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392D3B42_B098_4484_9135_3E7F7C853DF1_.wvu.FilterData">Dictionary!$A$1:$U$5398</definedName>
    <definedName hidden="1" localSheetId="0" name="Z_F3F52A9B_5FB9_44EC_A59A_4A2C3A7A622C_.wvu.FilterData">Dictionary!$A$1:$AF$6451</definedName>
    <definedName hidden="1" localSheetId="0" name="Z_B28916CC_0C42_4902_8064_5A2043301E87_.wvu.FilterData">Dictionary!$A$1:$U$6451</definedName>
    <definedName hidden="1" localSheetId="0" name="Z_C5F597E2_8DA9_4738_AAA9_8FF177DEDD76_.wvu.FilterData">Dictionary!$A$1:$U$6401</definedName>
    <definedName hidden="1" localSheetId="0" name="Z_CEA32ED5_93BA_477C_807F_3E4D04EF9FE1_.wvu.FilterData">Dictionary!$A$1:$AF$6401</definedName>
    <definedName hidden="1" localSheetId="0" name="Z_4F7EDF07_69C5_4612_B3D2_83F566B67EC3_.wvu.FilterData">Dictionary!$A$1:$U$5116</definedName>
  </definedNames>
  <calcPr/>
  <customWorkbookViews>
    <customWorkbookView activeSheetId="0" maximized="1" windowHeight="0" windowWidth="0" guid="{4F7EDF07-69C5-4612-B3D2-83F566B67EC3}" name="Genolexi"/>
    <customWorkbookView activeSheetId="0" maximized="1" windowHeight="0" windowWidth="0" guid="{C5F597E2-8DA9-4738-AAA9-8FF177DEDD76}" name="Entries with blank etymology"/>
    <customWorkbookView activeSheetId="0" maximized="1" windowHeight="0" windowWidth="0" guid="{F3F52A9B-5FB9-44EC-A59A-4A2C3A7A622C}" name="root verbs"/>
    <customWorkbookView activeSheetId="0" maximized="1" windowHeight="0" windowWidth="0" guid="{CEA32ED5-93BA-477C-807F-3E4D04EF9FE1}" name="Entries with TransNote"/>
    <customWorkbookView activeSheetId="0" maximized="1" windowHeight="0" windowWidth="0" guid="{B28916CC-0C42-4902-8064-5A2043301E87}" name="Entries with blank WordClass"/>
    <customWorkbookView activeSheetId="0" maximized="1" windowHeight="0" windowWidth="0" guid="{392D3B42-B098-4484-9135-3E7F7C853DF1}" name="Fikso"/>
  </customWorkbookViews>
</workbook>
</file>

<file path=xl/sharedStrings.xml><?xml version="1.0" encoding="utf-8"?>
<sst xmlns="http://schemas.openxmlformats.org/spreadsheetml/2006/main" count="49914" uniqueCount="33069">
  <si>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</si>
  <si>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</si>
  <si>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</si>
  <si>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</si>
  <si>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</si>
  <si>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</si>
  <si>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</si>
  <si>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</si>
  <si>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</si>
  <si>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</si>
  <si>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</si>
  <si>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</si>
  <si>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</si>
  <si>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</si>
  <si>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</si>
  <si>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</si>
  <si>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</si>
  <si>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</si>
  <si>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</si>
  <si>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</si>
  <si>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</si>
  <si>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</si>
  <si>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</si>
  <si>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</si>
  <si>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</si>
  <si>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</si>
  <si>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</si>
  <si>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</si>
  <si>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</si>
  <si>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</si>
  <si>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</si>
  <si>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</si>
  <si>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</si>
  <si>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</si>
  <si>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</si>
  <si>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</si>
  <si>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</si>
  <si>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</si>
  <si>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</si>
  <si>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</si>
  <si>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</si>
  <si>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</si>
  <si>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</si>
  <si>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</si>
  <si>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</si>
  <si>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</si>
  <si>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</si>
  <si>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</si>
  <si>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</si>
  <si>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</si>
  <si>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</si>
  <si>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</si>
  <si>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</si>
  <si>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</si>
  <si>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</si>
  <si>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</si>
  <si>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</si>
  <si>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</si>
  <si>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</si>
  <si>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</si>
  <si>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</si>
  <si>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</si>
  <si>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</si>
  <si>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</si>
  <si>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</si>
  <si>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</si>
  <si>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</si>
  <si>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</si>
  <si>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</si>
  <si>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</si>
  <si>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</si>
  <si>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</si>
  <si>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</si>
  <si>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</si>
  <si>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</si>
  <si>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</si>
  <si>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</si>
  <si>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</si>
  <si>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</si>
  <si>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</si>
  <si>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</si>
  <si>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</si>
  <si>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</si>
  <si>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</si>
  <si>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</si>
  <si>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</si>
  <si>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</si>
  <si>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</si>
  <si>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</si>
  <si>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</si>
  <si>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</si>
  <si>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</si>
  <si>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</si>
  <si>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</si>
  <si>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</si>
  <si>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</si>
  <si>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</si>
  <si>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</si>
  <si>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</si>
  <si>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</si>
  <si>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</si>
  <si>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</si>
  <si>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</si>
  <si>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</si>
  <si>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</si>
  <si>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</si>
  <si>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</si>
  <si>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</si>
  <si>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</si>
  <si>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</si>
  <si>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</si>
  <si>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</si>
  <si>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</si>
  <si>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</si>
  <si>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</si>
  <si>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</si>
  <si>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</si>
  <si>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</si>
  <si>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</si>
  <si>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</si>
  <si>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</si>
  <si>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</si>
  <si>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</si>
  <si>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</si>
  <si>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</si>
  <si>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</si>
  <si>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</si>
  <si>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</si>
  <si>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</si>
  <si>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</si>
  <si>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</si>
  <si>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</si>
  <si>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</si>
  <si>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</si>
  <si>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</si>
  <si>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</si>
  <si>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</si>
  <si>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</si>
  <si>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</si>
  <si>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</si>
  <si>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</si>
  <si>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</si>
  <si>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</si>
  <si>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</si>
  <si>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</si>
  <si>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</si>
  <si>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</si>
  <si>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</si>
  <si>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</si>
  <si>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</si>
  <si>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</si>
  <si>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</si>
  <si>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</si>
  <si>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</si>
  <si>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</si>
  <si>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</si>
  <si>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</si>
  <si>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</si>
  <si>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</si>
  <si>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</si>
  <si>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</si>
  <si>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</si>
  <si>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</si>
  <si>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</si>
  <si>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</si>
  <si>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</si>
  <si>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</si>
  <si>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</si>
  <si>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</si>
  <si>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</si>
  <si>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</si>
  <si>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</si>
  <si>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</si>
  <si>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</si>
  <si>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</si>
  <si>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</si>
  <si>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</si>
  <si>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</si>
  <si>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</si>
  <si>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</si>
  <si>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</si>
  <si>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</si>
  <si>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</si>
  <si>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</si>
  <si>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</si>
  <si>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</si>
  <si>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</si>
  <si>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</si>
  <si>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</si>
  <si>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</si>
  <si>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</si>
  <si>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</si>
  <si>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</si>
  <si>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</si>
  <si>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</si>
  <si>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</si>
  <si>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</si>
  <si>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</si>
  <si>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</si>
  <si>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</si>
  <si>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</si>
  <si>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</si>
  <si>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</si>
  <si>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</si>
  <si>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</si>
  <si>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</si>
  <si>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</si>
  <si>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</si>
  <si>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</si>
  <si>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</si>
  <si>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</si>
  <si>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</si>
  <si>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</si>
  <si>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</si>
  <si>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</si>
  <si>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</si>
  <si>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</si>
  <si>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</si>
  <si>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</si>
  <si>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</si>
  <si>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</si>
  <si>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</si>
  <si>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</si>
  <si>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</si>
  <si>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</si>
  <si>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</si>
  <si>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</si>
  <si>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</si>
  <si>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</si>
  <si>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</si>
  <si>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</si>
  <si>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</si>
  <si>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</si>
  <si>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</si>
  <si>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</si>
  <si>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</si>
  <si>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</si>
  <si>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</si>
  <si>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</si>
  <si>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</si>
  <si>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</si>
  <si>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</si>
  <si>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</si>
  <si>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</si>
  <si>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</si>
  <si>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</si>
  <si>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</si>
  <si>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</si>
  <si>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</si>
  <si>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</si>
  <si>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</si>
  <si>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</si>
  <si>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</si>
  <si>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</si>
  <si>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</si>
  <si>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</si>
  <si>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</si>
  <si>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</si>
  <si>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</si>
  <si>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</si>
  <si>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</si>
  <si>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</si>
  <si>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</si>
  <si>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</si>
  <si>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</si>
  <si>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</si>
  <si>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</si>
  <si>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</si>
  <si>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</si>
  <si>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</si>
  <si>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</si>
  <si>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</si>
  <si>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</si>
  <si>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</si>
  <si>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</si>
  <si>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</si>
  <si>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</si>
  <si>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</si>
  <si>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</si>
  <si>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</si>
  <si>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</si>
  <si>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</si>
  <si>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</si>
  <si>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</si>
  <si>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</si>
  <si>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</si>
  <si>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</si>
  <si>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</si>
  <si>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</si>
  <si>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</si>
  <si>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</si>
  <si>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</si>
  <si>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</si>
  <si>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</si>
  <si>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</si>
  <si>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</si>
  <si>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</si>
  <si>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</si>
  <si>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</si>
  <si>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</si>
  <si>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</si>
  <si>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</si>
  <si>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</si>
  <si>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</si>
  <si>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</si>
  <si>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</si>
  <si>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</si>
  <si>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</si>
  <si>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</si>
  <si>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</si>
  <si>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</si>
  <si>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</si>
  <si>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</si>
  <si>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</si>
  <si>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</si>
  <si>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</si>
  <si>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</si>
  <si>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</si>
  <si>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</si>
  <si>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</si>
  <si>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</si>
  <si>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</si>
  <si>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</si>
  <si>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</si>
  <si>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</si>
  <si>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</si>
  <si>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</si>
  <si>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</si>
  <si>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</si>
  <si>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</si>
  <si>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</si>
  <si>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</si>
  <si>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</si>
  <si>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</si>
  <si>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</si>
  <si>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</si>
  <si>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</si>
  <si>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</si>
  <si>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</si>
  <si>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</si>
  <si>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</si>
  <si>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</si>
  <si>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</si>
  <si>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</si>
  <si>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</si>
  <si>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</si>
  <si>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</si>
  <si>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</si>
  <si>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</si>
  <si>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</si>
  <si>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</si>
  <si>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</si>
  <si>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</si>
  <si>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</si>
  <si>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</si>
  <si>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</si>
  <si>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</si>
  <si>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</si>
  <si>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</si>
  <si>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</si>
  <si>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</si>
  <si>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</si>
  <si>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</si>
  <si>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</si>
  <si>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</si>
  <si>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</si>
  <si>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</si>
  <si>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</si>
  <si>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</si>
  <si>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</si>
  <si>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</si>
  <si>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</si>
  <si>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</si>
  <si>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</si>
  <si>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</si>
  <si>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</si>
  <si>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</si>
  <si>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</si>
  <si>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</si>
  <si>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</si>
  <si>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</si>
  <si>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</si>
  <si>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</si>
  <si>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</si>
  <si>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</si>
  <si>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</si>
  <si>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</si>
  <si>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</si>
  <si>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</si>
  <si>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</si>
  <si>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</si>
  <si>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</si>
  <si>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</si>
  <si>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</si>
  <si>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</si>
  <si>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</si>
  <si>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</si>
  <si>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</si>
  <si>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</si>
  <si>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</si>
  <si>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</si>
  <si>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</si>
  <si>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</si>
  <si>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</si>
  <si>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</si>
  <si>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</si>
  <si>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</si>
  <si>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</si>
  <si>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</si>
  <si>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</si>
  <si>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</si>
  <si>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</si>
  <si>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</si>
  <si>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</si>
  <si>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</si>
  <si>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</si>
  <si>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</si>
  <si>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</si>
  <si>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</si>
  <si>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</si>
  <si>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</si>
  <si>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</si>
  <si>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</si>
  <si>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</si>
  <si>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</si>
  <si>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</si>
  <si>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</si>
  <si>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</si>
  <si>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</si>
  <si>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</si>
  <si>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</si>
  <si>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</si>
  <si>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</si>
  <si>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</si>
  <si>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</si>
  <si>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</si>
  <si>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</si>
  <si>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</si>
  <si>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</si>
  <si>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</si>
  <si>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</si>
  <si>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</si>
  <si>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</si>
  <si>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</si>
  <si>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</si>
  <si>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</si>
  <si>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</si>
  <si>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</si>
  <si>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</si>
  <si>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</si>
  <si>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</si>
  <si>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</si>
  <si>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</si>
  <si>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</si>
  <si>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</si>
  <si>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</si>
  <si>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</si>
  <si>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</si>
  <si>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</si>
  <si>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</si>
  <si>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</si>
  <si>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</si>
  <si>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</si>
  <si>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</si>
  <si>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</si>
  <si>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</si>
  <si>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</si>
  <si>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</si>
  <si>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</si>
  <si>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</si>
  <si>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</si>
  <si>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</si>
  <si>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</si>
  <si>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</si>
  <si>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</si>
  <si>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</si>
  <si>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</si>
  <si>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</si>
  <si>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</si>
  <si>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</si>
  <si>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</si>
  <si>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</si>
  <si>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</si>
  <si>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</si>
  <si>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</si>
  <si>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</si>
  <si>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</si>
  <si>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</si>
  <si>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</si>
  <si>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</si>
  <si>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</si>
  <si>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</si>
  <si>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</si>
  <si>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</si>
  <si>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</si>
  <si>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</si>
  <si>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</si>
  <si>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</si>
  <si>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</si>
  <si>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</si>
  <si>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</si>
  <si>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</si>
  <si>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</si>
  <si>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</si>
  <si>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</si>
  <si>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</si>
  <si>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</si>
  <si>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</si>
  <si>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</si>
  <si>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</si>
  <si>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</si>
  <si>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</si>
  <si>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</si>
  <si>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</si>
  <si>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</si>
  <si>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</si>
  <si>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</si>
  <si>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</si>
  <si>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</si>
  <si>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</si>
  <si>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</si>
  <si>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</si>
  <si>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</si>
  <si>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</si>
  <si>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</si>
  <si>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</si>
  <si>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</si>
  <si>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</si>
  <si>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</si>
  <si>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</si>
  <si>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</si>
  <si>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</si>
  <si>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</si>
  <si>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</si>
  <si>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</si>
  <si>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</si>
  <si>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</si>
  <si>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</si>
  <si>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</si>
  <si>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</si>
  <si>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</si>
  <si>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</si>
  <si>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</si>
  <si>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</si>
  <si>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</si>
  <si>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</si>
  <si>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</si>
  <si>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</si>
  <si>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</si>
  <si>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</si>
  <si>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</si>
  <si>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</si>
  <si>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</si>
  <si>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</si>
  <si>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</si>
  <si>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</si>
  <si>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</si>
  <si>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</si>
  <si>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</si>
  <si>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</si>
  <si>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</si>
  <si>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</si>
  <si>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</si>
  <si>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</si>
  <si>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</si>
  <si>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</si>
  <si>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</si>
  <si>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</si>
  <si>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</si>
  <si>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</si>
  <si>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</si>
  <si>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</si>
  <si>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</si>
  <si>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</si>
  <si>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</si>
  <si>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</si>
  <si>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</si>
  <si>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</si>
  <si>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</si>
  <si>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</si>
  <si>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</si>
  <si>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</si>
  <si>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</si>
  <si>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</si>
  <si>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</si>
  <si>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</si>
  <si>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</si>
  <si>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</si>
  <si>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</si>
  <si>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</si>
  <si>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</si>
  <si>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</si>
  <si>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</si>
  <si>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</si>
  <si>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</si>
  <si>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</si>
  <si>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</si>
  <si>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</si>
  <si>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</si>
  <si>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</si>
  <si>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</si>
  <si>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</si>
  <si>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</si>
  <si>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</si>
  <si>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</si>
  <si>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</si>
  <si>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</si>
  <si>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</si>
  <si>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</si>
  <si>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</si>
  <si>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</si>
  <si>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</si>
  <si>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</si>
  <si>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</si>
  <si>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</si>
  <si>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</si>
  <si>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</si>
  <si>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</si>
  <si>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</si>
  <si>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</si>
  <si>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</si>
  <si>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</si>
  <si>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</si>
  <si>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</si>
  <si>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</si>
  <si>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</si>
  <si>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</si>
  <si>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</si>
  <si>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</si>
  <si>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</si>
  <si>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</si>
  <si>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</si>
  <si>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</si>
  <si>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</si>
  <si>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</si>
  <si>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</si>
  <si>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</si>
  <si>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</si>
  <si>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</si>
  <si>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</si>
  <si>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</si>
  <si>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</si>
  <si>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</si>
  <si>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</si>
  <si>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</si>
  <si>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</si>
  <si>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</si>
  <si>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</si>
  <si>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</si>
  <si>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</si>
  <si>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</si>
  <si>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</si>
  <si>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</si>
  <si>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</si>
  <si>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</si>
  <si>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</si>
  <si>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</si>
  <si>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</si>
  <si>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</si>
  <si>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</si>
  <si>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</si>
  <si>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</si>
  <si>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</si>
  <si>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</si>
  <si>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</si>
  <si>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</si>
  <si>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</si>
  <si>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</si>
  <si>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</si>
  <si>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</si>
  <si>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</si>
  <si>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</si>
  <si>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</si>
  <si>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</si>
  <si>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</si>
  <si>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</si>
  <si>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</si>
  <si>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</si>
  <si>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</si>
  <si>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</si>
  <si>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</si>
  <si>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</si>
  <si>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</si>
  <si>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</si>
  <si>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</si>
  <si>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</si>
  <si>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</si>
  <si>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</si>
  <si>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</si>
  <si>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</si>
  <si>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</si>
  <si>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</si>
  <si>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</si>
  <si>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</si>
  <si>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</si>
  <si>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</si>
  <si>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</si>
  <si>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</si>
  <si>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</si>
  <si>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</si>
  <si>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</si>
  <si>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</si>
  <si>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</si>
  <si>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</si>
  <si>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</si>
  <si>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</si>
  <si>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</si>
  <si>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</si>
  <si>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</si>
  <si>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</si>
  <si>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</si>
  <si>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</si>
  <si>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</si>
  <si>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</si>
  <si>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</si>
  <si>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</si>
  <si>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</si>
  <si>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</si>
  <si>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</si>
  <si>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</si>
  <si>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</si>
  <si>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</si>
  <si>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</si>
  <si>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</si>
  <si>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</si>
  <si>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</si>
  <si>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</si>
  <si>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</si>
  <si>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</si>
  <si>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</si>
  <si>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</si>
  <si>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</si>
  <si>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</si>
  <si>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</si>
  <si>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</si>
  <si>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</si>
  <si>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</si>
  <si>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</si>
  <si>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</si>
  <si>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</si>
  <si>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</si>
  <si>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</si>
  <si>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</si>
  <si>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</si>
  <si>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</si>
  <si>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</si>
  <si>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</si>
  <si>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</si>
  <si>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</si>
  <si>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</si>
  <si>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</si>
  <si>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</si>
  <si>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</si>
  <si>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</si>
  <si>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</si>
  <si>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</si>
  <si>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</si>
  <si>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</si>
  <si>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</si>
  <si>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</si>
  <si>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</si>
  <si>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</si>
  <si>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</si>
  <si>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</si>
  <si>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</si>
  <si>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</si>
  <si>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</si>
  <si>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</si>
  <si>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</si>
  <si>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</si>
  <si>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</si>
  <si>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</si>
  <si>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</si>
  <si>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</si>
  <si>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</si>
  <si>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</si>
  <si>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</si>
  <si>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</si>
  <si>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</si>
  <si>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</si>
  <si>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</si>
  <si>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</si>
  <si>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</si>
  <si>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</si>
  <si>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</si>
  <si>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</si>
  <si>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</si>
  <si>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</si>
  <si>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</si>
  <si>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</si>
  <si>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</si>
  <si>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</si>
  <si>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</si>
  <si>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</si>
  <si>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</si>
  <si>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</si>
  <si>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</si>
  <si>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</si>
  <si>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</si>
  <si>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</si>
  <si>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</si>
  <si>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</si>
  <si>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</si>
  <si>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</si>
  <si>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</si>
  <si>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</si>
  <si>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</si>
  <si>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</si>
  <si>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</si>
  <si>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</si>
  <si>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</si>
  <si>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</si>
  <si>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</si>
  <si>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</si>
  <si>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</si>
  <si>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</si>
  <si>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</si>
  <si>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</si>
  <si>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</si>
  <si>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</si>
  <si>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</si>
  <si>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</si>
  <si>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</si>
  <si>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</si>
  <si>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</si>
  <si>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</si>
  <si>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</si>
  <si>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</si>
  <si>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</si>
  <si>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</si>
  <si>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</si>
  <si>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</si>
  <si>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</si>
  <si>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</si>
  <si>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</si>
  <si>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</si>
  <si>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</si>
  <si>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</si>
  <si>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</si>
  <si>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</si>
  <si>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</si>
  <si>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</si>
  <si>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</si>
  <si>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</si>
  <si>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</si>
  <si>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</si>
  <si>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</si>
  <si>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</si>
  <si>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</si>
  <si>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</si>
  <si>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</si>
  <si>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</si>
  <si>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</si>
  <si>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</si>
  <si>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</si>
  <si>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</si>
  <si>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</si>
  <si>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</si>
  <si>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</si>
  <si>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</si>
  <si>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</si>
  <si>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</si>
  <si>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</si>
  <si>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</si>
  <si>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</si>
  <si>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</si>
  <si>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</si>
  <si>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</si>
  <si>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</si>
  <si>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</si>
  <si>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</si>
  <si>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</si>
  <si>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</si>
  <si>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</si>
  <si>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</si>
  <si>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</si>
  <si>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</si>
  <si>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</si>
  <si>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</si>
  <si>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</si>
  <si>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</si>
  <si>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</si>
  <si>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</si>
  <si>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</si>
  <si>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</si>
  <si>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</si>
  <si>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</si>
  <si>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</si>
  <si>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</si>
  <si>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</si>
  <si>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</si>
  <si>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</si>
  <si>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</si>
  <si>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</si>
  <si>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</si>
  <si>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</si>
  <si>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</si>
  <si>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</si>
  <si>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</si>
  <si>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</si>
  <si>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</si>
  <si>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</si>
  <si>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</si>
  <si>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</si>
  <si>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</si>
  <si>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</si>
  <si>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</si>
  <si>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</si>
  <si>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</si>
  <si>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</si>
  <si>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</si>
  <si>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</si>
  <si>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</si>
  <si>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</si>
  <si>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</si>
  <si>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</si>
  <si>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</si>
  <si>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</si>
  <si>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</si>
  <si>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</si>
  <si>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</si>
  <si>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</si>
  <si>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</si>
  <si>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</si>
  <si>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</si>
  <si>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</si>
  <si>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</si>
  <si>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</si>
  <si>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</si>
  <si>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</si>
  <si>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</si>
  <si>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</si>
  <si>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</si>
  <si>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</si>
  <si>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</si>
  <si>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</si>
  <si>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</si>
  <si>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</si>
  <si>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</si>
  <si>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</si>
  <si>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</si>
  <si>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</si>
  <si>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</si>
  <si>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</si>
  <si>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</si>
  <si>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</si>
  <si>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</si>
  <si>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</si>
  <si>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</si>
  <si>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</si>
  <si>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</si>
  <si>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</si>
  <si>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</si>
  <si>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</si>
  <si>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</si>
  <si>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</si>
  <si>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</si>
  <si>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</si>
  <si>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</si>
  <si>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</si>
  <si>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</si>
  <si>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</si>
  <si>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</si>
  <si>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</si>
  <si>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</si>
  <si>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</si>
  <si>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</si>
  <si>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</si>
  <si>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</si>
  <si>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</si>
  <si>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</si>
  <si>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</si>
  <si>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</si>
  <si>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</si>
  <si>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</si>
  <si>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</si>
  <si>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</si>
  <si>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</si>
  <si>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</si>
  <si>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</si>
  <si>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</si>
  <si>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</si>
  <si>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</si>
  <si>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</si>
  <si>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</si>
  <si>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</si>
  <si>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</si>
  <si>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</si>
  <si>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</si>
  <si>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</si>
  <si>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</si>
  <si>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</si>
  <si>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</si>
  <si>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</si>
  <si>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</si>
  <si>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</si>
  <si>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</si>
  <si>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</si>
  <si>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</si>
  <si>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</si>
  <si>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</si>
  <si>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</si>
  <si>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</si>
  <si>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</si>
  <si>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</si>
  <si>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</si>
  <si>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</si>
  <si>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</si>
  <si>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</si>
  <si>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</si>
  <si>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</si>
  <si>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</si>
  <si>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</si>
  <si>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</si>
  <si>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</si>
  <si>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</si>
  <si>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</si>
  <si>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</si>
  <si>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</si>
  <si>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</si>
  <si>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</si>
  <si>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</si>
  <si>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</si>
  <si>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</si>
  <si>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</si>
  <si>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</si>
  <si>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</si>
  <si>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</si>
  <si>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</si>
  <si>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</si>
  <si>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</si>
  <si>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</si>
  <si>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</si>
  <si>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</si>
  <si>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</si>
  <si>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</si>
  <si>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</si>
  <si>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</si>
  <si>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</si>
  <si>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</si>
  <si>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</si>
  <si>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</si>
  <si>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</si>
  <si>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</si>
  <si>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</si>
  <si>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</si>
  <si>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</si>
  <si>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</si>
  <si>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</si>
  <si>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</si>
  <si>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</si>
  <si>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</si>
  <si>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</si>
  <si>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</si>
  <si>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</si>
  <si>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</si>
  <si>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</si>
  <si>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</si>
  <si>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</si>
  <si>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</si>
  <si>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</si>
  <si>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</si>
  <si>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</si>
  <si>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</si>
  <si>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</si>
  <si>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</si>
  <si>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</si>
  <si>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</si>
  <si>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</si>
  <si>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</si>
  <si>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</si>
  <si>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</si>
  <si>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</si>
  <si>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</si>
  <si>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</si>
  <si>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</si>
  <si>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</si>
  <si>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</si>
  <si>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</si>
  <si>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</si>
  <si>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</si>
  <si>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</si>
  <si>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</si>
  <si>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</si>
  <si>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</si>
  <si>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</si>
  <si>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</si>
  <si>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</si>
  <si>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</si>
  <si>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</si>
  <si>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</si>
  <si>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</si>
  <si>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</si>
  <si>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</si>
  <si>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</si>
  <si>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</si>
  <si>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</si>
  <si>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</si>
  <si>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</si>
  <si>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</si>
  <si>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</si>
  <si>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</si>
  <si>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</si>
  <si>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</si>
  <si>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</si>
  <si>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</si>
  <si>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</si>
  <si>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</si>
  <si>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</si>
  <si>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</si>
  <si>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</si>
  <si>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</si>
  <si>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</si>
  <si>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</si>
  <si>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</si>
  <si>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</si>
  <si>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</si>
  <si>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</si>
  <si>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</si>
  <si>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</si>
  <si>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</si>
  <si>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</si>
  <si>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</si>
  <si>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</si>
  <si>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</si>
  <si>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</si>
  <si>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</si>
  <si>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</si>
  <si>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</si>
  <si>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</si>
  <si>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</si>
  <si>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</si>
  <si>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</si>
  <si>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</si>
  <si>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</si>
  <si>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</si>
  <si>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</si>
  <si>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</si>
  <si>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</si>
  <si>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</si>
  <si>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</si>
  <si>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</si>
  <si>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</si>
  <si>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</si>
  <si>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</si>
  <si>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</si>
  <si>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</si>
  <si>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</si>
  <si>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</si>
  <si>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</si>
  <si>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</si>
  <si>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</si>
  <si>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</si>
  <si>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</si>
  <si>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</si>
  <si>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</si>
  <si>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</si>
  <si>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</si>
  <si>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</si>
  <si>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</si>
  <si>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</si>
  <si>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</si>
  <si>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</si>
  <si>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</si>
  <si>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</si>
  <si>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</si>
  <si>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</si>
  <si>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</si>
  <si>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</si>
  <si>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</si>
  <si>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</si>
  <si>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</si>
  <si>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</si>
  <si>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</si>
  <si>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</si>
  <si>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</si>
  <si>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</si>
  <si>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</si>
  <si>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</si>
  <si>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</si>
  <si>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</si>
  <si>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</si>
  <si>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</si>
  <si>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</si>
  <si>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</si>
  <si>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</si>
  <si>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</si>
  <si>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</si>
  <si>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</si>
  <si>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</si>
  <si>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</si>
  <si>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</si>
  <si>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</si>
  <si>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</si>
  <si>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</si>
  <si>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</si>
  <si>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</si>
  <si>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</si>
  <si>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</si>
  <si>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</si>
  <si>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</si>
  <si>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</si>
  <si>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</si>
  <si>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</si>
  <si>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</si>
  <si>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</si>
  <si>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</si>
  <si>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</si>
  <si>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</si>
  <si>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</si>
  <si>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</si>
  <si>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</si>
  <si>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</si>
  <si>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</si>
  <si>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</si>
  <si>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</si>
  <si>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</si>
  <si>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</si>
  <si>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</si>
  <si>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</si>
  <si>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</si>
  <si>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</si>
  <si>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</si>
  <si>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</si>
  <si>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</si>
  <si>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</si>
  <si>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</si>
  <si>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</si>
  <si>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</si>
  <si>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</si>
  <si>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</si>
  <si>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</si>
  <si>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</si>
  <si>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</si>
  <si>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</si>
  <si>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</si>
  <si>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</si>
  <si>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</si>
  <si>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</si>
  <si>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</si>
  <si>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</si>
  <si>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</si>
  <si>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</si>
  <si>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</si>
  <si>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</si>
  <si>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</si>
  <si>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</si>
  <si>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</si>
  <si>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</si>
  <si>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</si>
  <si>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</si>
  <si>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</si>
  <si>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</si>
  <si>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</si>
  <si>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</si>
  <si>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</si>
  <si>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</si>
  <si>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</si>
  <si>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</si>
  <si>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</si>
  <si>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</si>
  <si>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</si>
  <si>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</si>
  <si>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</si>
  <si>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</si>
  <si>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</si>
  <si>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</si>
  <si>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</si>
  <si>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</si>
  <si>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</si>
  <si>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</si>
  <si>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</si>
  <si>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</si>
  <si>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</si>
  <si>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</si>
  <si>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</si>
  <si>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</si>
  <si>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</si>
  <si>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</si>
  <si>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</si>
  <si>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</si>
  <si>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</si>
  <si>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</si>
  <si>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</si>
  <si>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</si>
  <si>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</si>
  <si>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</si>
  <si>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</si>
  <si>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</si>
  <si>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</si>
  <si>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</si>
  <si>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</si>
  <si>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</si>
  <si>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</si>
  <si>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</si>
  <si>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</si>
  <si>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</si>
  <si>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</si>
  <si>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</si>
  <si>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</si>
  <si>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</si>
  <si>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</si>
  <si>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</si>
  <si>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</si>
  <si>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</si>
  <si>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</si>
  <si>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</si>
  <si>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</si>
  <si>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</si>
  <si>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</si>
  <si>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</si>
  <si>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</si>
  <si>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</si>
  <si>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</si>
  <si>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</si>
  <si>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</si>
  <si>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</si>
  <si>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</si>
  <si>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</si>
  <si>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</si>
  <si>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</si>
  <si>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</si>
  <si>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</si>
  <si>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</si>
  <si>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</si>
  <si>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</si>
  <si>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</si>
  <si>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</si>
  <si>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</si>
  <si>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</si>
  <si>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</si>
  <si>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</si>
  <si>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</si>
  <si>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</si>
  <si>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</si>
  <si>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</si>
  <si>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</si>
  <si>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</si>
  <si>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</si>
  <si>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</si>
  <si>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</si>
  <si>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</si>
  <si>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</si>
  <si>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</si>
  <si>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</si>
  <si>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</si>
  <si>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</si>
  <si>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</si>
  <si>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</si>
  <si>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</si>
  <si>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</si>
  <si>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</si>
  <si>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</si>
  <si>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</si>
  <si>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</si>
  <si>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</si>
  <si>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</si>
  <si>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</si>
  <si>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</si>
  <si>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</si>
  <si>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</si>
  <si>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</si>
  <si>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</si>
  <si>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</si>
  <si>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</si>
  <si>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</si>
  <si>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</si>
  <si>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</si>
  <si>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</si>
  <si>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</si>
  <si>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</si>
  <si>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</si>
  <si>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</si>
  <si>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</si>
  <si>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</si>
  <si>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</si>
  <si>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</si>
  <si>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</si>
  <si>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</si>
  <si>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</si>
  <si>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</si>
  <si>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</si>
  <si>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</si>
  <si>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</si>
  <si>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</si>
  <si>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</si>
  <si>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</si>
  <si>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</si>
  <si>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</si>
  <si>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</si>
  <si>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</si>
  <si>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</si>
  <si>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</si>
  <si>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</si>
  <si>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</si>
  <si>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</si>
  <si>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</si>
  <si>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</si>
  <si>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</si>
  <si>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</si>
  <si>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</si>
  <si>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</si>
  <si>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</si>
  <si>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</si>
  <si>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</si>
  <si>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</si>
  <si>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</si>
  <si>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</si>
  <si>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</si>
  <si>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</si>
  <si>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</si>
  <si>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</si>
  <si>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</si>
  <si>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</si>
  <si>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</si>
  <si>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</si>
  <si>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</si>
  <si>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</si>
  <si>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</si>
  <si>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</si>
  <si>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</si>
  <si>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</si>
  <si>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</si>
  <si>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</si>
  <si>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</si>
  <si>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</si>
  <si>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</si>
  <si>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</si>
  <si>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</si>
  <si>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</si>
  <si>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</si>
  <si>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</si>
  <si>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</si>
  <si>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</si>
  <si>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</si>
  <si>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</si>
  <si>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</si>
  <si>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</si>
  <si>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</si>
  <si>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</si>
  <si>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</si>
  <si>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</si>
  <si>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</si>
  <si>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</si>
  <si>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</si>
  <si>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</si>
  <si>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</si>
  <si>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</si>
  <si>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</si>
  <si>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</si>
  <si>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</si>
  <si>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</si>
  <si>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</si>
  <si>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</si>
  <si>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</si>
  <si>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</si>
  <si>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</si>
  <si>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</si>
  <si>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</si>
  <si>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</si>
  <si>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</si>
  <si>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</si>
  <si>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</si>
  <si>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</si>
  <si>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</si>
  <si>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</si>
  <si>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</si>
  <si>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</si>
  <si>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</si>
  <si>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</si>
  <si>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</si>
  <si>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</si>
  <si>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</si>
  <si>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</si>
  <si>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</si>
  <si>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</si>
  <si>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</si>
  <si>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</si>
  <si>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</si>
  <si>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</si>
  <si>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</si>
  <si>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</si>
  <si>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</si>
  <si>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</si>
  <si>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</si>
  <si>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</si>
  <si>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</si>
  <si>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</si>
  <si>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</si>
  <si>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</si>
  <si>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</si>
  <si>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</si>
  <si>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</si>
  <si>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</si>
  <si>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</si>
  <si>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</si>
  <si>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</si>
  <si>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</si>
  <si>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</si>
  <si>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</si>
  <si>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</si>
  <si>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</si>
  <si>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</si>
  <si>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</si>
  <si>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</si>
  <si>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</si>
  <si>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</si>
  <si>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</si>
  <si>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</si>
  <si>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</si>
  <si>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</si>
  <si>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</si>
  <si>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</si>
  <si>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</si>
  <si>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</si>
  <si>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</si>
  <si>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</si>
  <si>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</si>
  <si>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</si>
  <si>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</si>
  <si>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</si>
  <si>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</si>
  <si>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</si>
  <si>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</si>
  <si>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</si>
  <si>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</si>
  <si>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</si>
  <si>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</si>
  <si>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</si>
  <si>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</si>
  <si>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</si>
  <si>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</si>
  <si>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</si>
  <si>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</si>
  <si>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</si>
  <si>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</si>
  <si>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</si>
  <si>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</si>
  <si>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</si>
  <si>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</si>
  <si>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</si>
  <si>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</si>
  <si>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</si>
  <si>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</si>
  <si>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</si>
  <si>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</si>
  <si>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</si>
  <si>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</si>
  <si>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</si>
  <si>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</si>
  <si>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</si>
  <si>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</si>
  <si>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</si>
  <si>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</si>
  <si>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</si>
  <si>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</si>
  <si>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</si>
  <si>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</si>
  <si>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</si>
  <si>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</si>
  <si>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</si>
  <si>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</si>
  <si>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</si>
  <si>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</si>
  <si>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</si>
  <si>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</si>
  <si>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</si>
  <si>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</si>
  <si>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</si>
  <si>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</si>
  <si>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</si>
  <si>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</si>
  <si>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</si>
  <si>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</si>
  <si>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</si>
  <si>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</si>
  <si>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</si>
  <si>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</si>
  <si>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</si>
  <si>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</si>
  <si>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</si>
  <si>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</si>
  <si>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</si>
  <si>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</si>
  <si>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</si>
  <si>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</si>
  <si>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</si>
  <si>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</si>
  <si>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</si>
  <si>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</si>
  <si>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</si>
  <si>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</si>
  <si>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</si>
  <si>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</si>
  <si>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</si>
  <si>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</si>
  <si>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</si>
  <si>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</si>
  <si>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</si>
  <si>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</si>
  <si>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</si>
  <si>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</si>
  <si>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</si>
  <si>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</si>
  <si>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</si>
  <si>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</si>
  <si>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</si>
  <si>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</si>
  <si>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</si>
  <si>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</si>
  <si>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</si>
  <si>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</si>
  <si>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</si>
  <si>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</si>
  <si>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</si>
  <si>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</si>
  <si>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</si>
  <si>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</si>
  <si>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</si>
  <si>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</si>
  <si>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</si>
  <si>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</si>
  <si>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</si>
  <si>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</si>
  <si>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</si>
  <si>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</si>
  <si>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</si>
  <si>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</si>
  <si>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</si>
  <si>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</si>
  <si>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</si>
  <si>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</si>
  <si>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</si>
  <si>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</si>
  <si>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</si>
  <si>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</si>
  <si>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</si>
  <si>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</si>
  <si>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</si>
  <si>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</si>
  <si>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</si>
  <si>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</si>
  <si>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</si>
  <si>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</si>
  <si>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</si>
  <si>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</si>
  <si>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</si>
  <si>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</si>
  <si>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</si>
  <si>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</si>
  <si>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</si>
  <si>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</si>
  <si>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</si>
  <si>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</si>
  <si>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</si>
  <si>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</si>
  <si>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</si>
  <si>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</si>
  <si>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</si>
  <si>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</si>
  <si>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</si>
  <si>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</si>
  <si>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</si>
  <si>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</si>
  <si>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</si>
  <si>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</si>
  <si>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</si>
  <si>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</si>
  <si>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</si>
  <si>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</si>
  <si>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</si>
  <si>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</si>
  <si>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</si>
  <si>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</si>
  <si>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</si>
  <si>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</si>
  <si>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</si>
  <si>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</si>
  <si>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</si>
  <si>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</si>
  <si>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</si>
  <si>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</si>
  <si>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</si>
  <si>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</si>
  <si>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</si>
  <si>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</si>
  <si>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</si>
  <si>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</si>
  <si>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</si>
  <si>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</si>
  <si>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</si>
  <si>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</si>
  <si>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</si>
  <si>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</si>
  <si>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</si>
  <si>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</si>
  <si>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</si>
  <si>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</si>
  <si>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</si>
  <si>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</si>
  <si>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</si>
  <si>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</si>
  <si>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</si>
  <si>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</si>
  <si>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</si>
  <si>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</si>
  <si>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</si>
  <si>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</si>
  <si>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</si>
  <si>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</si>
  <si>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</si>
  <si>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</si>
  <si>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</si>
  <si>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</si>
  <si>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</si>
  <si>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</si>
  <si>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</si>
  <si>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</si>
  <si>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</si>
  <si>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</si>
  <si>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</si>
  <si>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</si>
  <si>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</si>
  <si>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</si>
  <si>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</si>
  <si>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</si>
  <si>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</si>
  <si>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</si>
  <si>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</si>
  <si>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</si>
  <si>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</si>
  <si>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</si>
  <si>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</si>
  <si>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</si>
  <si>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</si>
  <si>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</si>
  <si>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</si>
  <si>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</si>
  <si>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</si>
  <si>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</si>
  <si>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</si>
  <si>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</si>
  <si>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</si>
  <si>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</si>
  <si>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</si>
  <si>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</si>
  <si>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</si>
  <si>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</si>
  <si>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</si>
  <si>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</si>
  <si>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</si>
  <si>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</si>
  <si>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</si>
  <si>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</si>
  <si>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</si>
  <si>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</si>
  <si>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</si>
  <si>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</si>
  <si>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</si>
  <si>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</si>
  <si>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</si>
  <si>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</si>
  <si>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</si>
  <si>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</si>
  <si>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</si>
  <si>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</si>
  <si>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</si>
  <si>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</si>
  <si>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</si>
  <si>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</si>
  <si>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</si>
  <si>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</si>
  <si>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</si>
  <si>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</si>
  <si>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</si>
  <si>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</si>
  <si>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</si>
  <si>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</si>
  <si>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</si>
  <si>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</si>
  <si>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</si>
  <si>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</si>
  <si>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</si>
  <si>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</si>
  <si>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</si>
  <si>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</si>
  <si>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</si>
  <si>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</si>
  <si>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</si>
  <si>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</si>
  <si>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</si>
  <si>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</si>
  <si>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</si>
  <si>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</si>
  <si>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</si>
  <si>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</si>
  <si>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</si>
  <si>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</si>
  <si>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</si>
  <si>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</si>
  <si>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</si>
  <si>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</si>
  <si>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</si>
  <si>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</si>
  <si>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</si>
  <si>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</si>
  <si>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</si>
  <si>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</si>
  <si>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</si>
  <si>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</si>
  <si>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</si>
  <si>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</si>
  <si>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</si>
  <si>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</si>
  <si>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</si>
  <si>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</si>
  <si>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</si>
  <si>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</si>
  <si>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</si>
  <si>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</si>
  <si>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</si>
  <si>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</si>
  <si>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</si>
  <si>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</si>
  <si>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</si>
  <si>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</si>
  <si>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</si>
  <si>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</si>
  <si>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</si>
  <si>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</si>
  <si>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</si>
  <si>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</si>
  <si>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</si>
  <si>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</si>
  <si>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</si>
  <si>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</si>
  <si>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</si>
  <si>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</si>
  <si>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</si>
  <si>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</si>
  <si>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</si>
  <si>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</si>
  <si>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</si>
  <si>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</si>
  <si>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</si>
  <si>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</si>
  <si>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</si>
  <si>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</si>
  <si>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</si>
  <si>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</si>
  <si>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</si>
  <si>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</si>
  <si>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</si>
  <si>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</si>
  <si>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</si>
  <si>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</si>
  <si>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</si>
  <si>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</si>
  <si>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</si>
  <si>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</si>
  <si>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</si>
  <si>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</si>
  <si>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</si>
  <si>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</si>
  <si>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</si>
  <si>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</si>
  <si>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</si>
  <si>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</si>
  <si>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</si>
  <si>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</si>
  <si>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</si>
  <si>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</si>
  <si>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</si>
  <si>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</si>
  <si>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</si>
  <si>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</si>
  <si>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</si>
  <si>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</si>
  <si>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</si>
  <si>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</si>
  <si>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</si>
  <si>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</si>
  <si>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</si>
  <si>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</si>
  <si>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</si>
  <si>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</si>
  <si>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</si>
  <si>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</si>
  <si>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</si>
  <si>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</si>
  <si>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</si>
  <si>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</si>
  <si>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</si>
  <si>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</si>
  <si>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</si>
  <si>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</si>
  <si>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</si>
  <si>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</si>
  <si>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</si>
  <si>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</si>
  <si>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</si>
  <si>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</si>
  <si>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</si>
  <si>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</si>
  <si>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</si>
  <si>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</si>
  <si>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</si>
  <si>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</si>
  <si>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</si>
  <si>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</si>
  <si>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</si>
  <si>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</si>
  <si>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</si>
  <si>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</si>
  <si>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</si>
  <si>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</si>
  <si>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</si>
  <si>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</si>
  <si>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</si>
  <si>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</si>
  <si>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</si>
  <si>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</si>
  <si>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</si>
  <si>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</si>
  <si>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</si>
  <si>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</si>
  <si>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</si>
  <si>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</si>
  <si>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</si>
  <si>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</si>
  <si>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</si>
  <si>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</si>
  <si>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</si>
  <si>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</si>
  <si>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</si>
  <si>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</si>
  <si>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</si>
  <si>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</si>
  <si>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</si>
  <si>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</si>
  <si>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</si>
  <si>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</si>
  <si>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</si>
  <si>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</si>
  <si>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</si>
  <si>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</si>
  <si>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</si>
  <si>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</si>
  <si>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</si>
  <si>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</si>
  <si>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</si>
  <si>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</si>
  <si>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</si>
  <si>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</si>
  <si>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</si>
  <si>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</si>
  <si>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</si>
  <si>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</si>
  <si>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</si>
  <si>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</si>
  <si>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</si>
  <si>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</si>
  <si>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</si>
  <si>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</si>
  <si>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</si>
  <si>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</si>
  <si>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</si>
  <si>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</si>
  <si>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</si>
  <si>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</si>
  <si>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</si>
  <si>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</si>
  <si>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</si>
  <si>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</si>
  <si>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</si>
  <si>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</si>
  <si>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</si>
  <si>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</si>
  <si>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</si>
  <si>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</si>
  <si>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</si>
  <si>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</si>
  <si>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</si>
  <si>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</si>
  <si>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</si>
  <si>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</si>
  <si>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</si>
  <si>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</si>
  <si>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</si>
  <si>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</si>
  <si>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</si>
  <si>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</si>
  <si>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</si>
  <si>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</si>
  <si>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</si>
  <si>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</si>
  <si>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</si>
  <si>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</si>
  <si>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</si>
  <si>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</si>
  <si>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</si>
  <si>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</si>
  <si>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</si>
  <si>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</si>
  <si>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</si>
  <si>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</si>
  <si>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</si>
  <si>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</si>
  <si>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</si>
  <si>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</si>
  <si>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</si>
  <si>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</si>
  <si>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</si>
  <si>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</si>
  <si>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</si>
  <si>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</si>
  <si>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</si>
  <si>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</si>
  <si>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</si>
  <si>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</si>
  <si>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</si>
  <si>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</si>
  <si>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</si>
  <si>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</si>
  <si>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</si>
  <si>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</si>
  <si>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</si>
  <si>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</si>
  <si>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</si>
  <si>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</si>
  <si>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</si>
  <si>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</si>
  <si>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</si>
  <si>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</si>
  <si>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</si>
  <si>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</si>
  <si>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</si>
  <si>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</si>
  <si>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</si>
  <si>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</si>
  <si>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</si>
  <si>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</si>
  <si>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</si>
  <si>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</si>
  <si>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</si>
  <si>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</si>
  <si>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</si>
  <si>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</si>
  <si>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</si>
  <si>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</si>
  <si>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</si>
  <si>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</si>
  <si>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</si>
  <si>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</si>
  <si>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</si>
  <si>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</si>
  <si>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</si>
  <si>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</si>
  <si>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</si>
  <si>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</si>
  <si>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</si>
  <si>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</si>
  <si>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</si>
  <si>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</si>
  <si>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</si>
  <si>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</si>
  <si>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</si>
  <si>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</si>
  <si>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</si>
  <si>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</si>
  <si>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</si>
  <si>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</si>
  <si>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</si>
  <si>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</si>
  <si>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</si>
  <si>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</si>
  <si>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</si>
  <si>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</si>
  <si>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</si>
  <si>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</si>
  <si>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</si>
  <si>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</si>
  <si>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</si>
  <si>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</si>
  <si>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</si>
  <si>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</si>
  <si>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</si>
  <si>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</si>
  <si>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</si>
  <si>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</si>
  <si>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</si>
  <si>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</si>
  <si>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</si>
  <si>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</si>
  <si>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</si>
  <si>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</si>
  <si>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</si>
  <si>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</si>
  <si>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</si>
  <si>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</si>
  <si>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</si>
  <si>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</si>
  <si>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</si>
  <si>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</si>
  <si>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</si>
  <si>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</si>
  <si>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</si>
  <si>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</si>
  <si>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</si>
  <si>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</si>
  <si>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</si>
  <si>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</si>
  <si>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</si>
  <si>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</si>
  <si>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</si>
  <si>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</si>
  <si>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</si>
  <si>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</si>
  <si>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</si>
  <si>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</si>
  <si>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</si>
  <si>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</si>
  <si>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</si>
  <si>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</si>
  <si>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</si>
  <si>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</si>
  <si>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</si>
  <si>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</si>
  <si>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</si>
  <si>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</si>
  <si>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</si>
  <si>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</si>
  <si>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</si>
  <si>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</si>
  <si>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</si>
  <si>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</si>
  <si>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</si>
  <si>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</si>
  <si>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</si>
  <si>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</si>
  <si>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</si>
  <si>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</si>
  <si>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</si>
  <si>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</si>
  <si>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</si>
  <si>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</si>
  <si>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</si>
  <si>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</si>
  <si>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</si>
  <si>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</si>
  <si>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</si>
  <si>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</si>
  <si>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</si>
  <si>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</si>
  <si>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</si>
  <si>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</si>
  <si>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</si>
  <si>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</si>
  <si>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</si>
  <si>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</si>
  <si>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</si>
  <si>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</si>
  <si>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</si>
  <si>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</si>
  <si>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</si>
  <si>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</si>
  <si>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</si>
  <si>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</si>
  <si>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</si>
  <si>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</si>
  <si>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</si>
  <si>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</si>
  <si>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</si>
  <si>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</si>
  <si>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</si>
  <si>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</si>
  <si>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</si>
  <si>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</si>
  <si>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</si>
  <si>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</si>
  <si>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</si>
  <si>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</si>
  <si>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</si>
  <si>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</si>
  <si>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</si>
  <si>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</si>
  <si>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</si>
  <si>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</si>
  <si>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</si>
  <si>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</si>
  <si>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</si>
  <si>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</si>
  <si>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</si>
  <si>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</si>
  <si>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</si>
  <si>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</si>
  <si>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</si>
  <si>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</si>
  <si>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</si>
  <si>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</si>
  <si>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</si>
  <si>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</si>
  <si>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</si>
  <si>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</si>
  <si>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</si>
  <si>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</si>
  <si>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</si>
  <si>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</si>
  <si>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</si>
  <si>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</si>
  <si>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</si>
  <si>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</si>
  <si>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</si>
  <si>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</si>
  <si>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</si>
  <si>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</si>
  <si>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</si>
  <si>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</si>
  <si>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</si>
  <si>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</si>
  <si>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</si>
  <si>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</si>
  <si>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</si>
  <si>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</si>
  <si>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</si>
  <si>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</si>
  <si>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</si>
  <si>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</si>
  <si>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</si>
  <si>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</si>
  <si>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</si>
  <si>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</si>
  <si>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</si>
  <si>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</si>
  <si>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</si>
  <si>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</si>
  <si>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</si>
  <si>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</si>
  <si>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</si>
  <si>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</si>
  <si>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</si>
  <si>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</si>
  <si>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</si>
  <si>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</si>
  <si>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</si>
  <si>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</si>
  <si>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</si>
  <si>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</si>
  <si>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</si>
  <si>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</si>
  <si>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</si>
  <si>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</si>
  <si>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</si>
  <si>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</si>
  <si>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</si>
  <si>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</si>
  <si>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</si>
  <si>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</si>
  <si>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</si>
  <si>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</si>
  <si>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</si>
  <si>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</si>
  <si>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</si>
  <si>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</si>
  <si>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</si>
  <si>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</si>
  <si>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</si>
  <si>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</si>
  <si>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</si>
  <si>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</si>
  <si>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</si>
  <si>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</si>
  <si>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</si>
  <si>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</si>
  <si>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</si>
  <si>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</si>
  <si>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</si>
  <si>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</si>
  <si>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</si>
  <si>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</si>
  <si>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</si>
  <si>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</si>
  <si>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</si>
  <si>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</si>
  <si>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</si>
  <si>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</si>
  <si>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</si>
  <si>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</si>
  <si>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</si>
  <si>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</si>
  <si>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</si>
  <si>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</si>
  <si>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</si>
  <si>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</si>
  <si>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</si>
  <si>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</si>
  <si>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</si>
  <si>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</si>
  <si>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</si>
  <si>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</si>
  <si>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</si>
  <si>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</si>
  <si>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</si>
  <si>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</si>
  <si>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</si>
  <si>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</si>
  <si>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</si>
  <si>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</si>
  <si>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</si>
  <si>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</si>
  <si>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</si>
  <si>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</si>
  <si>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</si>
  <si>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</si>
  <si>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</si>
  <si>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</si>
  <si>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</si>
  <si>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</si>
  <si>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</si>
  <si>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</si>
  <si>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</si>
  <si>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</si>
  <si>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</si>
  <si>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</si>
  <si>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</si>
  <si>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</si>
  <si>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</si>
  <si>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</si>
  <si>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</si>
  <si>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</si>
  <si>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</si>
  <si>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</si>
  <si>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</si>
  <si>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</si>
  <si>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</si>
  <si>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</si>
  <si>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</si>
  <si>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</si>
  <si>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</si>
  <si>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</si>
  <si>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</si>
  <si>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</si>
  <si>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</si>
  <si>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</si>
  <si>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</si>
  <si>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</si>
  <si>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</si>
  <si>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</si>
  <si>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</si>
  <si>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</si>
  <si>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</si>
  <si>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</si>
  <si>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</si>
  <si>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</si>
  <si>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</si>
  <si>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</si>
  <si>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</si>
  <si>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</si>
  <si>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</si>
  <si>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</si>
  <si>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</si>
  <si>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</si>
  <si>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</si>
  <si>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</si>
  <si>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</si>
  <si>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</si>
  <si>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</si>
  <si>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</si>
  <si>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</si>
  <si>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</si>
  <si>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</si>
  <si>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</si>
  <si>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</si>
  <si>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</si>
  <si>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</si>
  <si>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</si>
  <si>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</si>
  <si>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</si>
  <si>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</si>
  <si>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</si>
  <si>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</si>
  <si>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</si>
  <si>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</si>
  <si>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</si>
  <si>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</si>
  <si>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</si>
  <si>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</si>
  <si>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</si>
  <si>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</si>
  <si>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</si>
  <si>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</si>
  <si>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</si>
  <si>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</si>
  <si>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</si>
  <si>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</si>
  <si>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</si>
  <si>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</si>
  <si>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</si>
  <si>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</si>
  <si>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</si>
  <si>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</si>
  <si>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</si>
  <si>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</si>
  <si>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</si>
  <si>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</si>
  <si>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</si>
  <si>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</si>
  <si>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</si>
  <si>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</si>
  <si>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</si>
  <si>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</si>
  <si>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</si>
  <si>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</si>
  <si>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</si>
  <si>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</si>
  <si>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</si>
  <si>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</si>
  <si>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</si>
  <si>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</si>
  <si>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</si>
  <si>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</si>
  <si>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</si>
  <si>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</si>
  <si>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</si>
  <si>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</si>
  <si>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</si>
  <si>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</si>
  <si>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</si>
  <si>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</si>
  <si>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</si>
  <si>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</si>
  <si>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</si>
  <si>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</si>
  <si>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</si>
  <si>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</si>
  <si>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</si>
  <si>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</si>
  <si>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</si>
  <si>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</si>
  <si>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</si>
  <si>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</si>
  <si>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</si>
  <si>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</si>
  <si>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</si>
  <si>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</si>
  <si>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</si>
  <si>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</si>
  <si>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</si>
  <si>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</si>
  <si>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</si>
  <si>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</si>
  <si>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</si>
  <si>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</si>
  <si>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</si>
  <si>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</si>
  <si>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</si>
  <si>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</si>
  <si>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</si>
  <si>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</si>
  <si>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</si>
  <si>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</si>
  <si>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</si>
  <si>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</si>
  <si>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</si>
  <si>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</si>
  <si>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</si>
  <si>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</si>
  <si>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</si>
  <si>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</si>
  <si>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</si>
  <si>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</si>
  <si>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</si>
  <si>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</si>
  <si>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</si>
  <si>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</si>
  <si>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</si>
  <si>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</si>
  <si>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</si>
  <si>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</si>
  <si>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</si>
  <si>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</si>
  <si>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</si>
  <si>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</si>
  <si>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</si>
  <si>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</si>
  <si>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</si>
  <si>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</si>
  <si>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</si>
  <si>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</si>
  <si>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</si>
  <si>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</si>
  <si>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</si>
  <si>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</si>
  <si>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</si>
  <si>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</si>
  <si>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</si>
  <si>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</si>
  <si>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</si>
  <si>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</si>
  <si>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</si>
  <si>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</si>
  <si>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</si>
  <si>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</si>
  <si>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</si>
  <si>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</si>
  <si>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</si>
  <si>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</si>
  <si>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</si>
  <si>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</si>
  <si>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</si>
  <si>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</si>
  <si>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</si>
  <si>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</si>
  <si>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</si>
  <si>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</si>
  <si>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</si>
  <si>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</si>
  <si>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</si>
  <si>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</si>
  <si>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</si>
  <si>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</si>
  <si>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</si>
  <si>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</si>
  <si>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</si>
  <si>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</si>
  <si>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</si>
  <si>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</si>
  <si>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</si>
  <si>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</si>
  <si>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</si>
  <si>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</si>
  <si>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</si>
  <si>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</si>
  <si>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</si>
  <si>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</si>
  <si>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</si>
  <si>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</si>
  <si>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</si>
  <si>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</si>
  <si>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</si>
  <si>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</si>
  <si>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</si>
  <si>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</si>
  <si>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</si>
  <si>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</si>
  <si>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</si>
  <si>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</si>
  <si>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</si>
  <si>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</si>
  <si>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</si>
  <si>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</si>
  <si>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</si>
  <si>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</si>
  <si>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</si>
  <si>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</si>
  <si>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</si>
  <si>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</si>
  <si>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</si>
  <si>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</si>
  <si>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</si>
  <si>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</si>
  <si>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</si>
  <si>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</si>
  <si>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</si>
  <si>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</si>
  <si>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</si>
  <si>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</si>
  <si>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</si>
  <si>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</si>
  <si>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</si>
  <si>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</si>
  <si>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</si>
  <si>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</si>
  <si>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</si>
  <si>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</si>
  <si>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</si>
  <si>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</si>
  <si>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</si>
  <si>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</si>
  <si>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</si>
  <si>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</si>
  <si>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</si>
  <si>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</si>
  <si>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</si>
  <si>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</si>
  <si>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</si>
  <si>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</si>
  <si>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</si>
  <si>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</si>
  <si>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</si>
  <si>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</si>
  <si>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</si>
  <si>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</si>
  <si>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</si>
  <si>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</si>
  <si>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</si>
  <si>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</si>
  <si>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</si>
  <si>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</si>
  <si>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</si>
  <si>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</si>
  <si>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</si>
  <si>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</si>
  <si>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</si>
  <si>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</si>
  <si>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</si>
  <si>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</si>
  <si>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</si>
  <si>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</si>
  <si>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</si>
  <si>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</si>
  <si>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</si>
  <si>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</si>
  <si>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</si>
  <si>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</si>
  <si>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</si>
  <si>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</si>
  <si>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</si>
  <si>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</si>
  <si>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</si>
  <si>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</si>
  <si>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</si>
  <si>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</si>
  <si>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</si>
  <si>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</si>
  <si>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</si>
  <si>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</si>
  <si>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</si>
  <si>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</si>
  <si>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</si>
  <si>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</si>
  <si>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</si>
  <si>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</si>
  <si>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</si>
  <si>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</si>
  <si>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</si>
  <si>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</si>
  <si>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</si>
  <si>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</si>
  <si>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</si>
  <si>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</si>
  <si>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</si>
  <si>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</si>
  <si>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</si>
  <si>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</si>
  <si>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</si>
  <si>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</si>
  <si>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</si>
  <si>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</si>
  <si>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</si>
  <si>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</si>
  <si>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</si>
  <si>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</si>
  <si>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</si>
  <si>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</si>
  <si>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</si>
  <si>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</si>
  <si>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</si>
  <si>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</si>
  <si>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</si>
  <si>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</si>
  <si>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</si>
  <si>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</si>
  <si>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</si>
  <si>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</si>
  <si>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</si>
  <si>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</si>
  <si>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</si>
  <si>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</si>
  <si>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</si>
  <si>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</si>
  <si>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</si>
  <si>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</si>
  <si>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</si>
  <si>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</si>
  <si>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</si>
  <si>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</si>
  <si>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</si>
  <si>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</si>
  <si>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</si>
  <si>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</si>
  <si>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</si>
  <si>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</si>
  <si>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</si>
  <si>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</si>
  <si>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</si>
  <si>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</si>
  <si>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</si>
  <si>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</si>
  <si>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</si>
  <si>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</si>
  <si>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</si>
  <si>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</si>
  <si>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</si>
  <si>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</si>
  <si>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</si>
  <si>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</si>
  <si>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</si>
  <si>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</si>
  <si>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</si>
  <si>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</si>
  <si>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</si>
  <si>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</si>
  <si>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</si>
  <si>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</si>
  <si>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</si>
  <si>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</si>
  <si>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</si>
  <si>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</si>
  <si>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</si>
  <si>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</si>
  <si>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</si>
  <si>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</si>
  <si>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</si>
  <si>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</si>
  <si>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</si>
  <si>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</si>
  <si>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</si>
  <si>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</si>
  <si>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</si>
  <si>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</si>
  <si>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</si>
  <si>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</si>
  <si>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</si>
  <si>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</si>
  <si>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</si>
  <si>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</si>
  <si>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</si>
  <si>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</si>
  <si>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</si>
  <si>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</si>
  <si>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</si>
  <si>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</si>
  <si>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</si>
  <si>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</si>
  <si>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</si>
  <si>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</si>
  <si>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</si>
  <si>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</si>
  <si>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</si>
  <si>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</si>
  <si>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</si>
  <si>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</si>
  <si>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</si>
  <si>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</si>
  <si>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</si>
  <si>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</si>
  <si>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</si>
  <si>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</si>
  <si>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</si>
  <si>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</si>
  <si>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</si>
  <si>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</si>
  <si>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</si>
  <si>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</si>
  <si>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</si>
  <si>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</si>
  <si>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</si>
  <si>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</si>
  <si>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</si>
  <si>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</si>
  <si>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</si>
  <si>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</si>
  <si>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</si>
  <si>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</si>
  <si>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</si>
  <si>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</si>
  <si>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</si>
  <si>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</si>
  <si>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</si>
  <si>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</si>
  <si>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</si>
  <si>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</si>
  <si>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</si>
  <si>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</si>
  <si>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</si>
  <si>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</si>
  <si>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</si>
  <si>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</si>
  <si>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</si>
  <si>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</si>
  <si>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</si>
  <si>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</si>
  <si>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</si>
  <si>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</si>
  <si>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</si>
  <si>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</si>
  <si>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</si>
  <si>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</si>
  <si>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</si>
  <si>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</si>
  <si>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</si>
  <si>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</si>
  <si>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</si>
  <si>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</si>
  <si>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</si>
  <si>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</si>
  <si>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</si>
  <si>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</si>
  <si>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</si>
  <si>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</si>
  <si>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</si>
  <si>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</si>
  <si>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</si>
  <si>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</si>
  <si>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</si>
  <si>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</si>
  <si>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</si>
  <si>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</si>
  <si>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</si>
  <si>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</si>
  <si>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</si>
  <si>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</si>
  <si>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</si>
  <si>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</si>
  <si>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</si>
  <si>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</si>
  <si>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</si>
  <si>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</si>
  <si>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</si>
  <si>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</si>
  <si>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</si>
  <si>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</si>
  <si>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</si>
  <si>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</si>
  <si>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</si>
  <si>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</si>
  <si>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</si>
  <si>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</si>
  <si>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</si>
  <si>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</si>
  <si>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</si>
  <si>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</si>
  <si>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</si>
  <si>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</si>
  <si>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</si>
  <si>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</si>
  <si>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</si>
  <si>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</si>
  <si>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</si>
  <si>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</si>
  <si>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</si>
  <si>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</si>
  <si>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</si>
  <si>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</si>
  <si>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</si>
  <si>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</si>
  <si>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</si>
  <si>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</si>
  <si>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</si>
  <si>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</si>
  <si>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</si>
  <si>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</si>
  <si>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</si>
  <si>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</si>
  <si>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</si>
  <si>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</si>
  <si>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</si>
  <si>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</si>
  <si>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</si>
  <si>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</si>
  <si>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</si>
  <si>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</si>
  <si>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</si>
  <si>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</si>
  <si>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</si>
  <si>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</si>
  <si>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</si>
  <si>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</si>
  <si>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</si>
  <si>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</si>
  <si>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</si>
  <si>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</si>
  <si>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</si>
  <si>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</si>
  <si>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</si>
  <si>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</si>
  <si>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</si>
  <si>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</si>
  <si>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</si>
  <si>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</si>
  <si>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</si>
  <si>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</si>
  <si>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</si>
  <si>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</si>
  <si>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</si>
  <si>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</si>
  <si>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</si>
  <si>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</si>
  <si>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</si>
  <si>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</si>
  <si>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</si>
  <si>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</si>
  <si>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</si>
  <si>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</si>
  <si>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</si>
  <si>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</si>
  <si>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</si>
  <si>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</si>
  <si>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</si>
  <si>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</si>
  <si>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</si>
  <si>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</si>
  <si>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</si>
  <si>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</si>
  <si>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</si>
  <si>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</si>
  <si>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</si>
  <si>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</si>
  <si>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</si>
  <si>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</si>
  <si>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</si>
  <si>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</si>
  <si>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</si>
  <si>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</si>
  <si>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</si>
  <si>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</si>
  <si>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</si>
  <si>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</si>
  <si>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</si>
  <si>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</si>
  <si>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</si>
  <si>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</si>
  <si>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</si>
  <si>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</si>
  <si>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</si>
  <si>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</si>
  <si>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</si>
  <si>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</si>
  <si>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</si>
  <si>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</si>
  <si>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</si>
  <si>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</si>
  <si>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</si>
  <si>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</si>
  <si>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</si>
  <si>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</si>
  <si>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</si>
  <si>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</si>
  <si>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</si>
  <si>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</si>
  <si>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</si>
  <si>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</si>
  <si>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</si>
  <si>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</si>
  <si>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</si>
  <si>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</si>
  <si>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</si>
  <si>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</si>
  <si>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</si>
  <si>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</si>
  <si>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</si>
  <si>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</si>
  <si>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</si>
  <si>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</si>
  <si>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</si>
  <si>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</si>
  <si>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</si>
  <si>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</si>
  <si>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</si>
  <si>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</si>
  <si>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</si>
  <si>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</si>
  <si>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</si>
  <si>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</si>
  <si>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</si>
  <si>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</si>
  <si>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</si>
  <si>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</si>
  <si>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</si>
  <si>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</si>
  <si>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</si>
  <si>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</si>
  <si>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</si>
  <si>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</si>
  <si>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</si>
  <si>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</si>
  <si>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</si>
  <si>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</si>
  <si>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</si>
  <si>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</si>
  <si>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</si>
  <si>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</si>
  <si>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</si>
  <si>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</si>
  <si>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</si>
  <si>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</si>
  <si>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</si>
  <si>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</si>
  <si>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</si>
  <si>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</si>
  <si>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</si>
  <si>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</si>
  <si>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</si>
  <si>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</si>
  <si>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</si>
  <si>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</si>
  <si>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</si>
  <si>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</si>
  <si>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</si>
  <si>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</si>
  <si>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</si>
  <si>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</si>
  <si>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</si>
  <si>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</si>
  <si>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</si>
  <si>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</si>
  <si>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</si>
  <si>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</si>
  <si>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</si>
  <si>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</si>
  <si>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</si>
  <si>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</si>
  <si>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</si>
  <si>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</si>
  <si>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</si>
  <si>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</si>
  <si>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</si>
  <si>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</si>
  <si>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</si>
  <si>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</si>
  <si>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</si>
  <si>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</si>
  <si>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</si>
  <si>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</si>
  <si>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</si>
  <si>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</si>
  <si>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</si>
  <si>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</si>
  <si>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</si>
  <si>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</si>
  <si>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</si>
  <si>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</si>
  <si>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</si>
  <si>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</si>
  <si>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</si>
  <si>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</si>
  <si>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</si>
  <si>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</si>
  <si>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</si>
  <si>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</si>
  <si>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</si>
  <si>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</si>
  <si>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</si>
  <si>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</si>
  <si>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</si>
  <si>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</si>
  <si>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</si>
  <si>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</si>
  <si>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</si>
  <si>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</si>
  <si>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</si>
  <si>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</si>
  <si>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</si>
  <si>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</si>
  <si>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</si>
  <si>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</si>
  <si>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</si>
  <si>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</si>
  <si>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</si>
  <si>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</si>
  <si>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</si>
  <si>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</si>
  <si>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</si>
  <si>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</si>
  <si>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</si>
  <si>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</si>
  <si>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</si>
  <si>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</si>
  <si>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</si>
  <si>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</si>
  <si>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</si>
  <si>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</si>
  <si>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</si>
  <si>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</si>
  <si>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</si>
  <si>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</si>
  <si>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</si>
  <si>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</si>
  <si>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</si>
  <si>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</si>
  <si>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</si>
  <si>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</si>
  <si>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</si>
  <si>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</si>
  <si>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</si>
  <si>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</si>
  <si>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</si>
  <si>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</si>
  <si>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</si>
  <si>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</si>
  <si>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</si>
  <si>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</si>
  <si>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</si>
  <si>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</si>
  <si>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</si>
  <si>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</si>
  <si>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</si>
  <si>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</si>
  <si>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</si>
  <si>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</si>
  <si>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</si>
  <si>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</si>
  <si>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</si>
  <si>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</si>
  <si>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</si>
  <si>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</si>
  <si>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</si>
  <si>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</si>
  <si>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</si>
  <si>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</si>
  <si>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</si>
  <si>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</si>
  <si>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</si>
  <si>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</si>
  <si>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</si>
  <si>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</si>
  <si>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</si>
  <si>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</si>
  <si>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</si>
  <si>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</si>
  <si>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</si>
  <si>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</si>
  <si>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</si>
  <si>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</si>
  <si>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</si>
  <si>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</si>
  <si>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</si>
  <si>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</si>
  <si>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</si>
  <si>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</si>
  <si>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</si>
  <si>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</si>
  <si>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</si>
  <si>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</si>
  <si>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</si>
  <si>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</si>
  <si>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</si>
  <si>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</si>
  <si>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</si>
  <si>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</si>
  <si>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</si>
  <si>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</si>
  <si>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</si>
  <si>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</si>
  <si>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</si>
  <si>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</si>
  <si>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</si>
  <si>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</si>
  <si>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</si>
  <si>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</si>
  <si>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</si>
  <si>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</si>
  <si>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</si>
  <si>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</si>
  <si>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</si>
  <si>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</si>
  <si>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</si>
  <si>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</si>
  <si>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</si>
  <si>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</si>
  <si>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</si>
  <si>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</si>
  <si>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</si>
  <si>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</si>
  <si>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</si>
  <si>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</si>
  <si>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</si>
  <si>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</si>
  <si>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</si>
  <si>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</si>
  <si>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</si>
  <si>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</si>
  <si>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</si>
  <si>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</si>
  <si>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</si>
  <si>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</si>
  <si>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</si>
  <si>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</si>
  <si>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</si>
  <si>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</si>
  <si>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</si>
  <si>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</si>
  <si>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</si>
  <si>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</si>
  <si>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</si>
  <si>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</si>
  <si>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</si>
  <si>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</si>
  <si>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</si>
  <si>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</si>
  <si>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</si>
  <si>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</si>
  <si>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</si>
  <si>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</si>
  <si>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</si>
  <si>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</si>
  <si>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</si>
  <si>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</si>
  <si>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</si>
  <si>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</si>
  <si>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</si>
  <si>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</si>
  <si>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</si>
  <si>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</si>
  <si>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</si>
  <si>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</si>
  <si>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</si>
  <si>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</si>
  <si>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</si>
  <si>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</si>
  <si>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</si>
  <si>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</si>
  <si>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</si>
  <si>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</si>
  <si>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</si>
  <si>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</si>
  <si>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</si>
  <si>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</si>
  <si>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</si>
  <si>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</si>
  <si>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</si>
  <si>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</si>
  <si>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</si>
  <si>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</si>
  <si>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</si>
  <si>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</si>
  <si>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</si>
  <si>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</si>
  <si>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</si>
  <si>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</si>
  <si>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</si>
  <si>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</si>
  <si>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</si>
  <si>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</si>
  <si>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</si>
  <si>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</si>
  <si>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</si>
  <si>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</si>
  <si>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</si>
  <si>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</si>
  <si>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</si>
  <si>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</si>
  <si>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</si>
  <si>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</si>
  <si>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</si>
  <si>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</si>
  <si>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</si>
  <si>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</si>
  <si>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</si>
  <si>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</si>
  <si>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</si>
  <si>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</si>
  <si>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</si>
  <si>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</si>
  <si>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</si>
  <si>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</si>
  <si>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</si>
  <si>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</si>
  <si>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</si>
  <si>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</si>
  <si>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</si>
  <si>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</si>
  <si>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</si>
  <si>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</si>
  <si>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</si>
  <si>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</si>
  <si>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</si>
  <si>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</si>
  <si>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</si>
  <si>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</si>
  <si>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</si>
  <si>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</si>
  <si>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</si>
  <si>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</si>
  <si>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</si>
  <si>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</si>
  <si>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</si>
  <si>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</si>
  <si>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</si>
  <si>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</si>
  <si>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</si>
  <si>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</si>
  <si>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</si>
  <si>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</si>
  <si>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</si>
  <si>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</si>
  <si>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</si>
  <si>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</si>
  <si>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</si>
  <si>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</si>
  <si>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</si>
  <si>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</si>
  <si>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</si>
  <si>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</si>
  <si>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</si>
  <si>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</si>
  <si>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</si>
  <si>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</si>
  <si>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</si>
  <si>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</si>
  <si>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</si>
  <si>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</si>
  <si>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</si>
  <si>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</si>
  <si>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</si>
  <si>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</si>
  <si>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</si>
  <si>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</si>
  <si>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</si>
  <si>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</si>
  <si>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</si>
  <si>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</si>
  <si>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</si>
  <si>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</si>
  <si>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</si>
  <si>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</si>
  <si>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</si>
  <si>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</si>
  <si>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</si>
  <si>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</si>
  <si>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</si>
  <si>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</si>
  <si>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</si>
  <si>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</si>
  <si>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</si>
  <si>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</si>
  <si>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</si>
  <si>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</si>
  <si>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</si>
  <si>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</si>
  <si>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</si>
  <si>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</si>
  <si>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</si>
  <si>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</si>
  <si>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</si>
  <si>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</si>
  <si>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</si>
  <si>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</si>
  <si>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</si>
  <si>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</si>
  <si>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</si>
  <si>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</si>
  <si>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</si>
  <si>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</si>
  <si>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</si>
  <si>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</si>
  <si>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</si>
  <si>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</si>
  <si>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</si>
  <si>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</si>
  <si>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</si>
  <si>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</si>
  <si>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</si>
  <si>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</si>
  <si>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</si>
  <si>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</si>
  <si>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</si>
  <si>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</si>
  <si>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</si>
  <si>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</si>
  <si>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</si>
  <si>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</si>
  <si>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</si>
  <si>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</si>
  <si>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</si>
  <si>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</si>
  <si>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</si>
  <si>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</si>
  <si>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</si>
  <si>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</si>
  <si>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</si>
  <si>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</si>
  <si>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</si>
  <si>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</si>
  <si>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</si>
  <si>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</si>
  <si>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</si>
  <si>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</si>
  <si>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</si>
  <si>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</si>
  <si>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</si>
  <si>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</si>
  <si>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</si>
  <si>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</si>
  <si>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</si>
  <si>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</si>
  <si>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</si>
  <si>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</si>
  <si>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</si>
  <si>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</si>
  <si>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</si>
  <si>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</si>
  <si>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</si>
  <si>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</si>
  <si>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</si>
  <si>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</si>
  <si>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</si>
  <si>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</si>
  <si>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</si>
  <si>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</si>
  <si>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</si>
  <si>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</si>
  <si>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</si>
  <si>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</si>
  <si>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</si>
  <si>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</si>
  <si>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</si>
  <si>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</si>
  <si>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</si>
  <si>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</si>
  <si>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</si>
  <si>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</si>
  <si>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</si>
  <si>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</si>
  <si>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</si>
  <si>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</si>
  <si>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</si>
  <si>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</si>
  <si>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</si>
  <si>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</si>
  <si>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</si>
  <si>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</si>
  <si>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</si>
  <si>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</si>
  <si>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</si>
  <si>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</si>
  <si>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</si>
  <si>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</si>
  <si>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</si>
  <si>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</si>
  <si>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</si>
  <si>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</si>
  <si>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</si>
  <si>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</si>
  <si>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</si>
  <si>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</si>
  <si>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</si>
  <si>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</si>
  <si>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</si>
  <si>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</si>
  <si>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</si>
  <si>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</si>
  <si>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</si>
  <si>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</si>
  <si>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</si>
  <si>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</si>
  <si>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</si>
  <si>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</si>
  <si>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</si>
  <si>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</si>
  <si>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</si>
  <si>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</si>
  <si>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</si>
  <si>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</si>
  <si>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</si>
  <si>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</si>
  <si>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</si>
  <si>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</si>
  <si>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</si>
  <si>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</si>
  <si>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</si>
  <si>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</si>
  <si>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</si>
  <si>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</si>
  <si>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</si>
  <si>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</si>
  <si>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</si>
  <si>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</si>
  <si>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</si>
  <si>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</si>
  <si>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</si>
  <si>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</si>
  <si>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</si>
  <si>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</si>
  <si>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</si>
  <si>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</si>
  <si>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</si>
  <si>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</si>
  <si>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</si>
  <si>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</si>
  <si>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</si>
  <si>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</si>
  <si>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</si>
  <si>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</si>
  <si>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</si>
  <si>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</si>
  <si>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</si>
  <si>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</si>
  <si>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</si>
  <si>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</si>
  <si>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</si>
  <si>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</si>
  <si>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</si>
  <si>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</si>
  <si>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</si>
  <si>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</si>
  <si>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</si>
  <si>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</si>
  <si>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</si>
  <si>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</si>
  <si>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</si>
  <si>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</si>
  <si>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</si>
  <si>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</si>
  <si>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</si>
  <si>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</si>
  <si>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</si>
  <si>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</si>
  <si>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</si>
  <si>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</si>
  <si>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</si>
  <si>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</si>
  <si>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</si>
  <si>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</si>
  <si>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</si>
  <si>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</si>
  <si>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</si>
  <si>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</si>
  <si>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</si>
  <si>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</si>
  <si>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</si>
  <si>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</si>
  <si>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</si>
  <si>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</si>
  <si>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</si>
  <si>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</si>
  <si>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</si>
  <si>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</si>
  <si>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</si>
  <si>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</si>
  <si>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</si>
  <si>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</si>
  <si>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</si>
  <si>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</si>
  <si>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</si>
  <si>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</si>
  <si>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</si>
  <si>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</si>
  <si>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</si>
  <si>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</si>
  <si>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</si>
  <si>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</si>
  <si>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</si>
  <si>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</si>
  <si>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</si>
  <si>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</si>
  <si>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</si>
  <si>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</si>
  <si>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</si>
  <si>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</si>
  <si>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</si>
  <si>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</si>
  <si>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</si>
  <si>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</si>
  <si>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</si>
  <si>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</si>
  <si>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</si>
  <si>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</si>
  <si>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</si>
  <si>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</si>
  <si>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</si>
  <si>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</si>
  <si>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</si>
  <si>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</si>
  <si>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</si>
  <si>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</si>
  <si>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</si>
  <si>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</si>
  <si>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</si>
  <si>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</si>
  <si>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</si>
  <si>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</si>
  <si>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</si>
  <si>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</si>
  <si>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</si>
  <si>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</si>
  <si>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</si>
  <si>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</si>
  <si>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</si>
  <si>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</si>
  <si>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</si>
  <si>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</si>
  <si>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</si>
  <si>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</si>
  <si>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</si>
  <si>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</si>
  <si>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</si>
  <si>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</si>
  <si>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</si>
  <si>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</si>
  <si>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</si>
  <si>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</si>
  <si>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</si>
  <si>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</si>
  <si>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</si>
  <si>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</si>
  <si>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</si>
  <si>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</si>
  <si>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</si>
  <si>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</si>
  <si>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</si>
  <si>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</si>
  <si>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</si>
  <si>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</si>
  <si>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</si>
  <si>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</si>
  <si>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</si>
  <si>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</si>
  <si>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</si>
  <si>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</si>
  <si>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</si>
  <si>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</si>
  <si>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</si>
  <si>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</si>
  <si>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</si>
  <si>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</si>
  <si>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</si>
  <si>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</si>
  <si>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</si>
  <si>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</si>
  <si>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</si>
  <si>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</si>
  <si>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</si>
  <si>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</si>
  <si>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</si>
  <si>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</si>
  <si>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</si>
  <si>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</si>
  <si>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</si>
  <si>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</si>
  <si>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</si>
  <si>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</si>
  <si>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</si>
  <si>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</si>
  <si>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</si>
  <si>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</si>
  <si>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</si>
  <si>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</si>
  <si>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</si>
  <si>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</si>
  <si>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</si>
  <si>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</si>
  <si>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</si>
  <si>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</si>
  <si>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</si>
  <si>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</si>
  <si>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</si>
  <si>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</si>
  <si>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</si>
  <si>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</si>
  <si>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</si>
  <si>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</si>
  <si>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</si>
  <si>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</si>
  <si>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</si>
  <si>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</si>
  <si>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</si>
  <si>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</si>
  <si>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</si>
  <si>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</si>
  <si>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</si>
  <si>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</si>
  <si>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</si>
  <si>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</si>
  <si>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</si>
  <si>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</si>
  <si>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</si>
  <si>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</si>
  <si>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</si>
  <si>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</si>
  <si>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</si>
  <si>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</si>
  <si>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</si>
  <si>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</si>
  <si>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</si>
  <si>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</si>
  <si>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</si>
  <si>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</si>
  <si>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</si>
  <si>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</si>
  <si>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</si>
  <si>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</si>
  <si>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</si>
  <si>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</si>
  <si>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</si>
  <si>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</si>
  <si>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</si>
  <si>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</si>
  <si>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</si>
  <si>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</si>
  <si>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</si>
  <si>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</si>
  <si>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</si>
  <si>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</si>
  <si>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</si>
  <si>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</si>
  <si>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</si>
  <si>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</si>
  <si>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</si>
  <si>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</si>
  <si>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</si>
  <si>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</si>
  <si>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</si>
  <si>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</si>
  <si>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</si>
  <si>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</si>
  <si>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</si>
  <si>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</si>
  <si>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</si>
  <si>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</si>
  <si>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</si>
  <si>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</si>
  <si>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</si>
  <si>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</si>
  <si>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</si>
  <si>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</si>
  <si>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</si>
  <si>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</si>
  <si>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</si>
  <si>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</si>
  <si>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</si>
  <si>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</si>
  <si>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</si>
  <si>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</si>
  <si>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</si>
  <si>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</si>
  <si>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</si>
  <si>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</si>
  <si>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</si>
  <si>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</si>
  <si>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</si>
  <si>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</si>
  <si>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</si>
  <si>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</si>
  <si>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</si>
  <si>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</si>
  <si>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</si>
  <si>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</si>
  <si>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</si>
  <si>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</si>
  <si>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</si>
  <si>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</si>
  <si>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</si>
  <si>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</si>
  <si>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</si>
  <si>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</si>
  <si>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</si>
  <si>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</si>
  <si>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</si>
  <si>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</si>
  <si>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</si>
  <si>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</si>
  <si>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</si>
  <si>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</si>
  <si>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</si>
  <si>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</si>
  <si>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</si>
  <si>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</si>
  <si>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</si>
  <si>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</si>
  <si>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</si>
  <si>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</si>
  <si>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</si>
  <si>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</si>
  <si>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</si>
  <si>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</si>
  <si>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</si>
  <si>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</si>
  <si>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</si>
  <si>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</si>
  <si>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</si>
  <si>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</si>
  <si>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</si>
  <si>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</si>
  <si>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</si>
  <si>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</si>
  <si>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</si>
  <si>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</si>
  <si>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</si>
  <si>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</si>
  <si>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</si>
  <si>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</si>
  <si>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</si>
  <si>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</si>
  <si>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</si>
  <si>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</si>
  <si>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</si>
  <si>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</si>
  <si>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</si>
  <si>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</si>
  <si>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</si>
  <si>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</si>
  <si>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</si>
  <si>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</si>
  <si>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</si>
  <si>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</si>
  <si>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</si>
  <si>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</si>
  <si>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</si>
  <si>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</si>
  <si>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</si>
  <si>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</si>
  <si>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</si>
  <si>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</si>
  <si>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</si>
  <si>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</si>
  <si>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</si>
  <si>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</si>
  <si>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</si>
  <si>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</si>
  <si>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</si>
  <si>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</si>
  <si>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</si>
  <si>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</si>
  <si>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</si>
  <si>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</si>
  <si>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</si>
  <si>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</si>
  <si>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</si>
  <si>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</si>
  <si>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</si>
  <si>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</si>
  <si>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</si>
  <si>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</si>
  <si>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</si>
  <si>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</si>
  <si>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</si>
  <si>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</si>
  <si>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</si>
  <si>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</si>
  <si>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</si>
  <si>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</si>
  <si>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</si>
  <si>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</si>
  <si>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</si>
  <si>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</si>
  <si>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</si>
  <si>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</si>
  <si>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</si>
  <si>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</si>
  <si>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</si>
  <si>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</si>
  <si>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</si>
  <si>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</si>
  <si>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</si>
  <si>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</si>
  <si>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</si>
  <si>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</si>
  <si>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</si>
  <si>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</si>
  <si>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</si>
  <si>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</si>
  <si>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</si>
  <si>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</si>
  <si>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</si>
  <si>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</si>
  <si>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</si>
  <si>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</si>
  <si>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</si>
  <si>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</si>
  <si>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</si>
  <si>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</si>
  <si>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</si>
  <si>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</si>
  <si>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</si>
  <si>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</si>
  <si>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</si>
  <si>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</si>
  <si>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</si>
  <si>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</si>
  <si>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</si>
  <si>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</si>
  <si>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</si>
  <si>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</si>
  <si>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</si>
  <si>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</si>
  <si>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</si>
  <si>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</si>
  <si>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</si>
  <si>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</si>
  <si>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</si>
  <si>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</si>
  <si>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</si>
  <si>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</si>
  <si>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</si>
  <si>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</si>
  <si>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</si>
  <si>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</si>
  <si>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</si>
  <si>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</si>
  <si>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</si>
  <si>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</si>
  <si>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</si>
  <si>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</si>
  <si>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</si>
  <si>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</si>
  <si>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</si>
  <si>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</si>
  <si>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</si>
  <si>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</si>
  <si>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</si>
  <si>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</si>
  <si>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</si>
  <si>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</si>
  <si>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</si>
  <si>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</si>
  <si>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</si>
  <si>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</si>
  <si>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</si>
  <si>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</si>
  <si>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</si>
  <si>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</si>
  <si>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</si>
  <si>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</si>
  <si>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</si>
  <si>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</si>
  <si>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</si>
  <si>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</si>
  <si>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</si>
  <si>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</si>
  <si>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</si>
  <si>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</si>
  <si>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</si>
  <si>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</si>
  <si>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</si>
  <si>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</si>
  <si>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</si>
  <si>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</si>
  <si>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</si>
  <si>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</si>
  <si>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</si>
  <si>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</si>
  <si>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</si>
  <si>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</si>
  <si>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</si>
  <si>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</si>
  <si>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</si>
  <si>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</si>
  <si>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</si>
  <si>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</si>
  <si>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</si>
  <si>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</si>
  <si>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</si>
  <si>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</si>
  <si>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</si>
  <si>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</si>
  <si>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</si>
  <si>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</si>
  <si>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</si>
  <si>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</si>
  <si>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</si>
  <si>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</si>
  <si>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</si>
  <si>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</si>
  <si>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</si>
  <si>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</si>
  <si>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</si>
  <si>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</si>
  <si>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</si>
  <si>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</si>
  <si>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</si>
  <si>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</si>
  <si>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</si>
  <si>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</si>
  <si>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</si>
  <si>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</si>
  <si>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</si>
  <si>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</si>
  <si>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</si>
  <si>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</si>
  <si>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</si>
  <si>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</si>
  <si>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</si>
  <si>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</si>
  <si>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</si>
  <si>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</si>
  <si>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</si>
  <si>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</si>
  <si>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</si>
  <si>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</si>
  <si>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</si>
  <si>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</si>
  <si>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</si>
  <si>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</si>
  <si>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</si>
  <si>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</si>
  <si>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</si>
  <si>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</si>
  <si>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</si>
  <si>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</si>
  <si>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</si>
  <si>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</si>
  <si>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</si>
  <si>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</si>
  <si>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</si>
  <si>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</si>
  <si>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</si>
  <si>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</si>
  <si>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</si>
  <si>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</si>
  <si>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</si>
  <si>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</si>
  <si>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</si>
  <si>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</si>
  <si>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</si>
  <si>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</si>
  <si>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</si>
  <si>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</si>
  <si>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</si>
  <si>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</si>
  <si>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</si>
  <si>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</si>
  <si>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</si>
  <si>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</si>
  <si>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</si>
  <si>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</si>
  <si>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</si>
  <si>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</si>
  <si>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</si>
  <si>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</si>
  <si>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</si>
  <si>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</si>
  <si>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</si>
  <si>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</si>
  <si>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</si>
  <si>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</si>
  <si>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</si>
  <si>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</si>
  <si>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</si>
  <si>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</si>
  <si>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</si>
  <si>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</si>
  <si>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</si>
  <si>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</si>
  <si>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</si>
  <si>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</si>
  <si>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</si>
  <si>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</si>
  <si>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</si>
  <si>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</si>
  <si>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</si>
  <si>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</si>
  <si>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</si>
  <si>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</si>
  <si>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</si>
  <si>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</si>
  <si>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</si>
  <si>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</si>
  <si>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</si>
  <si>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</si>
  <si>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</si>
  <si>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</si>
  <si>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</si>
  <si>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</si>
  <si>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</si>
  <si>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</si>
  <si>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</si>
  <si>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</si>
  <si>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</si>
  <si>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</si>
  <si>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</si>
  <si>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</si>
  <si>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</si>
  <si>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</si>
  <si>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</si>
  <si>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</si>
  <si>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</si>
  <si>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</si>
  <si>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</si>
  <si>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</si>
  <si>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</si>
  <si>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</si>
  <si>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</si>
  <si>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</si>
  <si>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</si>
  <si>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</si>
  <si>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</si>
  <si>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</si>
  <si>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</si>
  <si>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</si>
  <si>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</si>
  <si>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</si>
  <si>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</si>
  <si>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</si>
  <si>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</si>
  <si>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</si>
  <si>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</si>
  <si>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</si>
  <si>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</si>
  <si>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</si>
  <si>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</si>
  <si>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</si>
  <si>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</si>
  <si>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</si>
  <si>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</si>
  <si>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</si>
  <si>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</si>
  <si>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</si>
  <si>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</si>
  <si>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</si>
  <si>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</si>
  <si>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</si>
  <si>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</si>
  <si>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</si>
  <si>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</si>
  <si>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</si>
  <si>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</si>
  <si>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</si>
  <si>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</si>
  <si>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</si>
  <si>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</si>
  <si>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</si>
  <si>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</si>
  <si>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</si>
  <si>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</si>
  <si>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</si>
  <si>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</si>
  <si>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</si>
  <si>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</si>
  <si>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</si>
  <si>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</si>
  <si>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</si>
  <si>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</si>
  <si>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</si>
  <si>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</si>
  <si>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</si>
  <si>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</si>
  <si>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</si>
  <si>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</si>
  <si>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</si>
  <si>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</si>
  <si>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</si>
  <si>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</si>
  <si>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</si>
  <si>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</si>
  <si>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</si>
  <si>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</si>
  <si>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</si>
  <si>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</si>
  <si>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</si>
  <si>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</si>
  <si>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</si>
  <si>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</si>
  <si>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</si>
  <si>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</si>
  <si>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</si>
  <si>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</si>
  <si>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</si>
  <si>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</si>
  <si>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</si>
  <si>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</si>
  <si>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</si>
  <si>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</si>
  <si>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</si>
  <si>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</si>
  <si>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</si>
  <si>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</si>
  <si>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</si>
  <si>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</si>
  <si>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</si>
  <si>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</si>
  <si>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</si>
  <si>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</si>
  <si>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</si>
  <si>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</si>
  <si>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</si>
  <si>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</si>
  <si>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</si>
  <si>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</si>
  <si>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</si>
  <si>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</si>
  <si>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</si>
  <si>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</si>
  <si>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</si>
  <si>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</si>
  <si>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</si>
  <si>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</si>
  <si>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</si>
  <si>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</si>
  <si>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</si>
  <si>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</si>
  <si>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</si>
  <si>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</si>
  <si>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</si>
  <si>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</si>
  <si>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</si>
  <si>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</si>
  <si>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</si>
  <si>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</si>
  <si>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</si>
  <si>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</si>
  <si>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</si>
  <si>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</si>
  <si>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</si>
  <si>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</si>
  <si>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</si>
  <si>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</si>
  <si>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</si>
  <si>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</si>
  <si>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</si>
  <si>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</si>
  <si>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</si>
  <si>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</si>
  <si>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</si>
  <si>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</si>
  <si>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</si>
  <si>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</si>
  <si>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</si>
  <si>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</si>
  <si>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</si>
  <si>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</si>
  <si>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</si>
  <si>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</si>
  <si>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</si>
  <si>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</si>
  <si>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</si>
  <si>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</si>
  <si>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</si>
  <si>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</si>
  <si>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</si>
  <si>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</si>
  <si>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</si>
  <si>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</si>
  <si>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</si>
  <si>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</si>
  <si>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</si>
  <si>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</si>
  <si>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</si>
  <si>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</si>
  <si>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</si>
  <si>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</si>
  <si>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</si>
  <si>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</si>
  <si>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</si>
  <si>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</si>
  <si>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</si>
  <si>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</si>
  <si>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</si>
  <si>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</si>
  <si>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</si>
  <si>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</si>
  <si>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</si>
  <si>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</si>
  <si>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</si>
  <si>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</si>
  <si>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</si>
  <si>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</si>
  <si>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</si>
  <si>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</si>
  <si>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</si>
  <si>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</si>
  <si>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</si>
  <si>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</si>
  <si>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</si>
  <si>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</si>
  <si>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</si>
  <si>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</si>
  <si>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</si>
  <si>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</si>
  <si>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</si>
  <si>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</si>
  <si>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</si>
  <si>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</si>
  <si>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</si>
  <si>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</si>
  <si>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</si>
  <si>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</si>
  <si>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</si>
  <si>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</si>
  <si>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</si>
  <si>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</si>
  <si>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</si>
  <si>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</si>
  <si>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</si>
  <si>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</si>
  <si>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</si>
  <si>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</si>
  <si>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</si>
  <si>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</si>
  <si>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</si>
  <si>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</si>
  <si>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</si>
  <si>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</si>
  <si>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</si>
  <si>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</si>
  <si>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</si>
  <si>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</si>
  <si>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</si>
  <si>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</si>
  <si>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</si>
  <si>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</si>
  <si>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</si>
  <si>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</si>
  <si>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</si>
  <si>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</si>
  <si>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</si>
  <si>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</si>
  <si>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</si>
  <si>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</si>
  <si>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</si>
  <si>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</si>
  <si>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</si>
  <si>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</si>
  <si>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</si>
  <si>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</si>
  <si>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</si>
  <si>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</si>
  <si>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</si>
  <si>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</si>
  <si>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</si>
  <si>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</si>
  <si>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</si>
  <si>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</si>
  <si>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</si>
  <si>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</si>
  <si>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</si>
  <si>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</si>
  <si>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</si>
  <si>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</si>
  <si>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</si>
  <si>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</si>
  <si>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</si>
  <si>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</si>
  <si>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</si>
  <si>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</si>
  <si>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</si>
  <si>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</si>
  <si>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</si>
  <si>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</si>
  <si>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</si>
  <si>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</si>
  <si>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</si>
  <si>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</si>
  <si>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</si>
  <si>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</si>
  <si>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</si>
  <si>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</si>
  <si>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</si>
  <si>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</si>
  <si>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</si>
  <si>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</si>
  <si>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</si>
  <si>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</si>
  <si>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</si>
  <si>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</si>
  <si>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</si>
  <si>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</si>
  <si>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</si>
  <si>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</si>
  <si>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</si>
  <si>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</si>
  <si>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</si>
  <si>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</si>
  <si>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</si>
  <si>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</si>
  <si>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</si>
  <si>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</si>
  <si>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</si>
  <si>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</si>
  <si>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</si>
  <si>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</si>
  <si>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</si>
  <si>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</si>
  <si>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</si>
  <si>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</si>
  <si>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</si>
  <si>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</si>
  <si>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</si>
  <si>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</si>
  <si>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</si>
  <si>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</si>
  <si>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</si>
  <si>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</si>
  <si>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</si>
  <si>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</si>
  <si>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</si>
  <si>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</si>
  <si>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</si>
  <si>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</si>
  <si>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</si>
  <si>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</si>
  <si>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</si>
  <si>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</si>
  <si>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</si>
  <si>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</si>
  <si>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</si>
  <si>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</si>
  <si>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</si>
  <si>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</si>
  <si>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</si>
  <si>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</si>
  <si>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</si>
  <si>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</si>
  <si>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</si>
  <si>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</si>
  <si>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</si>
  <si>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</si>
  <si>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</si>
  <si>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</si>
  <si>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</si>
  <si>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</si>
  <si>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</si>
  <si>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</si>
  <si>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</si>
  <si>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</si>
  <si>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</si>
  <si>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</si>
  <si>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</si>
  <si>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</si>
  <si>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</si>
  <si>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</si>
  <si>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</si>
  <si>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</si>
  <si>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</si>
  <si>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</si>
  <si>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</si>
  <si>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</si>
  <si>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</si>
  <si>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</si>
  <si>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</si>
  <si>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</si>
  <si>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</si>
  <si>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</si>
  <si>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</si>
  <si>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</si>
  <si>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</si>
  <si>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</si>
  <si>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</si>
  <si>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</si>
  <si>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</si>
  <si>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</si>
  <si>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</si>
  <si>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</si>
  <si>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</si>
  <si>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</si>
  <si>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</si>
  <si>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</si>
  <si>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</si>
  <si>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</si>
  <si>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</si>
  <si>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</si>
  <si>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</si>
  <si>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</si>
  <si>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</si>
  <si>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</si>
  <si>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</si>
  <si>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</si>
  <si>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</si>
  <si>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</si>
  <si>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</si>
  <si>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</si>
  <si>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</si>
  <si>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</si>
  <si>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</si>
  <si>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</si>
  <si>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</si>
  <si>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</si>
  <si>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</si>
  <si>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</si>
  <si>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</si>
  <si>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</si>
  <si>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</si>
  <si>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</si>
  <si>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</si>
  <si>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</si>
  <si>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</si>
  <si>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</si>
  <si>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</si>
  <si>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</si>
  <si>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</si>
  <si>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</si>
  <si>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</si>
  <si>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</si>
  <si>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</si>
  <si>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</si>
  <si>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</si>
  <si>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</si>
  <si>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</si>
  <si>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</si>
  <si>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</si>
  <si>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</si>
  <si>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</si>
  <si>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</si>
  <si>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</si>
  <si>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</si>
  <si>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</si>
  <si>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</si>
  <si>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</si>
  <si>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</si>
  <si>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</si>
  <si>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</si>
  <si>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</si>
  <si>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</si>
  <si>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</si>
  <si>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</si>
  <si>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</si>
  <si>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</si>
  <si>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</si>
  <si>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</si>
  <si>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</si>
  <si>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</si>
  <si>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</si>
  <si>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</si>
  <si>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</si>
  <si>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</si>
  <si>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</si>
  <si>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</si>
  <si>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</si>
  <si>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</si>
  <si>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</si>
  <si>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</si>
  <si>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</si>
  <si>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</si>
  <si>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</si>
  <si>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</si>
  <si>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</si>
  <si>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</si>
  <si>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</si>
  <si>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</si>
  <si>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</si>
  <si>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</si>
  <si>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</si>
  <si>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</si>
  <si>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</si>
  <si>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</si>
  <si>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</si>
  <si>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</si>
  <si>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</si>
  <si>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</si>
  <si>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</si>
  <si>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</si>
  <si>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</si>
  <si>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</si>
  <si>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</si>
  <si>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</si>
  <si>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</si>
  <si>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</si>
  <si>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</si>
  <si>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</si>
  <si>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</si>
  <si>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</si>
  <si>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</si>
  <si>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</si>
  <si>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</si>
  <si>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</si>
  <si>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</si>
  <si>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</si>
  <si>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</si>
  <si>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</si>
  <si>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</si>
  <si>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</si>
  <si>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</si>
  <si>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</si>
  <si>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</si>
  <si>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</si>
  <si>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</si>
  <si>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</si>
  <si>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</si>
  <si>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</si>
  <si>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</si>
  <si>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</si>
  <si>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</si>
  <si>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</si>
  <si>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</si>
  <si>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</si>
  <si>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</si>
  <si>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</si>
  <si>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</si>
  <si>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</si>
  <si>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</si>
  <si>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</si>
  <si>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</si>
  <si>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</si>
  <si>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</si>
  <si>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</si>
  <si>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</si>
  <si>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</si>
  <si>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</si>
  <si>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</si>
  <si>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</si>
  <si>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</si>
  <si>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</si>
  <si>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</si>
  <si>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</si>
  <si>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</si>
  <si>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</si>
  <si>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</si>
  <si>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</si>
  <si>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</si>
  <si>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</si>
  <si>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</si>
  <si>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</si>
  <si>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</si>
  <si>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</si>
  <si>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</si>
  <si>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</si>
  <si>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</si>
  <si>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</si>
  <si>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</si>
  <si>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</si>
  <si>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</si>
  <si>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</si>
  <si>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</si>
  <si>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</si>
  <si>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</si>
  <si>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</si>
  <si>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</si>
  <si>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</si>
  <si>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</si>
  <si>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</si>
  <si>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</si>
  <si>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</si>
  <si>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</si>
  <si>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</si>
  <si>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</si>
  <si>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</si>
  <si>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</si>
  <si>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</si>
  <si>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</si>
  <si>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</si>
  <si>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</si>
  <si>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</si>
  <si>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</si>
  <si>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</si>
  <si>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</si>
  <si>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</si>
  <si>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</si>
  <si>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</si>
  <si>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</si>
  <si>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</si>
  <si>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</si>
  <si>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</si>
  <si>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</si>
  <si>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</si>
  <si>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</si>
  <si>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</si>
  <si>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</si>
  <si>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</si>
  <si>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</si>
  <si>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</si>
  <si>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</si>
  <si>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</si>
  <si>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</si>
  <si>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</si>
  <si>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</si>
  <si>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</si>
  <si>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</si>
  <si>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</si>
  <si>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</si>
  <si>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</si>
  <si>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</si>
  <si>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</si>
  <si>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</si>
  <si>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</si>
  <si>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</si>
  <si>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</si>
  <si>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</si>
  <si>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</si>
  <si>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</si>
  <si>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</si>
  <si>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</si>
  <si>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</si>
  <si>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</si>
  <si>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</si>
  <si>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</si>
  <si>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</si>
  <si>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</si>
  <si>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</si>
  <si>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</si>
  <si>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</si>
  <si>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</si>
  <si>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</si>
  <si>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</si>
  <si>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</si>
  <si>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</si>
  <si>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</si>
  <si>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</si>
  <si>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</si>
  <si>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</si>
  <si>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</si>
  <si>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</si>
  <si>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</si>
  <si>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</si>
  <si>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</si>
  <si>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</si>
  <si>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</si>
  <si>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</si>
  <si>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</si>
  <si>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</si>
  <si>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</si>
  <si>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</si>
  <si>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</si>
  <si>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</si>
  <si>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</si>
  <si>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</si>
  <si>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</si>
  <si>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</si>
  <si>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</si>
  <si>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</si>
  <si>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</si>
  <si>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</si>
  <si>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</si>
  <si>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</si>
  <si>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</si>
  <si>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</si>
  <si>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</si>
  <si>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</si>
  <si>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</si>
  <si>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</si>
  <si>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</si>
  <si>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</si>
  <si>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</si>
  <si>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</si>
  <si>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</si>
  <si>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</si>
  <si>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</si>
  <si>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</si>
  <si>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</si>
  <si>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</si>
  <si>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</si>
  <si>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</si>
  <si>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</si>
  <si>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</si>
  <si>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</si>
  <si>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</si>
  <si>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</si>
  <si>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</si>
  <si>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</si>
  <si>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</si>
  <si>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</si>
  <si>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</si>
  <si>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</si>
  <si>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</si>
  <si>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</si>
  <si>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</si>
  <si>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</si>
  <si>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</si>
  <si>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</si>
  <si>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</si>
  <si>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</si>
  <si>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</si>
  <si>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</si>
  <si>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</si>
  <si>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</si>
  <si>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</si>
  <si>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</si>
  <si>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</si>
  <si>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</si>
  <si>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</si>
  <si>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</si>
  <si>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</si>
  <si>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</si>
  <si>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</si>
  <si>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</si>
  <si>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</si>
  <si>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</si>
  <si>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</si>
  <si>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</si>
  <si>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</si>
  <si>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</si>
  <si>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</si>
  <si>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</si>
  <si>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</si>
  <si>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</si>
  <si>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</si>
  <si>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</si>
  <si>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</si>
  <si>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</si>
  <si>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</si>
  <si>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</si>
  <si>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</si>
  <si>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</si>
  <si>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</si>
  <si>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</si>
  <si>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</si>
  <si>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</si>
  <si>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</si>
  <si>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</si>
  <si>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</si>
  <si>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</si>
  <si>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</si>
  <si>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</si>
  <si>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</si>
  <si>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</si>
  <si>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</si>
  <si>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</si>
  <si>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</si>
  <si>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</si>
  <si>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</si>
  <si>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</si>
  <si>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</si>
  <si>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</si>
  <si>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</si>
  <si>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</si>
  <si>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</si>
  <si>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</si>
  <si>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</si>
  <si>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</si>
  <si>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</si>
  <si>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</si>
  <si>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</si>
  <si>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</si>
  <si>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</si>
  <si>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</si>
  <si>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</si>
  <si>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</si>
  <si>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</si>
  <si>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</si>
  <si>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</si>
  <si>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</si>
  <si>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</si>
  <si>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</si>
  <si>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</si>
  <si>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</si>
  <si>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</si>
  <si>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</si>
  <si>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</si>
  <si>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</si>
  <si>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</si>
  <si>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</si>
  <si>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</si>
  <si>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</si>
  <si>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</si>
  <si>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</si>
  <si>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</si>
  <si>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</si>
  <si>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</si>
  <si>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</si>
  <si>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</si>
  <si>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</si>
  <si>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</si>
  <si>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</si>
  <si>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</si>
  <si>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</si>
  <si>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</si>
  <si>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</si>
  <si>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</si>
  <si>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</si>
  <si>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</si>
  <si>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</si>
  <si>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</si>
  <si>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</si>
  <si>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</si>
  <si>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</si>
  <si>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</si>
  <si>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</si>
  <si>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</si>
  <si>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</si>
  <si>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</si>
  <si>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</si>
  <si>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</si>
  <si>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</si>
  <si>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</si>
  <si>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</si>
  <si>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</si>
  <si>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</si>
  <si>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</si>
  <si>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</si>
  <si>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</si>
  <si>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</si>
  <si>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</si>
  <si>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</si>
  <si>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</si>
  <si>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</si>
  <si>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</si>
  <si>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</si>
  <si>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</si>
  <si>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</si>
  <si>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</si>
  <si>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</si>
  <si>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</si>
  <si>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</si>
  <si>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</si>
  <si>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</si>
  <si>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</si>
  <si>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</si>
  <si>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</si>
  <si>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</si>
  <si>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</si>
  <si>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</si>
  <si>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</si>
  <si>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</si>
  <si>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</si>
  <si>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</si>
  <si>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</si>
  <si>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</si>
  <si>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</si>
  <si>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</si>
  <si>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</si>
  <si>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</si>
  <si>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</si>
  <si>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</si>
  <si>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</si>
  <si>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</si>
  <si>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</si>
  <si>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</si>
  <si>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</si>
  <si>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</si>
  <si>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</si>
  <si>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</si>
  <si>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</si>
  <si>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</si>
  <si>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</si>
  <si>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</si>
  <si>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</si>
  <si>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</si>
  <si>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</si>
  <si>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</si>
  <si>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</si>
  <si>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</si>
  <si>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</si>
  <si>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</si>
  <si>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</si>
  <si>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</si>
  <si>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</si>
  <si>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</si>
  <si>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</si>
  <si>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</si>
  <si>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</si>
  <si>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</si>
  <si>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</si>
  <si>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</si>
  <si>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</si>
  <si>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</si>
  <si>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</si>
  <si>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</si>
  <si>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</si>
  <si>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</si>
  <si>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</si>
  <si>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</si>
  <si>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</si>
  <si>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</si>
  <si>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</si>
  <si>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</si>
  <si>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</si>
  <si>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</si>
  <si>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</si>
  <si>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</si>
  <si>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</si>
  <si>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</si>
  <si>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</si>
  <si>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</si>
  <si>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</si>
  <si>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</si>
  <si>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</si>
  <si>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</si>
  <si>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</si>
  <si>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</si>
  <si>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</si>
  <si>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</si>
  <si>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</si>
  <si>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</si>
  <si>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</si>
  <si>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</si>
  <si>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</si>
  <si>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</si>
  <si>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</si>
  <si>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</si>
  <si>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</si>
  <si>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</si>
  <si>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</si>
  <si>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</si>
  <si>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</si>
  <si>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</si>
  <si>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</si>
  <si>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</si>
  <si>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</si>
  <si>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</si>
  <si>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</si>
  <si>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</si>
  <si>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</si>
  <si>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</si>
  <si>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</si>
  <si>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</si>
  <si>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</si>
  <si>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</si>
  <si>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</si>
  <si>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</si>
  <si>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</si>
  <si>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</si>
  <si>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</si>
  <si>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</si>
  <si>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</si>
  <si>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</si>
  <si>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</si>
  <si>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</si>
  <si>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</si>
  <si>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</si>
  <si>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</si>
  <si>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</si>
  <si>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</si>
  <si>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</si>
  <si>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</si>
  <si>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</si>
  <si>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</si>
  <si>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</si>
  <si>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</si>
  <si>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</si>
  <si>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</si>
  <si>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</si>
  <si>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</si>
  <si>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</si>
  <si>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</si>
  <si>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</si>
  <si>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</si>
  <si>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</si>
  <si>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</si>
  <si>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</si>
  <si>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</si>
  <si>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</si>
  <si>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</si>
  <si>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</si>
  <si>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</si>
  <si>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</si>
  <si>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</si>
  <si>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</si>
  <si>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</si>
  <si>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</si>
  <si>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</si>
  <si>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</si>
  <si>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</si>
  <si>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</si>
  <si>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</si>
  <si>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</si>
  <si>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</si>
  <si>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</si>
  <si>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</si>
  <si>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</si>
  <si>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</si>
  <si>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</si>
  <si>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</si>
  <si>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</si>
  <si>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</si>
  <si>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</si>
  <si>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</si>
  <si>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</si>
  <si>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</si>
  <si>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</si>
  <si>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</si>
  <si>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</si>
  <si>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</si>
  <si>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</si>
  <si>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</si>
  <si>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</si>
  <si>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</si>
  <si>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</si>
  <si>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</si>
  <si>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</si>
  <si>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</si>
  <si>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</si>
  <si>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</si>
  <si>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</si>
  <si>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</si>
  <si>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</si>
  <si>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</si>
  <si>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</si>
  <si>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</si>
  <si>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</si>
  <si>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</si>
  <si>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</si>
  <si>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</si>
  <si>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</si>
  <si>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</si>
  <si>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</si>
  <si>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</si>
  <si>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</si>
  <si>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</si>
  <si>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</si>
  <si>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</si>
  <si>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</si>
  <si>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</si>
  <si>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</si>
  <si>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</si>
  <si>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</si>
  <si>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</si>
  <si>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</si>
  <si>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</si>
  <si>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</si>
  <si>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</si>
  <si>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</si>
  <si>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</si>
  <si>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</si>
  <si>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</si>
  <si>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</si>
  <si>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</si>
  <si>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</si>
  <si>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</si>
  <si>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</si>
  <si>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</si>
  <si>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</si>
  <si>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</si>
  <si>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</si>
  <si>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</si>
  <si>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</si>
  <si>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</si>
  <si>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</si>
  <si>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</si>
  <si>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</si>
  <si>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</si>
  <si>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</si>
  <si>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</si>
  <si>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</si>
  <si>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</si>
  <si>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</si>
  <si>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</si>
  <si>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</si>
  <si>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</si>
  <si>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</si>
  <si>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</si>
  <si>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</si>
  <si>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</si>
  <si>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</si>
  <si>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</si>
  <si>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</si>
  <si>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</si>
  <si>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</si>
  <si>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</si>
  <si>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</si>
  <si>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</si>
  <si>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</si>
  <si>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</si>
  <si>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</si>
  <si>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</si>
  <si>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</si>
  <si>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</si>
  <si>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</si>
  <si>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</si>
  <si>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</si>
  <si>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</si>
  <si>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</si>
  <si>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</si>
  <si>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</si>
  <si>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</si>
  <si>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</si>
  <si>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</si>
  <si>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</si>
  <si>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</si>
  <si>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</si>
  <si>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</si>
  <si>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</si>
  <si>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</si>
  <si>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</si>
  <si>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</si>
  <si>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</si>
  <si>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</si>
  <si>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</si>
  <si>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</si>
  <si>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</si>
  <si>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</si>
  <si>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</si>
  <si>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</si>
  <si>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</si>
  <si>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</si>
  <si>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</si>
  <si>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</si>
  <si>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</si>
  <si>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</si>
  <si>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</si>
  <si>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</si>
  <si>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</si>
  <si>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</si>
  <si>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</si>
  <si>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</si>
  <si>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</si>
  <si>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</si>
  <si>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</si>
  <si>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</si>
  <si>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</si>
  <si>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</si>
  <si>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</si>
  <si>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</si>
  <si>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</si>
  <si>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</si>
  <si>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</si>
  <si>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</si>
  <si>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</si>
  <si>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</si>
  <si>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</si>
  <si>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</si>
  <si>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</si>
  <si>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</si>
  <si>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</si>
  <si>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</si>
  <si>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</si>
  <si>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</si>
  <si>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</si>
  <si>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</si>
  <si>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</si>
  <si>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</si>
  <si>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</si>
  <si>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</si>
  <si>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</si>
  <si>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</si>
  <si>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</si>
  <si>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</si>
  <si>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</si>
  <si>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</si>
  <si>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</si>
  <si>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</si>
  <si>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</si>
  <si>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</si>
  <si>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</si>
  <si>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</si>
  <si>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</si>
  <si>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</si>
  <si>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</si>
  <si>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</si>
  <si>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</si>
  <si>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</si>
  <si>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</si>
  <si>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</si>
  <si>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</si>
  <si>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</si>
  <si>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</si>
  <si>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</si>
  <si>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</si>
  <si>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</si>
  <si>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</si>
  <si>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</si>
  <si>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</si>
  <si>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</si>
  <si>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</si>
  <si>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</si>
  <si>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</si>
  <si>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</si>
  <si>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</si>
  <si>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</si>
  <si>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</si>
  <si>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</si>
  <si>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</si>
  <si>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</si>
  <si>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</si>
  <si>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</si>
  <si>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</si>
  <si>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</si>
  <si>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</si>
  <si>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</si>
  <si>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</si>
  <si>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</si>
  <si>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</si>
  <si>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</si>
  <si>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</si>
  <si>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</si>
  <si>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</si>
  <si>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</si>
  <si>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</si>
  <si>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</si>
  <si>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</si>
  <si>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</si>
  <si>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</si>
  <si>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</si>
  <si>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</si>
  <si>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</si>
  <si>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</si>
  <si>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</si>
  <si>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</si>
  <si>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</si>
  <si>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</si>
  <si>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</si>
  <si>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</si>
  <si>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</si>
  <si>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</si>
  <si>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</si>
  <si>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</si>
  <si>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</si>
  <si>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</si>
  <si>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</si>
  <si>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</si>
  <si>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</si>
  <si>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</si>
  <si>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</si>
  <si>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</si>
  <si>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</si>
  <si>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</si>
  <si>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</si>
  <si>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</si>
  <si>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</si>
  <si>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</si>
  <si>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</si>
  <si>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</si>
  <si>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</si>
  <si>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</si>
  <si>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</si>
  <si>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</si>
  <si>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</si>
  <si>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</si>
  <si>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</si>
  <si>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</si>
  <si>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</si>
  <si>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</si>
  <si>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</si>
  <si>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</si>
  <si>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</si>
  <si>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</si>
  <si>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</si>
  <si>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</si>
  <si>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</si>
  <si>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</si>
  <si>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</si>
  <si>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</si>
  <si>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</si>
  <si>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</si>
  <si>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</si>
  <si>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</si>
  <si>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</si>
  <si>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</si>
  <si>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</si>
  <si>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</si>
  <si>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</si>
  <si>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</si>
  <si>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</si>
  <si>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</si>
  <si>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</si>
  <si>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</si>
  <si>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</si>
  <si>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</si>
  <si>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</si>
  <si>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</si>
  <si>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</si>
  <si>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</si>
  <si>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</si>
  <si>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</si>
  <si>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</si>
  <si>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</si>
  <si>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</si>
  <si>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</si>
  <si>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</si>
  <si>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</si>
  <si>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</si>
  <si>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</si>
  <si>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</si>
  <si>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</si>
  <si>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</si>
  <si>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</si>
  <si>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</si>
  <si>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</si>
  <si>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</si>
  <si>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</si>
  <si>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</si>
  <si>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</si>
  <si>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</si>
  <si>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</si>
  <si>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</si>
  <si>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</si>
  <si>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</si>
  <si>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</si>
  <si>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</si>
  <si>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</si>
  <si>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</si>
  <si>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</si>
  <si>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</si>
  <si>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</si>
  <si>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</si>
  <si>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</si>
  <si>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</si>
  <si>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</si>
  <si>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</si>
  <si>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</si>
  <si>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</si>
  <si>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</si>
  <si>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</si>
  <si>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</si>
  <si>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</si>
  <si>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</si>
  <si>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</si>
  <si>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</si>
  <si>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</si>
  <si>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</si>
  <si>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</si>
  <si>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</si>
  <si>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</si>
  <si>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</si>
  <si>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</si>
  <si>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</si>
  <si>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</si>
  <si>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</si>
  <si>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</si>
  <si>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</si>
  <si>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</si>
  <si>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</si>
  <si>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</si>
  <si>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</si>
  <si>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</si>
  <si>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</si>
  <si>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</si>
  <si>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</si>
  <si>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</si>
  <si>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</si>
  <si>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</si>
  <si>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</si>
  <si>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</si>
  <si>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</si>
  <si>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</si>
  <si>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</si>
  <si>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</si>
  <si>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</si>
  <si>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</si>
  <si>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</si>
  <si>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</si>
  <si>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</si>
  <si>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</si>
  <si>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</si>
  <si>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</si>
  <si>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</si>
  <si>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</si>
  <si>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</si>
  <si>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</si>
  <si>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</si>
  <si>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</si>
  <si>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</si>
  <si>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</si>
  <si>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</si>
  <si>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</si>
  <si>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</si>
  <si>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</si>
  <si>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</si>
  <si>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</si>
  <si>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</si>
  <si>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</si>
  <si>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</si>
  <si>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</si>
  <si>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</si>
  <si>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</si>
  <si>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</si>
  <si>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</si>
  <si>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</si>
  <si>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</si>
  <si>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</si>
  <si>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</si>
  <si>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</si>
  <si>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</si>
  <si>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</si>
  <si>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</si>
  <si>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</si>
  <si>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</si>
  <si>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</si>
  <si>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</si>
  <si>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</si>
  <si>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</si>
  <si>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</si>
  <si>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</si>
  <si>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</si>
  <si>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</si>
  <si>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</si>
  <si>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</si>
  <si>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</si>
  <si>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</si>
  <si>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</si>
  <si>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</si>
  <si>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</si>
  <si>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</si>
  <si>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</si>
  <si>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</si>
  <si>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</si>
  <si>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</si>
  <si>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</si>
  <si>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</si>
  <si>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</si>
  <si>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</si>
  <si>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</si>
  <si>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</si>
  <si>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</si>
  <si>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</si>
  <si>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</si>
  <si>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</si>
  <si>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</si>
  <si>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</si>
  <si>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</si>
  <si>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</si>
  <si>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</si>
  <si>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</si>
  <si>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</si>
  <si>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</si>
  <si>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</si>
  <si>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</si>
  <si>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</si>
  <si>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</si>
  <si>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</si>
  <si>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</si>
  <si>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</si>
  <si>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</si>
  <si>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</si>
  <si>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</si>
  <si>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</si>
  <si>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</si>
  <si>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</si>
  <si>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</si>
  <si>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</si>
  <si>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</si>
  <si>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</si>
  <si>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</si>
  <si>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</si>
  <si>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</si>
  <si>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</si>
  <si>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</si>
  <si>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</si>
  <si>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</si>
  <si>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</si>
  <si>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</si>
  <si>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</si>
  <si>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</si>
  <si>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</si>
  <si>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</si>
  <si>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</si>
  <si>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</si>
  <si>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</si>
  <si>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</si>
  <si>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</si>
  <si>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</si>
  <si>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</si>
  <si>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</si>
  <si>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</si>
  <si>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</si>
  <si>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</si>
  <si>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</si>
  <si>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</si>
  <si>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</si>
  <si>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</si>
  <si>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</si>
  <si>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</si>
  <si>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</si>
  <si>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</si>
  <si>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</si>
  <si>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</si>
  <si>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</si>
  <si>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</si>
  <si>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</si>
  <si>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</si>
  <si>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</si>
  <si>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</si>
  <si>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</si>
  <si>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</si>
  <si>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</si>
  <si>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</si>
  <si>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</si>
  <si>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</si>
  <si>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</si>
  <si>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</si>
  <si>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</si>
  <si>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</si>
  <si>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</si>
  <si>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</si>
  <si>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</si>
  <si>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</si>
  <si>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</si>
  <si>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</si>
  <si>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</si>
  <si>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</si>
  <si>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</si>
  <si>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</si>
  <si>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</si>
  <si>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</si>
  <si>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</si>
  <si>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</si>
  <si>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</si>
  <si>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</si>
  <si>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</si>
  <si>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</si>
  <si>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</si>
  <si>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</si>
  <si>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</si>
  <si>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</si>
  <si>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</si>
  <si>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</si>
  <si>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</si>
  <si>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</si>
  <si>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</si>
  <si>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</si>
  <si>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</si>
  <si>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</si>
  <si>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</si>
  <si>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</si>
  <si>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</si>
  <si>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</si>
  <si>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</si>
  <si>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</si>
  <si>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</si>
  <si>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</si>
  <si>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</si>
  <si>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</si>
  <si>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</si>
  <si>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</si>
  <si>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</si>
  <si>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</si>
  <si>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</si>
  <si>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</si>
  <si>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</si>
  <si>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</si>
  <si>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</si>
  <si>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</si>
  <si>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</si>
  <si>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</si>
  <si>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</si>
  <si>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</si>
  <si>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</si>
  <si>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</si>
  <si>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</si>
  <si>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</si>
  <si>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</si>
  <si>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</si>
  <si>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</si>
  <si>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</si>
  <si>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</si>
  <si>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</si>
  <si>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</si>
  <si>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</si>
  <si>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</si>
  <si>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</si>
  <si>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</si>
  <si>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</si>
  <si>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</si>
  <si>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</si>
  <si>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</si>
  <si>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</si>
  <si>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</si>
  <si>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</si>
  <si>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</si>
  <si>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</si>
  <si>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</si>
  <si>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</si>
  <si>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</si>
  <si>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</si>
  <si>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</si>
  <si>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</si>
  <si>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</si>
  <si>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</si>
  <si>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</si>
  <si>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</si>
  <si>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</si>
  <si>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</si>
  <si>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</si>
  <si>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</si>
  <si>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</si>
  <si>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</si>
  <si>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</si>
  <si>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</si>
  <si>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</si>
  <si>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</si>
  <si>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</si>
  <si>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</si>
  <si>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</si>
  <si>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</si>
  <si>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</si>
  <si>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</si>
  <si>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</si>
  <si>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</si>
  <si>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</si>
  <si>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</si>
  <si>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</si>
  <si>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</si>
  <si>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</si>
  <si>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</si>
  <si>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</si>
  <si>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</si>
  <si>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</si>
  <si>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</si>
  <si>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</si>
  <si>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</si>
  <si>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</si>
  <si>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</si>
  <si>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</si>
  <si>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</si>
  <si>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</si>
  <si>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</si>
  <si>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</si>
  <si>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</si>
  <si>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</si>
  <si>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</si>
  <si>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</si>
  <si>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</si>
  <si>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</si>
  <si>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</si>
  <si>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</si>
  <si>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</si>
  <si>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</si>
  <si>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</si>
  <si>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</si>
  <si>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</si>
  <si>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</si>
  <si>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</si>
  <si>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</si>
  <si>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</si>
  <si>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</si>
  <si>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</si>
  <si>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</si>
  <si>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</si>
  <si>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</si>
  <si>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</si>
  <si>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</si>
  <si>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</si>
  <si>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</si>
  <si>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</si>
  <si>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</si>
  <si>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</si>
  <si>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</si>
  <si>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</si>
  <si>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</si>
  <si>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</si>
  <si>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</si>
  <si>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</si>
  <si>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</si>
  <si>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</si>
  <si>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</si>
  <si>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</si>
  <si>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</si>
  <si>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</si>
  <si>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</si>
  <si>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</si>
  <si>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</si>
  <si>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</si>
  <si>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</si>
  <si>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</si>
  <si>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</si>
  <si>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</si>
  <si>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</si>
  <si>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</si>
  <si>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</si>
  <si>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</si>
  <si>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</si>
  <si>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</si>
  <si>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</si>
  <si>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</si>
  <si>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</si>
  <si>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</si>
  <si>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</si>
  <si>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</si>
  <si>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</si>
  <si>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</si>
  <si>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</si>
  <si>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</si>
  <si>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</si>
  <si>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</si>
  <si>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</si>
  <si>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</si>
  <si>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</si>
  <si>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</si>
  <si>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</si>
  <si>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</si>
  <si>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</si>
  <si>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</si>
  <si>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</si>
  <si>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</si>
  <si>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</si>
  <si>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</si>
  <si>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</si>
  <si>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</si>
  <si>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</si>
  <si>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</si>
  <si>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</si>
  <si>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</si>
  <si>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</si>
  <si>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</si>
  <si>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</si>
  <si>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</si>
  <si>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</si>
  <si>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</si>
  <si>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</si>
  <si>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</si>
  <si>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</si>
  <si>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</si>
  <si>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</si>
  <si>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</si>
  <si>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</si>
  <si>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</si>
  <si>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</si>
  <si>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</si>
  <si>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</si>
  <si>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</si>
  <si>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</si>
  <si>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</si>
  <si>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</si>
  <si>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</si>
  <si>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</si>
  <si>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</si>
  <si>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</si>
  <si>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</si>
  <si>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</si>
  <si>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</si>
  <si>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</si>
  <si>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</si>
  <si>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</si>
  <si>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</si>
  <si>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</si>
  <si>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</si>
  <si>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</si>
  <si>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</si>
  <si>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</si>
  <si>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</si>
  <si>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</si>
  <si>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</si>
  <si>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</si>
  <si>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</si>
  <si>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</si>
  <si>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</si>
  <si>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</si>
  <si>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</si>
  <si>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</si>
  <si>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</si>
  <si>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</si>
  <si>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</si>
  <si>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</si>
  <si>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</si>
  <si>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</si>
  <si>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</si>
  <si>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</si>
  <si>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</si>
  <si>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</si>
  <si>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</si>
  <si>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</si>
  <si>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</si>
  <si>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</si>
  <si>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</si>
  <si>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</si>
  <si>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</si>
  <si>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</si>
  <si>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</si>
  <si>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</si>
  <si>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</si>
  <si>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</si>
  <si>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</si>
  <si>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</si>
  <si>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</si>
  <si>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</si>
  <si>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</si>
  <si>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</si>
  <si>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</si>
  <si>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</si>
  <si>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</si>
  <si>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</si>
  <si>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</si>
  <si>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</si>
  <si>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</si>
  <si>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</si>
  <si>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</si>
  <si>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</si>
  <si>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</si>
  <si>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</si>
  <si>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</si>
  <si>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</si>
  <si>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</si>
  <si>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</si>
  <si>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</si>
  <si>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</si>
  <si>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</si>
  <si>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</si>
  <si>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</si>
  <si>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</si>
  <si>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</si>
  <si>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</si>
  <si>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</si>
  <si>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</si>
  <si>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</si>
  <si>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</si>
  <si>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</si>
  <si>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</si>
  <si>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</si>
  <si>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</si>
  <si>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</si>
  <si>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</si>
  <si>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</si>
  <si>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</si>
  <si>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</si>
  <si>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</si>
  <si>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</si>
  <si>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</si>
  <si>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</si>
  <si>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</si>
  <si>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</si>
  <si>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</si>
  <si>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</si>
  <si>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</si>
  <si>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</si>
  <si>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</si>
  <si>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</si>
  <si>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</si>
  <si>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</si>
  <si>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</si>
  <si>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</si>
  <si>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</si>
  <si>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</si>
  <si>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</si>
  <si>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</si>
  <si>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</si>
  <si>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</si>
  <si>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</si>
  <si>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</si>
  <si>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</si>
  <si>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</si>
  <si>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</si>
  <si>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</si>
  <si>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</si>
  <si>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</si>
  <si>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</si>
  <si>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</si>
  <si>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</si>
  <si>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</si>
  <si>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</si>
  <si>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</si>
  <si>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</si>
  <si>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</si>
  <si>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</si>
  <si>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</si>
  <si>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</si>
  <si>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</si>
  <si>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</si>
  <si>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</si>
  <si>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</si>
  <si>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</si>
  <si>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</si>
  <si>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</si>
  <si>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</si>
  <si>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</si>
  <si>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</si>
  <si>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</si>
  <si>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</si>
  <si>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</si>
  <si>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</si>
  <si>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</si>
  <si>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</si>
  <si>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</si>
  <si>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</si>
  <si>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</si>
  <si>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</si>
  <si>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</si>
  <si>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</si>
  <si>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</si>
  <si>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</si>
  <si>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</si>
  <si>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</si>
  <si>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</si>
  <si>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</si>
  <si>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</si>
  <si>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</si>
  <si>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</si>
  <si>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</si>
  <si>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</si>
  <si>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</si>
  <si>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</si>
  <si>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</si>
  <si>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</si>
  <si>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</si>
  <si>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</si>
  <si>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</si>
  <si>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</si>
  <si>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</si>
  <si>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</si>
  <si>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</si>
  <si>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</si>
  <si>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</si>
  <si>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</si>
  <si>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</si>
  <si>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</si>
  <si>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</si>
  <si>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</si>
  <si>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</si>
  <si>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</si>
  <si>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</si>
  <si>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</si>
  <si>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</si>
  <si>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</si>
  <si>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</si>
  <si>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</si>
  <si>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</si>
  <si>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</si>
  <si>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</si>
  <si>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</si>
  <si>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</si>
  <si>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</si>
  <si>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</si>
  <si>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</si>
  <si>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</si>
  <si>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</si>
  <si>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</si>
  <si>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</si>
  <si>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</si>
  <si>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</si>
  <si>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</si>
  <si>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</si>
  <si>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</si>
  <si>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</si>
  <si>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</si>
  <si>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</si>
  <si>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</si>
  <si>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</si>
  <si>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</si>
  <si>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</si>
  <si>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</si>
  <si>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</si>
  <si>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</si>
  <si>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</si>
  <si>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</si>
  <si>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</si>
  <si>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</si>
  <si>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</si>
  <si>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</si>
  <si>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</si>
  <si>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</si>
  <si>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</si>
  <si>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</si>
  <si>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</si>
  <si>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</si>
  <si>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</si>
  <si>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</si>
  <si>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</si>
  <si>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</si>
  <si>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</si>
  <si>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</si>
  <si>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</si>
  <si>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</si>
  <si>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</si>
  <si>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</si>
  <si>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</si>
  <si>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</si>
  <si>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</si>
  <si>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</si>
  <si>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</si>
  <si>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</si>
  <si>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</si>
  <si>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</si>
  <si>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</si>
  <si>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</si>
  <si>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</si>
  <si>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</si>
  <si>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</si>
  <si>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</si>
  <si>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</si>
  <si>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</si>
  <si>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</si>
  <si>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</si>
  <si>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</si>
  <si>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</si>
  <si>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</si>
  <si>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</si>
  <si>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</si>
  <si>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</si>
  <si>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</si>
  <si>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</si>
  <si>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</si>
  <si>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</si>
  <si>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</si>
  <si>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</si>
  <si>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</si>
  <si>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</si>
  <si>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</si>
  <si>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</si>
  <si>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</si>
  <si>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</si>
  <si>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</si>
  <si>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</si>
  <si>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</si>
  <si>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</si>
  <si>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</si>
  <si>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</si>
  <si>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</si>
  <si>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</si>
  <si>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</si>
  <si>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</si>
  <si>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</si>
  <si>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</si>
  <si>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</si>
  <si>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</si>
  <si>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</si>
  <si>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</si>
  <si>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</si>
  <si>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</si>
  <si>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</si>
  <si>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</si>
  <si>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</si>
  <si>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</si>
  <si>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</si>
  <si>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</si>
  <si>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</si>
  <si>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</si>
  <si>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</si>
  <si>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</si>
  <si>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</si>
  <si>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</si>
  <si>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</si>
  <si>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</si>
  <si>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</si>
  <si>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</si>
  <si>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</si>
  <si>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</si>
  <si>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</si>
  <si>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</si>
  <si>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</si>
  <si>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</si>
  <si>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</si>
  <si>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</si>
  <si>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</si>
  <si>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</si>
  <si>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</si>
  <si>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</si>
  <si>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</si>
  <si>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</si>
  <si>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</si>
  <si>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</si>
  <si>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</si>
  <si>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</si>
  <si>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</si>
  <si>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</si>
  <si>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</si>
  <si>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</si>
  <si>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</si>
  <si>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</si>
  <si>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</si>
  <si>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</si>
  <si>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</si>
  <si>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</si>
  <si>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</si>
  <si>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</si>
  <si>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</si>
  <si>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</si>
  <si>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</si>
  <si>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</si>
  <si>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</si>
  <si>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</si>
  <si>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</si>
  <si>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</si>
  <si>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</si>
  <si>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</si>
  <si>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</si>
  <si>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</si>
  <si>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</si>
  <si>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</si>
  <si>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</si>
  <si>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</si>
  <si>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</si>
  <si>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</si>
  <si>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</si>
  <si>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</si>
  <si>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</si>
  <si>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</si>
  <si>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</si>
  <si>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</si>
  <si>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</si>
  <si>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</si>
  <si>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</si>
  <si>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</si>
  <si>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</si>
  <si>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</si>
  <si>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</si>
  <si>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</si>
  <si>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</si>
  <si>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</si>
  <si>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</si>
  <si>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</si>
  <si>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</si>
  <si>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</si>
  <si>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</si>
  <si>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</si>
  <si>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</si>
  <si>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</si>
  <si>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</si>
  <si>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</si>
  <si>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</si>
  <si>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</si>
  <si>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</si>
  <si>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</si>
  <si>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</si>
  <si>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</si>
  <si>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</si>
  <si>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</si>
  <si>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</si>
  <si>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</si>
  <si>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</si>
  <si>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</si>
  <si>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</si>
  <si>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</si>
  <si>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</si>
  <si>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</si>
  <si>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</si>
  <si>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</si>
  <si>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</si>
  <si>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</si>
  <si>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</si>
  <si>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</si>
  <si>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</si>
  <si>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</si>
  <si>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</si>
  <si>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</si>
  <si>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</si>
  <si>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</si>
  <si>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</si>
  <si>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</si>
  <si>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</si>
  <si>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</si>
  <si>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</si>
  <si>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</si>
  <si>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</si>
  <si>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</si>
  <si>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</si>
  <si>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</si>
  <si>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</si>
  <si>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</si>
  <si>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</si>
  <si>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</si>
  <si>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</si>
  <si>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</si>
  <si>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</si>
  <si>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</si>
  <si>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</si>
  <si>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</si>
  <si>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</si>
  <si>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</si>
  <si>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</si>
  <si>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</si>
  <si>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</si>
  <si>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</si>
  <si>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</si>
  <si>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</si>
  <si>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</si>
  <si>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</si>
  <si>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</si>
  <si>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</si>
  <si>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</si>
  <si>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</si>
  <si>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</si>
  <si>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</si>
  <si>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</si>
  <si>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</si>
  <si>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</si>
  <si>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</si>
  <si>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</si>
  <si>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</si>
  <si>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</si>
  <si>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</si>
  <si>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</si>
  <si>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</si>
  <si>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</si>
  <si>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</si>
  <si>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</si>
  <si>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</si>
  <si>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</si>
  <si>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</si>
  <si>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</si>
  <si>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</si>
  <si>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</si>
  <si>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</si>
  <si>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</si>
  <si>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</si>
  <si>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</si>
  <si>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</si>
  <si>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</si>
  <si>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</si>
  <si>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</si>
  <si>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</si>
  <si>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</si>
  <si>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</si>
  <si>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</si>
  <si>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</si>
  <si>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</si>
  <si>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</si>
  <si>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</si>
  <si>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</si>
  <si>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</si>
  <si>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</si>
  <si>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</si>
  <si>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</si>
  <si>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</si>
  <si>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</si>
  <si>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</si>
  <si>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</si>
  <si>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</si>
  <si>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</si>
  <si>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</si>
  <si>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</si>
  <si>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</si>
  <si>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</si>
  <si>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</si>
  <si>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</si>
  <si>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</si>
  <si>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</si>
  <si>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</si>
  <si>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</si>
  <si>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</si>
  <si>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</si>
  <si>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</si>
  <si>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</si>
  <si>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</si>
  <si>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</si>
  <si>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</si>
  <si>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</si>
  <si>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</si>
  <si>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</si>
  <si>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</si>
  <si>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</si>
  <si>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</si>
  <si>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</si>
  <si>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</si>
  <si>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</si>
  <si>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</si>
  <si>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</si>
  <si>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</si>
  <si>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</si>
  <si>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</si>
  <si>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</si>
  <si>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</si>
  <si>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</si>
  <si>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</si>
  <si>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</si>
  <si>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</si>
  <si>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</si>
  <si>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</si>
  <si>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</si>
  <si>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</si>
  <si>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</si>
  <si>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</si>
  <si>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</si>
  <si>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</si>
  <si>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</si>
  <si>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</si>
  <si>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</si>
  <si>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</si>
  <si>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</si>
  <si>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</si>
  <si>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</si>
  <si>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</si>
  <si>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</si>
  <si>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</si>
  <si>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</si>
  <si>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</si>
  <si>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</si>
  <si>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</si>
  <si>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</si>
  <si>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</si>
  <si>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</si>
  <si>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</si>
  <si>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</si>
  <si>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</si>
  <si>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</si>
  <si>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</si>
  <si>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</si>
  <si>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</si>
  <si>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</si>
  <si>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</si>
  <si>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</si>
  <si>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</si>
  <si>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</si>
  <si>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</si>
  <si>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</si>
  <si>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</si>
  <si>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</si>
  <si>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</si>
  <si>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</si>
  <si>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</si>
  <si>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</si>
  <si>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</si>
  <si>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</si>
  <si>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</si>
  <si>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</si>
  <si>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</si>
  <si>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</si>
  <si>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</si>
  <si>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</si>
  <si>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</si>
  <si>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</si>
  <si>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</si>
  <si>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</si>
  <si>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</si>
  <si>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</si>
  <si>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</si>
  <si>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</si>
  <si>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</si>
  <si>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</si>
  <si>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</si>
  <si>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</si>
  <si>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</si>
  <si>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</si>
  <si>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</si>
  <si>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</si>
  <si>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</si>
  <si>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</si>
  <si>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</si>
  <si>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</si>
  <si>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</si>
  <si>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</si>
  <si>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</si>
  <si>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</si>
  <si>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</si>
  <si>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</si>
  <si>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</si>
  <si>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</si>
  <si>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</si>
  <si>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</si>
  <si>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</si>
  <si>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</si>
  <si>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</si>
  <si>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</si>
  <si>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</si>
  <si>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</si>
  <si>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</si>
  <si>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</si>
  <si>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</si>
  <si>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</si>
  <si>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</si>
  <si>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</si>
  <si>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</si>
  <si>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</si>
  <si>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</si>
  <si>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</si>
  <si>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</si>
  <si>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</si>
  <si>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</si>
  <si>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</si>
  <si>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</si>
  <si>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</si>
  <si>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</si>
  <si>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</si>
  <si>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</si>
  <si>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</si>
  <si>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</si>
  <si>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</si>
  <si>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</si>
  <si>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</si>
  <si>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</si>
  <si>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</si>
  <si>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</si>
  <si>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</si>
  <si>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</si>
  <si>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</si>
  <si>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</si>
  <si>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</si>
  <si>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</si>
  <si>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</si>
  <si>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</si>
  <si>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</si>
  <si>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</si>
  <si>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</si>
  <si>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</si>
  <si>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</si>
  <si>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</si>
  <si>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</si>
  <si>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</si>
  <si>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</si>
  <si>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</si>
  <si>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</si>
  <si>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</si>
  <si>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</si>
  <si>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</si>
  <si>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</si>
  <si>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</si>
  <si>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</si>
  <si>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</si>
  <si>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</si>
  <si>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</si>
  <si>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</si>
  <si>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</si>
  <si>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</si>
  <si>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</si>
  <si>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</si>
  <si>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</si>
  <si>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</si>
  <si>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</si>
  <si>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</si>
  <si>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</si>
  <si>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</si>
  <si>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</si>
  <si>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</si>
  <si>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</si>
  <si>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</si>
  <si>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</si>
  <si>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</si>
  <si>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</si>
  <si>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</si>
  <si>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</si>
  <si>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</si>
  <si>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</si>
  <si>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</si>
  <si>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</si>
  <si>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</si>
  <si>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</si>
  <si>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</si>
  <si>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</si>
  <si>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</si>
  <si>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</si>
  <si>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</si>
  <si>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</si>
  <si>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</si>
  <si>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</si>
  <si>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</si>
  <si>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</si>
  <si>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</si>
  <si>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</si>
  <si>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</si>
  <si>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</si>
  <si>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</si>
  <si>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</si>
  <si>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</si>
  <si>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</si>
  <si>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</si>
  <si>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</si>
  <si>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</si>
  <si>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</si>
  <si>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</si>
  <si>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</si>
  <si>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</si>
  <si>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</si>
  <si>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</si>
  <si>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</si>
  <si>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</si>
  <si>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</si>
  <si>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</si>
  <si>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</si>
  <si>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</si>
  <si>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</si>
  <si>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</si>
  <si>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</si>
  <si>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</si>
  <si>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</si>
  <si>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</si>
  <si>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</si>
  <si>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</si>
  <si>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</si>
  <si>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</si>
  <si>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</si>
  <si>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</si>
  <si>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</si>
  <si>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</si>
  <si>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</si>
  <si>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</si>
  <si>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</si>
  <si>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</si>
  <si>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</si>
  <si>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</si>
  <si>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</si>
  <si>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</si>
  <si>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</si>
  <si>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</si>
  <si>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</si>
  <si>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</si>
  <si>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</si>
  <si>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</si>
  <si>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</si>
  <si>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</si>
  <si>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</si>
  <si>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</si>
  <si>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</si>
  <si>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</si>
  <si>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</si>
  <si>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</si>
  <si>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</si>
  <si>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</si>
  <si>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</si>
  <si>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</si>
  <si>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</si>
  <si>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</si>
  <si>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</si>
  <si>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</si>
  <si>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</si>
  <si>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</si>
  <si>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</si>
  <si>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</si>
  <si>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</si>
  <si>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</si>
  <si>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</si>
  <si>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</si>
  <si>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</si>
  <si>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</si>
  <si>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</si>
  <si>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</si>
  <si>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</si>
  <si>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</si>
  <si>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</si>
  <si>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</si>
  <si>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</si>
  <si>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</si>
  <si>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</si>
  <si>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</si>
  <si>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</si>
  <si>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</si>
  <si>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</si>
  <si>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</si>
  <si>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</si>
  <si>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</si>
  <si>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</si>
  <si>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</si>
  <si>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</si>
  <si>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</si>
  <si>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</si>
  <si>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</si>
  <si>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</si>
  <si>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</si>
  <si>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</si>
  <si>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</si>
  <si>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</si>
  <si>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</si>
  <si>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</si>
  <si>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</si>
  <si>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</si>
  <si>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</si>
  <si>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</si>
  <si>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</si>
  <si>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</si>
  <si>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</si>
  <si>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</si>
  <si>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</si>
  <si>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</si>
  <si>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</si>
  <si>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</si>
  <si>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</si>
  <si>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</si>
  <si>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</si>
  <si>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</si>
  <si>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</si>
  <si>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</si>
  <si>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</si>
  <si>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</si>
  <si>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</si>
  <si>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</si>
  <si>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</si>
  <si>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</si>
  <si>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</si>
  <si>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</si>
  <si>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</si>
  <si>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</si>
  <si>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</si>
  <si>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</si>
  <si>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</si>
  <si>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</si>
  <si>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</si>
  <si>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</si>
  <si>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</si>
  <si>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</si>
  <si>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</si>
  <si>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</si>
  <si>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</si>
  <si>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</si>
  <si>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</si>
  <si>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</si>
  <si>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</si>
  <si>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</si>
  <si>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</si>
  <si>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</si>
  <si>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</si>
  <si>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</si>
  <si>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</si>
  <si>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</si>
  <si>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</si>
  <si>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</si>
  <si>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</si>
  <si>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</si>
  <si>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</si>
  <si>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</si>
  <si>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</si>
  <si>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</si>
  <si>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</si>
  <si>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</si>
  <si>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</si>
  <si>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</si>
  <si>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</si>
  <si>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</si>
  <si>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</si>
  <si>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</si>
  <si>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</si>
  <si>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</si>
  <si>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</si>
  <si>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</si>
  <si>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</si>
  <si>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</si>
  <si>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</si>
  <si>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</si>
  <si>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</si>
  <si>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</si>
  <si>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</si>
  <si>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</si>
  <si>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</si>
  <si>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</si>
  <si>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</si>
  <si>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</si>
  <si>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</si>
  <si>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</si>
  <si>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</si>
  <si>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</si>
  <si>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</si>
  <si>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</si>
  <si>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</si>
  <si>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</si>
  <si>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</si>
  <si>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</si>
  <si>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</si>
  <si>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</si>
  <si>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</si>
  <si>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</si>
  <si>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</si>
  <si>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</si>
  <si>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</si>
  <si>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</si>
  <si>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</si>
  <si>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</si>
  <si>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</si>
  <si>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</si>
  <si>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</si>
  <si>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</si>
  <si>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</si>
  <si>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</si>
  <si>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</si>
  <si>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</si>
  <si>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</si>
  <si>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</si>
  <si>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</si>
  <si>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</si>
  <si>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</si>
  <si>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</si>
  <si>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</si>
  <si>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</si>
  <si>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</si>
  <si>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</si>
  <si>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</si>
  <si>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</si>
  <si>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</si>
  <si>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</si>
  <si>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</si>
  <si>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</si>
  <si>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</si>
  <si>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</si>
  <si>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</si>
  <si>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</si>
  <si>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</si>
  <si>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</si>
  <si>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</si>
  <si>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</si>
  <si>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</si>
  <si>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</si>
  <si>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</si>
  <si>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</si>
  <si>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</si>
  <si>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</si>
  <si>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</si>
  <si>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</si>
  <si>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</si>
  <si>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</si>
  <si>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</si>
  <si>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</si>
  <si>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</si>
  <si>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</si>
  <si>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</si>
  <si>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</si>
  <si>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</si>
  <si>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</si>
  <si>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</si>
  <si>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</si>
  <si>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</si>
  <si>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</si>
  <si>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</si>
  <si>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</si>
  <si>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</si>
  <si>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</si>
  <si>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</si>
  <si>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</si>
  <si>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</si>
  <si>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</si>
  <si>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</si>
  <si>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</si>
  <si>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</si>
  <si>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</si>
  <si>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</si>
  <si>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</si>
  <si>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</si>
  <si>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</si>
  <si>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</si>
  <si>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</si>
  <si>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</si>
  <si>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</si>
  <si>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</si>
  <si>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</si>
  <si>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</si>
  <si>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</si>
  <si>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</si>
  <si>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</si>
  <si>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</si>
  <si>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</si>
  <si>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</si>
  <si>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</si>
  <si>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</si>
  <si>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</si>
  <si>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</si>
  <si>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</si>
  <si>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</si>
  <si>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</si>
  <si>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</si>
  <si>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</si>
  <si>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</si>
  <si>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</si>
  <si>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</si>
  <si>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</si>
  <si>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</si>
  <si>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</si>
  <si>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</si>
  <si>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</si>
  <si>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</si>
  <si>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</si>
  <si>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</si>
  <si>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</si>
  <si>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</si>
  <si>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</si>
  <si>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</si>
  <si>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</si>
  <si>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</si>
  <si>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</si>
  <si>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</si>
  <si>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</si>
  <si>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</si>
  <si>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</si>
  <si>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</si>
  <si>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</si>
  <si>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</si>
  <si>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</si>
  <si>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</si>
  <si>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</si>
  <si>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</si>
  <si>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</si>
  <si>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</si>
  <si>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</si>
  <si>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</si>
  <si>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</si>
  <si>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</si>
  <si>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</si>
  <si>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</si>
  <si>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</si>
  <si>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</si>
  <si>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</si>
  <si>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</si>
  <si>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</si>
  <si>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</si>
  <si>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</si>
  <si>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</si>
  <si>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</si>
  <si>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</si>
  <si>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</si>
  <si>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</si>
  <si>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</si>
  <si>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</si>
  <si>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</si>
  <si>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</si>
  <si>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</si>
  <si>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</si>
  <si>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</si>
  <si>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</si>
  <si>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</si>
  <si>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</si>
  <si>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</si>
  <si>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</si>
  <si>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</si>
  <si>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</si>
  <si>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</si>
  <si>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</si>
  <si>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</si>
  <si>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</si>
  <si>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</si>
  <si>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</si>
  <si>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</si>
  <si>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</si>
  <si>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</si>
  <si>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</si>
  <si>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</si>
  <si>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</si>
  <si>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</si>
  <si>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</si>
  <si>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</si>
  <si>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</si>
  <si>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</si>
  <si>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</si>
  <si>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</si>
  <si>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</si>
  <si>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</si>
  <si>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</si>
  <si>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</si>
  <si>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</si>
  <si>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</si>
  <si>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</si>
  <si>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</si>
  <si>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</si>
  <si>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</si>
  <si>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</si>
  <si>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</si>
  <si>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</si>
  <si>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</si>
  <si>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</si>
  <si>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</si>
  <si>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</si>
  <si>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</si>
  <si>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</si>
  <si>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</si>
  <si>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</si>
  <si>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</si>
  <si>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</si>
  <si>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</si>
  <si>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</si>
  <si>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</si>
  <si>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</si>
  <si>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</si>
  <si>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</si>
  <si>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</si>
  <si>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</si>
  <si>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</si>
  <si>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</si>
  <si>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</si>
  <si>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</si>
  <si>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</si>
  <si>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</si>
  <si>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</si>
  <si>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</si>
  <si>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</si>
  <si>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</si>
  <si>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</si>
  <si>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</si>
  <si>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</si>
  <si>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</si>
  <si>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</si>
  <si>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</si>
  <si>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</si>
  <si>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</si>
  <si>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</si>
  <si>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</si>
  <si>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</si>
  <si>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</si>
  <si>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</si>
  <si>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</si>
  <si>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</si>
  <si>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</si>
  <si>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</si>
  <si>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</si>
  <si>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</si>
  <si>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</si>
  <si>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</si>
  <si>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</si>
  <si>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</si>
  <si>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</si>
  <si>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</si>
  <si>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</si>
  <si>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</si>
  <si>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</si>
  <si>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</si>
  <si>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</si>
  <si>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</si>
  <si>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</si>
  <si>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</si>
  <si>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</si>
  <si>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</si>
  <si>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</si>
  <si>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</si>
  <si>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</si>
  <si>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</si>
  <si>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</si>
  <si>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</si>
  <si>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</si>
  <si>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</si>
  <si>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</si>
  <si>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</si>
  <si>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</si>
  <si>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</si>
  <si>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</si>
  <si>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</si>
  <si>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</si>
  <si>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</si>
  <si>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</si>
  <si>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</si>
  <si>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</si>
  <si>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</si>
  <si>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</si>
  <si>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</si>
  <si>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</si>
  <si>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</si>
  <si>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</si>
  <si>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</si>
  <si>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</si>
  <si>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</si>
  <si>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</si>
  <si>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</si>
  <si>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</si>
  <si>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</si>
  <si>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</si>
  <si>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</si>
  <si>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</si>
  <si>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</si>
  <si>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</si>
  <si>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</si>
  <si>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</si>
  <si>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</si>
  <si>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</si>
  <si>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</si>
  <si>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</si>
  <si>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</si>
  <si>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</si>
  <si>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</si>
  <si>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</si>
  <si>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</si>
  <si>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</si>
  <si>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</si>
  <si>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</si>
  <si>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</si>
  <si>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</si>
  <si>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</si>
  <si>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</si>
  <si>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</si>
  <si>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</si>
  <si>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</si>
  <si>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</si>
  <si>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</si>
  <si>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</si>
  <si>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</si>
  <si>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</si>
  <si>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</si>
  <si>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</si>
  <si>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</si>
  <si>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</si>
  <si>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</si>
  <si>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</si>
  <si>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</si>
  <si>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</si>
  <si>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</si>
  <si>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</si>
  <si>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</si>
  <si>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</si>
  <si>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</si>
  <si>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</si>
  <si>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</si>
  <si>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</si>
  <si>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</si>
  <si>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</si>
  <si>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</si>
  <si>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</si>
  <si>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</si>
  <si>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</si>
  <si>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</si>
  <si>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</si>
  <si>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</si>
  <si>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</si>
  <si>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</si>
  <si>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</si>
  <si>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</si>
  <si>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</si>
  <si>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</si>
  <si>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</si>
  <si>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</si>
  <si>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</si>
  <si>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</si>
  <si>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</si>
  <si>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</si>
  <si>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</si>
  <si>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</si>
  <si>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</si>
  <si>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</si>
  <si>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</si>
  <si>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</si>
  <si>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</si>
  <si>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</si>
  <si>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</si>
  <si>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</si>
  <si>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</si>
  <si>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</si>
  <si>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</si>
  <si>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</si>
  <si>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</si>
  <si>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</si>
  <si>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</si>
  <si>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</si>
  <si>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</si>
  <si>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</si>
  <si>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</si>
  <si>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</si>
  <si>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</si>
  <si>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</si>
  <si>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</si>
  <si>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</si>
  <si>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</si>
  <si>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</si>
  <si>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</si>
  <si>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</si>
  <si>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</si>
  <si>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</si>
  <si>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</si>
  <si>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</si>
  <si>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</si>
  <si>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</si>
  <si>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</si>
  <si>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</si>
  <si>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</si>
  <si>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</si>
  <si>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</si>
  <si>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</si>
  <si>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</si>
  <si>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</si>
  <si>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</si>
  <si>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</si>
  <si>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</si>
  <si>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</si>
  <si>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</si>
  <si>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</si>
  <si>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</si>
  <si>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</si>
  <si>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</si>
  <si>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</si>
  <si>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</si>
  <si>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</si>
  <si>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</si>
  <si>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</si>
  <si>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</si>
  <si>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</si>
  <si>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</si>
  <si>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</si>
  <si>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</si>
  <si>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</si>
  <si>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</si>
  <si>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</si>
  <si>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</si>
  <si>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</si>
  <si>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</si>
  <si>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</si>
  <si>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</si>
  <si>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</si>
  <si>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</si>
  <si>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</si>
  <si>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</si>
  <si>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</si>
  <si>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</si>
  <si>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</si>
  <si>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</si>
  <si>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</si>
  <si>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</si>
  <si>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</si>
  <si>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</si>
  <si>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</si>
  <si>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</si>
  <si>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</si>
  <si>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</si>
  <si>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</si>
  <si>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</si>
  <si>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</si>
  <si>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</si>
  <si>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</si>
  <si>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</si>
  <si>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</si>
  <si>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</si>
  <si>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</si>
  <si>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</si>
  <si>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</si>
  <si>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</si>
  <si>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</si>
  <si>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</si>
  <si>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</si>
  <si>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</si>
  <si>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</si>
  <si>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</si>
  <si>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</si>
  <si>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</si>
  <si>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</si>
  <si>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</si>
  <si>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</si>
  <si>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</si>
  <si>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</si>
  <si>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</si>
  <si>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</si>
  <si>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</si>
  <si>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</si>
  <si>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</si>
  <si>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</si>
  <si>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</si>
  <si>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</si>
  <si>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</si>
  <si>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</si>
  <si>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</si>
  <si>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</si>
  <si>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</si>
  <si>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</si>
  <si>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</si>
  <si>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</si>
  <si>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</si>
  <si>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</si>
  <si>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</si>
  <si>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</si>
  <si>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</si>
  <si>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</si>
  <si>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</si>
  <si>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</si>
  <si>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</si>
  <si>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</si>
  <si>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</si>
  <si>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</si>
  <si>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</si>
  <si>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</si>
  <si>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</si>
  <si>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</si>
  <si>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</si>
  <si>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</si>
  <si>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</si>
  <si>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</si>
  <si>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</si>
  <si>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</si>
  <si>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</si>
  <si>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</si>
  <si>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</si>
  <si>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</si>
  <si>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</si>
  <si>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</si>
  <si>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</si>
  <si>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</si>
  <si>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</si>
  <si>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</si>
  <si>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</si>
  <si>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</si>
  <si>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</si>
  <si>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</si>
  <si>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</si>
  <si>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</si>
  <si>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</si>
  <si>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</si>
  <si>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</si>
  <si>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</si>
  <si>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</si>
  <si>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</si>
  <si>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</si>
  <si>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</si>
  <si>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</si>
  <si>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</si>
  <si>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</si>
  <si>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</si>
  <si>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</si>
  <si>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</si>
  <si>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</si>
  <si>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</si>
  <si>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</si>
  <si>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</si>
  <si>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</si>
  <si>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</si>
  <si>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</si>
  <si>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</si>
  <si>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</si>
  <si>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</si>
  <si>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</si>
  <si>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</si>
  <si>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</si>
  <si>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</si>
  <si>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</si>
  <si>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</si>
  <si>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</si>
  <si>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</si>
  <si>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</si>
  <si>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</si>
  <si>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</si>
  <si>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</si>
  <si>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</si>
  <si>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</si>
  <si>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</si>
  <si>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</si>
  <si>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</si>
  <si>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</si>
  <si>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</si>
  <si>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</si>
  <si>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</si>
  <si>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</si>
  <si>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</si>
  <si>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</si>
  <si>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</si>
  <si>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</si>
  <si>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</si>
  <si>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</si>
  <si>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</si>
  <si>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</si>
  <si>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</si>
  <si>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</si>
  <si>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</si>
  <si>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</si>
  <si>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</si>
  <si>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</si>
  <si>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</si>
  <si>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</si>
  <si>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</si>
  <si>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</si>
  <si>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</si>
  <si>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</si>
  <si>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</si>
  <si>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</si>
  <si>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</si>
  <si>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</si>
  <si>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</si>
  <si>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</si>
  <si>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</si>
  <si>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</si>
  <si>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</si>
  <si>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</si>
  <si>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</si>
  <si>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</si>
  <si>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</si>
  <si>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</si>
  <si>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</si>
  <si>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</si>
  <si>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</si>
  <si>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</si>
  <si>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</si>
  <si>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</si>
  <si>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</si>
  <si>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</si>
  <si>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</si>
  <si>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</si>
  <si>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</si>
  <si>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</si>
  <si>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</si>
  <si>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</si>
  <si>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</si>
  <si>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</si>
  <si>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</si>
  <si>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</si>
  <si>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</si>
  <si>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</si>
  <si>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</si>
  <si>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</si>
  <si>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</si>
  <si>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</si>
  <si>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</si>
  <si>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</si>
  <si>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</si>
  <si>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</si>
  <si>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</si>
  <si>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</si>
  <si>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</si>
  <si>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</si>
  <si>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</si>
  <si>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</si>
  <si>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</si>
  <si>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</si>
  <si>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</si>
  <si>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</si>
  <si>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</si>
  <si>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</si>
  <si>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</si>
  <si>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</si>
  <si>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</si>
  <si>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</si>
  <si>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</si>
  <si>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</si>
  <si>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</si>
  <si>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</si>
  <si>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</si>
  <si>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</si>
  <si>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</si>
  <si>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</si>
  <si>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</si>
  <si>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</si>
  <si>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</si>
  <si>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</si>
  <si>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</si>
  <si>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</si>
  <si>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</si>
  <si>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</si>
  <si>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</si>
  <si>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</si>
  <si>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</si>
  <si>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</si>
  <si>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</si>
  <si>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</si>
  <si>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</si>
  <si>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</si>
  <si>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</si>
  <si>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</si>
  <si>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</si>
  <si>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</si>
  <si>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</si>
  <si>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</si>
  <si>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</si>
  <si>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</si>
  <si>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</si>
  <si>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</si>
  <si>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</si>
  <si>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</si>
  <si>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</si>
  <si>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</si>
  <si>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</si>
  <si>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</si>
  <si>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</si>
  <si>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</si>
  <si>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</si>
  <si>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</si>
  <si>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</si>
  <si>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</si>
  <si>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</si>
  <si>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</si>
  <si>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</si>
  <si>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</si>
  <si>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</si>
  <si>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</si>
  <si>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</si>
  <si>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</si>
  <si>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</si>
  <si>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</si>
  <si>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</si>
  <si>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</si>
  <si>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</si>
  <si>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</si>
  <si>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</si>
  <si>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</si>
  <si>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</si>
  <si>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</si>
  <si>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</si>
  <si>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</si>
  <si>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</si>
  <si>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</si>
  <si>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</si>
  <si>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</si>
  <si>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</si>
  <si>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</si>
  <si>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</si>
  <si>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</si>
  <si>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</si>
  <si>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</si>
  <si>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</si>
  <si>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</si>
  <si>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</si>
  <si>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</si>
  <si>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</si>
  <si>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</si>
  <si>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</si>
  <si>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</si>
  <si>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</si>
  <si>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</si>
  <si>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</si>
  <si>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</si>
  <si>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</si>
  <si>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</si>
  <si>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</si>
  <si>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</si>
  <si>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</si>
  <si>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</si>
  <si>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</si>
  <si>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</si>
  <si>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</si>
  <si>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</si>
  <si>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</si>
  <si>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</si>
  <si>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</si>
  <si>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</si>
  <si>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</si>
  <si>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</si>
  <si>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</si>
  <si>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</si>
  <si>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</si>
  <si>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</si>
  <si>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</si>
  <si>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</si>
  <si>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</si>
  <si>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</si>
  <si>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</si>
  <si>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</si>
  <si>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</si>
  <si>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</si>
  <si>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</si>
  <si>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</si>
  <si>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</si>
  <si>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</si>
  <si>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</si>
  <si>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</si>
  <si>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</si>
  <si>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</si>
  <si>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</si>
  <si>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</si>
  <si>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</si>
  <si>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</si>
  <si>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</si>
  <si>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</si>
  <si>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</si>
  <si>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</si>
  <si>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</si>
  <si>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</si>
  <si>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</si>
  <si>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</si>
  <si>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</si>
  <si>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</si>
  <si>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</si>
  <si>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</si>
  <si>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</si>
  <si>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</si>
  <si>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</si>
  <si>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</si>
  <si>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</si>
  <si>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</si>
  <si>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</si>
  <si>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</si>
  <si>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</si>
  <si>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</si>
  <si>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</si>
  <si>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</si>
  <si>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</si>
  <si>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</si>
  <si>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</si>
  <si>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</si>
  <si>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</si>
  <si>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</si>
  <si>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</si>
  <si>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</si>
  <si>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</si>
  <si>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</si>
  <si>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</si>
  <si>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</si>
  <si>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</si>
  <si>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</si>
  <si>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</si>
  <si>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</si>
  <si>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</si>
  <si>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</si>
  <si>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</si>
  <si>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</si>
  <si>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</si>
  <si>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</si>
  <si>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</si>
  <si>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</si>
  <si>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</si>
  <si>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</si>
  <si>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</si>
  <si>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</si>
  <si>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</si>
  <si>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</si>
  <si>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</si>
  <si>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</si>
  <si>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</si>
  <si>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</si>
  <si>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</si>
  <si>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</si>
  <si>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</si>
  <si>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</si>
  <si>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</si>
  <si>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</si>
  <si>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</si>
  <si>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</si>
  <si>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</si>
  <si>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</si>
  <si>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</si>
  <si>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</si>
  <si>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</si>
  <si>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</si>
  <si>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</si>
  <si>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</si>
  <si>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</si>
  <si>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</si>
  <si>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</si>
  <si>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</si>
  <si>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</si>
  <si>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</si>
  <si>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</si>
  <si>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</si>
  <si>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</si>
  <si>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</si>
  <si>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</si>
  <si>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</si>
  <si>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</si>
  <si>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</si>
  <si>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</si>
  <si>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</si>
  <si>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</si>
  <si>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</si>
  <si>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</si>
  <si>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</si>
  <si>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</si>
  <si>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</si>
  <si>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</si>
  <si>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</si>
  <si>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</si>
  <si>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</si>
  <si>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</si>
  <si>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</si>
  <si>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</si>
  <si>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</si>
  <si>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</si>
  <si>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</si>
  <si>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</si>
  <si>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</si>
  <si>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</si>
  <si>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</si>
  <si>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</si>
  <si>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</si>
  <si>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</si>
  <si>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</si>
  <si>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</si>
  <si>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</si>
  <si>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</si>
  <si>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</si>
  <si>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</si>
  <si>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</si>
  <si>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</si>
  <si>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</si>
  <si>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</si>
  <si>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</si>
  <si>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</si>
  <si>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</si>
  <si>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</si>
  <si>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</si>
  <si>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</si>
  <si>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</si>
  <si>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</si>
  <si>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</si>
  <si>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</si>
  <si>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</si>
  <si>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</si>
  <si>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</si>
  <si>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</si>
  <si>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</si>
  <si>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</si>
  <si>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</si>
  <si>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</si>
  <si>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</si>
  <si>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</si>
  <si>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</si>
  <si>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</si>
  <si>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</si>
  <si>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</si>
  <si>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</si>
  <si>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</si>
  <si>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</si>
  <si>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</si>
  <si>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</si>
  <si>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</si>
  <si>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</si>
  <si>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</si>
  <si>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</si>
  <si>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</si>
  <si>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</si>
  <si>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</si>
  <si>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</si>
  <si>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</si>
  <si>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</si>
  <si>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</si>
  <si>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</si>
  <si>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</si>
  <si>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</si>
  <si>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</si>
  <si>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</si>
  <si>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</si>
  <si>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</si>
  <si>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</si>
  <si>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</si>
  <si>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</si>
  <si>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</si>
  <si>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</si>
  <si>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</si>
  <si>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</si>
  <si>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</si>
  <si>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</si>
  <si>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</si>
  <si>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</si>
  <si>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</si>
  <si>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</si>
  <si>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</si>
  <si>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</si>
  <si>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</si>
  <si>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</si>
  <si>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</si>
  <si>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</si>
  <si>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</si>
  <si>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</si>
  <si>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</si>
  <si>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</si>
  <si>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</si>
  <si>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</si>
  <si>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</si>
  <si>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</si>
  <si>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</si>
  <si>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</si>
  <si>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</si>
  <si>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</si>
  <si>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</si>
  <si>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</si>
  <si>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</si>
  <si>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</si>
  <si>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</si>
  <si>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</si>
  <si>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</si>
  <si>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</si>
  <si>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</si>
  <si>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</si>
  <si>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</si>
  <si>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</si>
  <si>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</si>
  <si>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</si>
  <si>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</si>
  <si>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</si>
  <si>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</si>
  <si>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</si>
  <si>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</si>
  <si>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</si>
  <si>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</si>
  <si>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</si>
  <si>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</si>
  <si>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</si>
  <si>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</si>
  <si>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</si>
  <si>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</si>
  <si>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</si>
  <si>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</si>
  <si>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</si>
  <si>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</si>
  <si>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</si>
  <si>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</si>
  <si>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</si>
  <si>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</si>
  <si>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</si>
  <si>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</si>
  <si>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</si>
  <si>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</si>
  <si>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</si>
  <si>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</si>
  <si>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</si>
  <si>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</si>
  <si>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</si>
  <si>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</si>
  <si>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</si>
  <si>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</si>
  <si>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</si>
  <si>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</si>
  <si>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</si>
  <si>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</si>
  <si>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</si>
  <si>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</si>
  <si>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</si>
  <si>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</si>
  <si>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</si>
  <si>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</si>
  <si>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</si>
  <si>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</si>
  <si>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</si>
  <si>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</si>
  <si>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</si>
  <si>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</si>
  <si>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</si>
  <si>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</si>
  <si>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</si>
  <si>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</si>
  <si>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</si>
  <si>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</si>
  <si>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</si>
  <si>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</si>
  <si>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</si>
  <si>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</si>
  <si>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</si>
  <si>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</si>
  <si>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</si>
  <si>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</si>
  <si>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</si>
  <si>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</si>
  <si>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</si>
  <si>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</si>
  <si>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</si>
  <si>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</si>
  <si>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</si>
  <si>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</si>
  <si>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</si>
  <si>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</si>
  <si>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</si>
  <si>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</si>
  <si>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</si>
  <si>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</si>
  <si>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</si>
  <si>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</si>
  <si>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</si>
  <si>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</si>
  <si>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</si>
  <si>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</si>
  <si>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</si>
  <si>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</si>
  <si>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</si>
  <si>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</si>
  <si>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</si>
  <si>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</si>
  <si>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</si>
  <si>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</si>
  <si>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</si>
  <si>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</si>
  <si>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</si>
  <si>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</si>
  <si>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</si>
  <si>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</si>
  <si>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</si>
  <si>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</si>
  <si>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</si>
  <si>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</si>
  <si>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</si>
  <si>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</si>
  <si>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</si>
  <si>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</si>
  <si>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</si>
  <si>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</si>
  <si>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</si>
  <si>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</si>
  <si>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</si>
  <si>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</si>
  <si>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</si>
  <si>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</si>
  <si>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</si>
  <si>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</si>
  <si>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</si>
  <si>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</si>
  <si>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</si>
  <si>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</si>
  <si>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</si>
  <si>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</si>
  <si>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</si>
  <si>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</si>
  <si>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</si>
  <si>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</si>
  <si>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</si>
  <si>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</si>
  <si>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</si>
  <si>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</si>
  <si>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</si>
  <si>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</si>
  <si>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</si>
  <si>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</si>
  <si>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</si>
  <si>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</si>
  <si>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</si>
  <si>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</si>
  <si>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</si>
  <si>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</si>
  <si>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</si>
  <si>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</si>
  <si>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</si>
  <si>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</si>
  <si>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</si>
  <si>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</si>
  <si>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</si>
  <si>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</si>
  <si>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</si>
  <si>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</si>
  <si>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</si>
  <si>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</si>
  <si>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</si>
  <si>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</si>
  <si>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</si>
  <si>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</si>
  <si>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</si>
  <si>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</si>
  <si>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</si>
  <si>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</si>
  <si>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</si>
  <si>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</si>
  <si>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</si>
  <si>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</si>
  <si>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</si>
  <si>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</si>
  <si>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</si>
  <si>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</si>
  <si>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</si>
  <si>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</si>
  <si>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</si>
  <si>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</si>
  <si>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</si>
  <si>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</si>
  <si>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</si>
  <si>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</si>
  <si>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</si>
  <si>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</si>
  <si>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</si>
  <si>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</si>
  <si>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</si>
  <si>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</si>
  <si>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</si>
  <si>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</si>
  <si>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</si>
  <si>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</si>
  <si>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</si>
  <si>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</si>
  <si>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</si>
  <si>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</si>
  <si>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</si>
  <si>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</si>
  <si>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</si>
  <si>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</si>
  <si>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</si>
  <si>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</si>
  <si>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</si>
  <si>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</si>
  <si>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</si>
  <si>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</si>
  <si>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</si>
  <si>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</si>
  <si>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</si>
  <si>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</si>
  <si>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</si>
  <si>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</si>
  <si>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</si>
  <si>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</si>
  <si>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</si>
  <si>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</si>
  <si>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</si>
  <si>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</si>
  <si>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</si>
  <si>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</si>
  <si>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</si>
  <si>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</si>
  <si>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</si>
  <si>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</si>
  <si>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</si>
  <si>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</si>
  <si>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</si>
  <si>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</si>
  <si>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</si>
  <si>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</si>
  <si>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</si>
  <si>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</si>
  <si>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</si>
  <si>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</si>
  <si>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</si>
  <si>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</si>
  <si>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</si>
  <si>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</si>
  <si>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</si>
  <si>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</si>
  <si>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</si>
  <si>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</si>
  <si>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</si>
  <si>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</si>
  <si>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</si>
  <si>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</si>
  <si>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</si>
  <si>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</si>
  <si>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</si>
  <si>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</si>
  <si>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</si>
  <si>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</si>
  <si>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</si>
  <si>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</si>
  <si>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</si>
  <si>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</si>
  <si>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</si>
  <si>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</si>
  <si>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</si>
  <si>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</si>
  <si>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</si>
  <si>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</si>
  <si>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</si>
  <si>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</si>
  <si>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</si>
  <si>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</si>
  <si>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</si>
  <si>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</si>
  <si>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</si>
  <si>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</si>
  <si>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</si>
  <si>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</si>
  <si>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</si>
  <si>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</si>
  <si>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</si>
  <si>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</si>
  <si>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</si>
  <si>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</si>
  <si>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</si>
  <si>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</si>
  <si>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</si>
  <si>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</si>
  <si>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</si>
  <si>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</si>
  <si>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</si>
  <si>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</si>
  <si>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</si>
  <si>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</si>
  <si>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</si>
  <si>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</si>
  <si>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</si>
  <si>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</si>
  <si>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</si>
  <si>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</si>
  <si>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</si>
  <si>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</si>
  <si>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</si>
  <si>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</si>
  <si>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</si>
  <si>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</si>
  <si>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</si>
  <si>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</si>
  <si>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</si>
  <si>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</si>
  <si>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</si>
  <si>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</si>
  <si>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</si>
  <si>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</si>
  <si>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</si>
  <si>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</si>
  <si>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</si>
  <si>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</si>
  <si>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</si>
  <si>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</si>
  <si>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</si>
  <si>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</si>
  <si>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</si>
  <si>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</si>
  <si>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</si>
  <si>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</si>
  <si>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</si>
  <si>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</si>
  <si>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</si>
  <si>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</si>
  <si>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</si>
  <si>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</si>
  <si>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</si>
  <si>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</si>
  <si>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</si>
  <si>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</si>
  <si>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</si>
  <si>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</si>
  <si>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</si>
  <si>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</si>
  <si>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</si>
  <si>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</si>
  <si>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</si>
  <si>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</si>
  <si>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</si>
  <si>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</si>
  <si>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</si>
  <si>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</si>
  <si>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</si>
  <si>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</si>
  <si>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</si>
  <si>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</si>
  <si>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</si>
  <si>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</si>
  <si>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</si>
  <si>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</si>
  <si>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</si>
  <si>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</si>
  <si>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</si>
  <si>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</si>
  <si>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</si>
  <si>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</si>
  <si>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</si>
  <si>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</si>
  <si>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</si>
  <si>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</si>
  <si>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</si>
  <si>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</si>
  <si>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</si>
  <si>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</si>
  <si>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</si>
  <si>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</si>
  <si>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</si>
  <si>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</si>
  <si>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</si>
  <si>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</si>
  <si>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</si>
  <si>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</si>
  <si>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</si>
  <si>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</si>
  <si>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</si>
  <si>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</si>
  <si>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</si>
  <si>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</si>
  <si>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</si>
  <si>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</si>
  <si>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</si>
  <si>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</si>
  <si>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</si>
  <si>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</si>
  <si>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</si>
  <si>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</si>
  <si>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</si>
  <si>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</si>
  <si>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</si>
  <si>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</si>
  <si>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</si>
  <si>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</si>
  <si>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</si>
  <si>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</si>
  <si>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</si>
  <si>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</si>
  <si>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</si>
  <si>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</si>
  <si>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</si>
  <si>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</si>
  <si>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</si>
  <si>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</si>
  <si>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</si>
  <si>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</si>
  <si>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</si>
  <si>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</si>
  <si>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</si>
  <si>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</si>
  <si>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</si>
  <si>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</si>
  <si>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</si>
  <si>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</si>
  <si>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</si>
  <si>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</si>
  <si>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</si>
  <si>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</si>
  <si>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</si>
  <si>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</si>
  <si>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</si>
  <si>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</si>
  <si>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</si>
  <si>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</si>
  <si>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</si>
  <si>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</si>
  <si>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</si>
  <si>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</si>
  <si>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</si>
  <si>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</si>
  <si>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</si>
  <si>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</si>
  <si>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</si>
  <si>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</si>
  <si>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</si>
  <si>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</si>
  <si>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</si>
  <si>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</si>
  <si>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</si>
  <si>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</si>
  <si>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</si>
  <si>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</si>
  <si>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</si>
  <si>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</si>
  <si>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</si>
  <si>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</si>
  <si>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</si>
  <si>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</si>
  <si>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</si>
  <si>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</si>
  <si>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</si>
  <si>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</si>
  <si>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</si>
  <si>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</si>
  <si>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</si>
  <si>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</si>
  <si>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</si>
  <si>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</si>
  <si>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</si>
  <si>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</si>
  <si>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</si>
  <si>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</si>
  <si>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</si>
  <si>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</si>
  <si>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</si>
  <si>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</si>
  <si>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</si>
  <si>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</si>
  <si>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</si>
  <si>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</si>
  <si>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</si>
  <si>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</si>
  <si>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</si>
  <si>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</si>
  <si>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</si>
  <si>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</si>
  <si>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</si>
  <si>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</si>
  <si>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</si>
  <si>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</si>
  <si>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</si>
  <si>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</si>
  <si>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</si>
  <si>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</si>
  <si>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</si>
  <si>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</si>
  <si>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</si>
  <si>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</si>
  <si>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</si>
  <si>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</si>
  <si>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</si>
  <si>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</si>
  <si>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</si>
  <si>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</si>
  <si>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</si>
  <si>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</si>
  <si>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</si>
  <si>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</si>
  <si>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</si>
  <si>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</si>
  <si>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</si>
  <si>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</si>
  <si>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</si>
  <si>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</si>
  <si>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</si>
  <si>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</si>
  <si>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</si>
  <si>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</si>
  <si>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</si>
  <si>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</si>
  <si>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</si>
  <si>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</si>
  <si>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</si>
  <si>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</si>
  <si>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</si>
  <si>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</si>
  <si>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</si>
  <si>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</si>
  <si>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</si>
  <si>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</si>
  <si>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</si>
  <si>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</si>
  <si>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</si>
  <si>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</si>
  <si>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</si>
  <si>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</si>
  <si>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</si>
  <si>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</si>
  <si>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</si>
  <si>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</si>
  <si>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</si>
  <si>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</si>
  <si>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</si>
  <si>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</si>
  <si>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</si>
  <si>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</si>
  <si>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</si>
  <si>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</si>
  <si>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</si>
  <si>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</si>
  <si>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</si>
  <si>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</si>
  <si>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</si>
  <si>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</si>
  <si>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</si>
  <si>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</si>
  <si>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</si>
  <si>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</si>
  <si>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</si>
  <si>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</si>
  <si>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</si>
  <si>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</si>
  <si>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</si>
  <si>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</si>
  <si>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</si>
  <si>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</si>
  <si>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</si>
  <si>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</si>
  <si>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</si>
  <si>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</si>
  <si>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</si>
  <si>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</si>
  <si>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</si>
  <si>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</si>
  <si>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</si>
  <si>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</si>
  <si>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</si>
  <si>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</si>
  <si>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</si>
  <si>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</si>
  <si>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</si>
  <si>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</si>
  <si>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</si>
  <si>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</si>
  <si>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</si>
  <si>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</si>
  <si>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</si>
  <si>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</si>
  <si>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</si>
  <si>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</si>
  <si>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</si>
  <si>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</si>
  <si>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</si>
  <si>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</si>
  <si>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</si>
  <si>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</si>
  <si>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</si>
  <si>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</si>
  <si>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</si>
  <si>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</si>
  <si>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</si>
  <si>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</si>
  <si>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</si>
  <si>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</si>
  <si>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</si>
  <si>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</si>
  <si>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</si>
  <si>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</si>
  <si>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</si>
  <si>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</si>
  <si>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</si>
  <si>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</si>
  <si>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</si>
  <si>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</si>
  <si>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</si>
  <si>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</si>
  <si>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</si>
  <si>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</si>
  <si>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</si>
  <si>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</si>
  <si>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</si>
  <si>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</si>
  <si>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</si>
  <si>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</si>
  <si>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</si>
  <si>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</si>
  <si>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</si>
  <si>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</si>
  <si>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</si>
  <si>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</si>
  <si>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</si>
  <si>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</si>
  <si>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</si>
  <si>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</si>
  <si>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</si>
  <si>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</si>
  <si>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</si>
  <si>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</si>
  <si>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</si>
  <si>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</si>
  <si>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</si>
  <si>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</si>
  <si>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</si>
  <si>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</si>
  <si>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</si>
  <si>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</si>
  <si>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</si>
  <si>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</si>
  <si>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</si>
  <si>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</si>
  <si>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</si>
  <si>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</si>
  <si>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</si>
  <si>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</si>
  <si>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</si>
  <si>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</si>
  <si>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</si>
  <si>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</si>
  <si>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</si>
  <si>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</si>
  <si>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</si>
  <si>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</si>
  <si>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</si>
  <si>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</si>
  <si>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</si>
  <si>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</si>
  <si>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</si>
  <si>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</si>
  <si>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</si>
  <si>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</si>
  <si>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</si>
  <si>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</si>
  <si>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</si>
  <si>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</si>
  <si>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</si>
  <si>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</si>
  <si>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</si>
  <si>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</si>
  <si>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</si>
  <si>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</si>
  <si>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</si>
  <si>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</si>
  <si>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</si>
  <si>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</si>
  <si>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</si>
  <si>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</si>
  <si>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</si>
  <si>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</si>
  <si>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</si>
  <si>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</si>
  <si>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</si>
  <si>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</si>
  <si>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</si>
  <si>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</si>
  <si>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</si>
  <si>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</si>
  <si>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</si>
  <si>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</si>
  <si>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</si>
  <si>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</si>
  <si>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</si>
  <si>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</si>
  <si>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</si>
  <si>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</si>
  <si>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</si>
  <si>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</si>
  <si>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</si>
  <si>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</si>
  <si>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</si>
  <si>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</si>
  <si>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</si>
  <si>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</si>
  <si>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</si>
  <si>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</si>
  <si>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</si>
  <si>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</si>
  <si>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</si>
  <si>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</si>
  <si>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</si>
  <si>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</si>
  <si>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</si>
  <si>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</si>
  <si>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</si>
  <si>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</si>
  <si>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</si>
  <si>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</si>
  <si>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</si>
  <si>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</si>
  <si>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</si>
  <si>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</si>
  <si>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</si>
  <si>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</si>
  <si>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</si>
  <si>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</si>
  <si>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</si>
  <si>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</si>
  <si>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</si>
  <si>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</si>
  <si>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</si>
  <si>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</si>
  <si>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</si>
  <si>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</si>
  <si>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</si>
  <si>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</si>
  <si>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</si>
  <si>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</si>
  <si>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</si>
  <si>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</si>
  <si>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</si>
  <si>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</si>
  <si>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</si>
  <si>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</si>
  <si>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</si>
  <si>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</si>
  <si>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</si>
  <si>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</si>
  <si>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</si>
  <si>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</si>
  <si>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</si>
  <si>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</si>
  <si>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</si>
  <si>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</si>
  <si>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</si>
  <si>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</si>
  <si>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</si>
  <si>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</si>
  <si>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</si>
  <si>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</si>
  <si>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</si>
  <si>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</si>
  <si>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</si>
  <si>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</si>
  <si>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</si>
  <si>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</si>
  <si>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</si>
  <si>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</si>
  <si>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</si>
  <si>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</si>
  <si>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</si>
  <si>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</si>
  <si>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</si>
  <si>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</si>
  <si>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</si>
  <si>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</si>
  <si>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</si>
  <si>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</si>
  <si>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</si>
  <si>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</si>
  <si>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</si>
  <si>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</si>
  <si>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</si>
  <si>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</si>
  <si>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</si>
  <si>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</si>
  <si>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</si>
  <si>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</si>
  <si>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</si>
  <si>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</si>
  <si>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</si>
  <si>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</si>
  <si>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</si>
  <si>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</si>
  <si>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</si>
  <si>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</si>
  <si>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</si>
  <si>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</si>
  <si>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</si>
  <si>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</si>
  <si>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</si>
  <si>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</si>
  <si>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</si>
  <si>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</si>
  <si>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</si>
  <si>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</si>
  <si>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</si>
  <si>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</si>
  <si>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</si>
  <si>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</si>
  <si>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</si>
  <si>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</si>
  <si>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</si>
  <si>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</si>
  <si>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</si>
  <si>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</si>
  <si>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</si>
  <si>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</si>
  <si>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</si>
  <si>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</si>
  <si>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</si>
  <si>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</si>
  <si>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</si>
  <si>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</si>
  <si>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</si>
  <si>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</si>
  <si>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</si>
  <si>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</si>
  <si>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</si>
  <si>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</si>
  <si>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</si>
  <si>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</si>
  <si>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</si>
  <si>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</si>
  <si>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</si>
  <si>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</si>
  <si>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</si>
  <si>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</si>
  <si>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</si>
  <si>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</si>
  <si>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</si>
  <si>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</si>
  <si>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</si>
  <si>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</si>
  <si>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</si>
  <si>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</si>
  <si>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</si>
  <si>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</si>
  <si>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</si>
  <si>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</si>
  <si>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</si>
  <si>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</si>
  <si>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</si>
  <si>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</si>
  <si>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</si>
  <si>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</si>
  <si>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</si>
  <si>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</si>
  <si>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</si>
  <si>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</si>
  <si>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</si>
  <si>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</si>
  <si>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</si>
  <si>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</si>
  <si>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</si>
  <si>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</si>
  <si>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</si>
  <si>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</si>
  <si>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</si>
  <si>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</si>
  <si>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</si>
  <si>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</si>
  <si>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</si>
  <si>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</si>
  <si>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</si>
  <si>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</si>
  <si>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</si>
  <si>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</si>
  <si>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</si>
  <si>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</si>
  <si>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</si>
  <si>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</si>
  <si>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</si>
  <si>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</si>
  <si>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</si>
  <si>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</si>
  <si>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</si>
  <si>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</si>
  <si>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</si>
  <si>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</si>
  <si>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</si>
  <si>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</si>
  <si>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</si>
  <si>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</si>
  <si>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</si>
  <si>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</si>
  <si>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</si>
  <si>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</si>
  <si>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</si>
  <si>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</si>
  <si>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</si>
  <si>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</si>
  <si>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</si>
  <si>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</si>
  <si>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</si>
  <si>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</si>
  <si>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</si>
  <si>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</si>
  <si>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</si>
  <si>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</si>
  <si>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</si>
  <si>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</si>
  <si>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</si>
  <si>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</si>
  <si>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</si>
  <si>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</si>
  <si>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</si>
  <si>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</si>
  <si>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</si>
  <si>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</si>
  <si>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</si>
  <si>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</si>
  <si>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</si>
  <si>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</si>
  <si>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</si>
  <si>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</si>
  <si>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</si>
  <si>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</si>
  <si>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</si>
  <si>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</si>
  <si>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</si>
  <si>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</si>
  <si>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</si>
  <si>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</si>
  <si>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</si>
  <si>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</si>
  <si>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</si>
  <si>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</si>
  <si>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</si>
  <si>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</si>
  <si>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</si>
  <si>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</si>
  <si>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</si>
  <si>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</si>
  <si>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</si>
  <si>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</si>
  <si>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</si>
  <si>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</si>
  <si>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</si>
  <si>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</si>
  <si>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</si>
  <si>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</si>
  <si>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</si>
  <si>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</si>
  <si>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</si>
  <si>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</si>
  <si>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</si>
  <si>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</si>
  <si>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</si>
  <si>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</si>
  <si>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</si>
  <si>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</si>
  <si>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</si>
  <si>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</si>
  <si>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</si>
  <si>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</si>
  <si>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</si>
  <si>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</si>
  <si>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</si>
  <si>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</si>
  <si>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</si>
  <si>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</si>
  <si>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</si>
  <si>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</si>
  <si>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</si>
  <si>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</si>
  <si>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</si>
  <si>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</si>
  <si>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</si>
  <si>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</si>
  <si>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</si>
  <si>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</si>
  <si>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</si>
  <si>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</si>
  <si>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</si>
  <si>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</si>
  <si>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</si>
  <si>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</si>
  <si>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</si>
  <si>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</si>
  <si>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</si>
  <si>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</si>
  <si>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</si>
  <si>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</si>
  <si>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</si>
  <si>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</si>
  <si>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</si>
  <si>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</si>
  <si>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</si>
  <si>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</si>
  <si>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</si>
  <si>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</si>
  <si>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</si>
  <si>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</si>
  <si>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</si>
  <si>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</si>
  <si>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</si>
  <si>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</si>
  <si>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</si>
  <si>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</si>
  <si>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</si>
  <si>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</si>
  <si>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</si>
  <si>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</si>
  <si>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</si>
  <si>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</si>
  <si>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</si>
  <si>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</si>
  <si>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</si>
  <si>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</si>
  <si>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</si>
  <si>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</si>
  <si>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</si>
  <si>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</si>
  <si>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</si>
  <si>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</si>
  <si>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</si>
  <si>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</si>
  <si>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</si>
  <si>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</si>
  <si>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</si>
  <si>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</si>
  <si>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</si>
  <si>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</si>
  <si>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</si>
  <si>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</si>
  <si>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</si>
  <si>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</si>
  <si>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</si>
  <si>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</si>
  <si>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</si>
  <si>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</si>
  <si>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</si>
  <si>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</si>
  <si>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</si>
  <si>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</si>
  <si>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</si>
  <si>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</si>
  <si>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</si>
  <si>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</si>
  <si>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</si>
  <si>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</si>
  <si>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</si>
  <si>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</si>
  <si>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</si>
  <si>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</si>
  <si>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</si>
  <si>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</si>
  <si>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</si>
  <si>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</si>
  <si>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</si>
  <si>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</si>
  <si>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</si>
  <si>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</si>
  <si>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</si>
  <si>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</si>
  <si>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</si>
  <si>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</si>
  <si>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</si>
  <si>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</si>
  <si>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</si>
  <si>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</si>
  <si>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</si>
  <si>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</si>
  <si>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</si>
  <si>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</si>
  <si>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</si>
  <si>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</si>
  <si>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</si>
  <si>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</si>
  <si>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</si>
  <si>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</si>
  <si>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</si>
  <si>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</si>
  <si>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</si>
  <si>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</si>
  <si>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</si>
  <si>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</si>
  <si>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</si>
  <si>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</si>
  <si>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</si>
  <si>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</si>
  <si>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</si>
  <si>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</si>
  <si>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</si>
  <si>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</si>
  <si>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</si>
  <si>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</si>
  <si>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</si>
  <si>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</si>
  <si>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</si>
  <si>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</si>
  <si>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</si>
  <si>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</si>
  <si>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</si>
  <si>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</si>
  <si>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</si>
  <si>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</si>
  <si>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</si>
  <si>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</si>
  <si>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</si>
  <si>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</si>
  <si>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</si>
  <si>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</si>
  <si>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</si>
  <si>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</si>
  <si>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</si>
  <si>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</si>
  <si>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</si>
  <si>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</si>
  <si>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</si>
  <si>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</si>
  <si>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</si>
  <si>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</si>
  <si>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</si>
  <si>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</si>
  <si>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</si>
  <si>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</si>
  <si>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</si>
  <si>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</si>
  <si>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</si>
  <si>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</si>
  <si>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</si>
  <si>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</si>
  <si>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</si>
  <si>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</si>
  <si>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</si>
  <si>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</si>
  <si>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</si>
  <si>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</si>
  <si>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</si>
  <si>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</si>
  <si>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</si>
  <si>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</si>
  <si>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</si>
  <si>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</si>
  <si>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</si>
  <si>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</si>
  <si>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</si>
  <si>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</si>
  <si>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</si>
  <si>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</si>
  <si>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</si>
  <si>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</si>
  <si>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</si>
  <si>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</si>
  <si>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</si>
  <si>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</si>
  <si>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</si>
  <si>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</si>
  <si>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</si>
  <si>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</si>
  <si>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</si>
  <si>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</si>
  <si>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</si>
  <si>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</si>
  <si>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</si>
  <si>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</si>
  <si>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</si>
  <si>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</si>
  <si>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</si>
  <si>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</si>
  <si>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</si>
  <si>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</si>
  <si>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</si>
  <si>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</si>
  <si>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</si>
  <si>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</si>
  <si>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</si>
  <si>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</si>
  <si>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</si>
  <si>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</si>
  <si>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</si>
  <si>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</si>
  <si>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</si>
  <si>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</si>
  <si>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</si>
  <si>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</si>
  <si>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</si>
  <si>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</si>
  <si>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</si>
  <si>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</si>
  <si>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</si>
  <si>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</si>
  <si>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</si>
  <si>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</si>
  <si>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</si>
  <si>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</si>
  <si>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</si>
  <si>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</si>
  <si>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</si>
  <si>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</si>
  <si>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</si>
  <si>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</si>
  <si>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</si>
  <si>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</si>
  <si>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</si>
  <si>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</si>
  <si>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</si>
  <si>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</si>
  <si>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</si>
  <si>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</si>
  <si>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</si>
  <si>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</si>
  <si>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</si>
  <si>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</si>
  <si>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</si>
  <si>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</si>
  <si>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</si>
  <si>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</si>
  <si>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</si>
  <si>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</si>
  <si>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</si>
  <si>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</si>
  <si>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</si>
  <si>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</si>
  <si>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</si>
  <si>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</si>
  <si>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</si>
  <si>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</si>
  <si>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</si>
  <si>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</si>
  <si>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</si>
  <si>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</si>
  <si>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</si>
  <si>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</si>
  <si>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</si>
  <si>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</si>
  <si>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</si>
  <si>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</si>
  <si>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</si>
  <si>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</si>
  <si>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</si>
  <si>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</si>
  <si>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</si>
  <si>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</si>
  <si>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</si>
  <si>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</si>
  <si>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</si>
  <si>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</si>
  <si>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</si>
  <si>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</si>
  <si>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</si>
  <si>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</si>
  <si>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</si>
  <si>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</si>
  <si>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</si>
  <si>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</si>
  <si>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</si>
  <si>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</si>
  <si>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</si>
  <si>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</si>
  <si>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</si>
  <si>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</si>
  <si>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</si>
  <si>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</si>
  <si>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</si>
  <si>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</si>
  <si>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</si>
  <si>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</si>
  <si>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</si>
  <si>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</si>
  <si>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</si>
  <si>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</si>
  <si>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</si>
  <si>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</si>
  <si>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</si>
  <si>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</si>
  <si>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</si>
  <si>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</si>
  <si>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</si>
  <si>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</si>
  <si>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</si>
  <si>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</si>
  <si>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</si>
  <si>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</si>
  <si>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</si>
  <si>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</si>
  <si>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</si>
  <si>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</si>
  <si>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</si>
  <si>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</si>
  <si>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</si>
  <si>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</si>
  <si>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</si>
  <si>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</si>
  <si>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</si>
  <si>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</si>
  <si>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</si>
  <si>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</si>
  <si>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</si>
  <si>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</si>
  <si>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</si>
  <si>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</si>
  <si>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</si>
  <si>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</si>
  <si>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</si>
  <si>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</si>
  <si>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</si>
  <si>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</si>
  <si>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</si>
  <si>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</si>
  <si>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</si>
  <si>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</si>
  <si>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</si>
  <si>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</si>
  <si>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</si>
  <si>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</si>
  <si>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</si>
  <si>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</si>
  <si>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</si>
  <si>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</si>
  <si>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</si>
  <si>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</si>
  <si>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</si>
  <si>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</si>
  <si>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</si>
  <si>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</si>
  <si>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</si>
  <si>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</si>
  <si>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</si>
  <si>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</si>
  <si>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</si>
  <si>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</si>
  <si>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</si>
  <si>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</si>
  <si>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</si>
  <si>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</si>
  <si>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</si>
  <si>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</si>
  <si>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</si>
  <si>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</si>
  <si>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</si>
  <si>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</si>
  <si>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</si>
  <si>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</si>
  <si>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</si>
  <si>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</si>
  <si>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</si>
  <si>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</si>
  <si>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</si>
  <si>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</si>
  <si>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</si>
  <si>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</si>
  <si>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</si>
  <si>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</si>
  <si>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</si>
  <si>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</si>
  <si>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</si>
  <si>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</si>
  <si>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</si>
  <si>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</si>
  <si>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</si>
  <si>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</si>
  <si>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</si>
  <si>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</si>
  <si>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</si>
  <si>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</si>
  <si>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</si>
  <si>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</si>
  <si>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</si>
  <si>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</si>
  <si>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</si>
  <si>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</si>
  <si>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</si>
  <si>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</si>
  <si>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</si>
  <si>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</si>
  <si>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</si>
  <si>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</si>
  <si>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</si>
  <si>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</si>
  <si>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</si>
  <si>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</si>
  <si>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</si>
  <si>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</si>
  <si>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</si>
  <si>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</si>
  <si>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</si>
  <si>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</si>
  <si>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</si>
  <si>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</si>
  <si>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</si>
  <si>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</si>
  <si>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</si>
  <si>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</si>
  <si>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</si>
  <si>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</si>
  <si>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</si>
  <si>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</si>
  <si>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</si>
  <si>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</si>
  <si>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</si>
  <si>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</si>
  <si>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</si>
  <si>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</si>
  <si>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</si>
  <si>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</si>
  <si>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</si>
  <si>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</si>
  <si>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</si>
  <si>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</si>
  <si>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</si>
  <si>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</si>
  <si>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</si>
  <si>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</si>
  <si>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</si>
  <si>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</si>
  <si>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</si>
  <si>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</si>
  <si>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</si>
  <si>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</si>
  <si>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</si>
  <si>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</si>
  <si>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</si>
  <si>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</si>
  <si>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</si>
  <si>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</si>
  <si>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</si>
  <si>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</si>
  <si>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</si>
  <si>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</si>
  <si>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</si>
  <si>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</si>
  <si>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</si>
  <si>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</si>
  <si>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</si>
  <si>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</si>
  <si>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</si>
  <si>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</si>
  <si>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</si>
  <si>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</si>
  <si>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</si>
  <si>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</si>
  <si>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</si>
  <si>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</si>
  <si>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</si>
  <si>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</si>
  <si>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</si>
  <si>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</si>
  <si>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</si>
  <si>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</si>
  <si>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</si>
  <si>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</si>
  <si>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</si>
  <si>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</si>
  <si>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</si>
  <si>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</si>
  <si>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</si>
  <si>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</si>
  <si>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</si>
  <si>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</si>
  <si>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</si>
  <si>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</si>
  <si>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</si>
  <si>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</si>
  <si>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</si>
  <si>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</si>
  <si>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</si>
  <si>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</si>
  <si>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</si>
  <si>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</si>
  <si>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</si>
  <si>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</si>
  <si>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</si>
  <si>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</si>
  <si>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</si>
  <si>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</si>
  <si>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</si>
  <si>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</si>
  <si>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</si>
  <si>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</si>
  <si>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</si>
  <si>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</si>
  <si>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</si>
  <si>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</si>
  <si>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</si>
  <si>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</si>
  <si>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</si>
  <si>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</si>
  <si>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</si>
  <si>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</si>
  <si>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</si>
  <si>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</si>
  <si>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</si>
  <si>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</si>
  <si>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</si>
  <si>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</si>
  <si>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</si>
  <si>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</si>
  <si>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</si>
  <si>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</si>
  <si>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</si>
  <si>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</si>
  <si>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</si>
  <si>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</si>
  <si>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</si>
  <si>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</si>
  <si>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</si>
  <si>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</si>
  <si>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</si>
  <si>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</si>
  <si>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</si>
  <si>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</si>
  <si>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</si>
  <si>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</si>
  <si>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</si>
  <si>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</si>
  <si>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</si>
  <si>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</si>
  <si>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</si>
  <si>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</si>
  <si>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</si>
  <si>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</si>
  <si>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</si>
  <si>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</si>
  <si>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</si>
  <si>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</si>
  <si>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</si>
  <si>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</si>
  <si>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</si>
  <si>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</si>
  <si>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</si>
  <si>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</si>
  <si>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</si>
  <si>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</si>
  <si>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</si>
  <si>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</si>
  <si>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</si>
  <si>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</si>
  <si>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</si>
  <si>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</si>
  <si>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</si>
  <si>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</si>
  <si>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</si>
  <si>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</si>
  <si>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</si>
  <si>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</si>
  <si>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</si>
  <si>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</si>
  <si>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</si>
  <si>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</si>
  <si>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</si>
  <si>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</si>
  <si>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</si>
  <si>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</si>
  <si>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</si>
  <si>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</si>
  <si>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</si>
  <si>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</si>
  <si>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</si>
  <si>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</si>
  <si>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</si>
  <si>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</si>
  <si>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</si>
  <si>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</si>
  <si>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</si>
  <si>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</si>
  <si>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</si>
  <si>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</si>
  <si>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</si>
  <si>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</si>
  <si>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</si>
  <si>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</si>
  <si>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</si>
  <si>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</si>
  <si>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</si>
  <si>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</si>
  <si>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</si>
  <si>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</si>
  <si>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</si>
  <si>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</si>
  <si>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</si>
  <si>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</si>
  <si>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</si>
  <si>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</si>
  <si>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</si>
  <si>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</si>
  <si>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</si>
  <si>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</si>
  <si>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</si>
  <si>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</si>
  <si>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</si>
  <si>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</si>
  <si>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</si>
  <si>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</si>
  <si>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</si>
  <si>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</si>
  <si>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</si>
  <si>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</si>
  <si>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</si>
  <si>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</si>
  <si>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</si>
  <si>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</si>
  <si>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</si>
  <si>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</si>
  <si>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</si>
  <si>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</si>
  <si>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</si>
  <si>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</si>
  <si>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</si>
  <si>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</si>
  <si>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</si>
  <si>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</si>
  <si>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</si>
  <si>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</si>
  <si>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</si>
  <si>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</si>
  <si>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</si>
  <si>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</si>
  <si>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</si>
  <si>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</si>
  <si>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</si>
  <si>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</si>
  <si>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</si>
  <si>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</si>
  <si>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</si>
  <si>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</si>
  <si>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</si>
  <si>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</si>
  <si>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</si>
  <si>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</si>
  <si>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</si>
  <si>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</si>
  <si>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</si>
  <si>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</si>
  <si>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</si>
  <si>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</si>
  <si>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</si>
  <si>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</si>
  <si>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</si>
  <si>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</si>
  <si>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</si>
  <si>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</si>
  <si>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</si>
  <si>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</si>
  <si>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</si>
  <si>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</si>
  <si>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</si>
  <si>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</si>
  <si>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</si>
  <si>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</si>
  <si>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</si>
  <si>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</si>
  <si>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</si>
  <si>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</si>
  <si>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</si>
  <si>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</si>
  <si>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</si>
  <si>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</si>
  <si>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</si>
  <si>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</si>
  <si>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</si>
  <si>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</si>
  <si>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</si>
  <si>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</si>
  <si>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</si>
  <si>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</si>
  <si>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</si>
  <si>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</si>
  <si>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</si>
  <si>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</si>
  <si>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</si>
  <si>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</si>
  <si>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</si>
  <si>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</si>
  <si>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</si>
  <si>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</si>
  <si>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</si>
  <si>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</si>
  <si>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</si>
  <si>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</si>
  <si>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</si>
  <si>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</si>
  <si>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</si>
  <si>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</si>
  <si>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</si>
  <si>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</si>
  <si>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</si>
  <si>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</si>
  <si>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</si>
  <si>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</si>
  <si>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</si>
  <si>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</si>
  <si>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</si>
  <si>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</si>
  <si>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</si>
  <si>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</si>
  <si>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</si>
  <si>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</si>
  <si>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</si>
  <si>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</si>
  <si>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</si>
  <si>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</si>
  <si>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</si>
  <si>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</si>
  <si>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</si>
  <si>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</si>
  <si>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</si>
  <si>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</si>
  <si>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</si>
  <si>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</si>
  <si>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</si>
  <si>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</si>
  <si>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</si>
  <si>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</si>
  <si>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</si>
  <si>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</si>
  <si>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</si>
  <si>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</si>
  <si>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</si>
  <si>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</si>
  <si>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</si>
  <si>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</si>
  <si>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</si>
  <si>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</si>
  <si>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</si>
  <si>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</si>
  <si>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</si>
  <si>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</si>
  <si>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</si>
  <si>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</si>
  <si>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</si>
  <si>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</si>
  <si>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</si>
  <si>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</si>
  <si>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</si>
  <si>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</si>
  <si>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</si>
  <si>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</si>
  <si>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</si>
  <si>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</si>
  <si>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</si>
  <si>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</si>
  <si>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</si>
  <si>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</si>
  <si>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</si>
  <si>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</si>
  <si>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</si>
  <si>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</si>
  <si>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</si>
  <si>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</si>
  <si>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</si>
  <si>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</si>
  <si>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</si>
  <si>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</si>
  <si>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</si>
  <si>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</si>
  <si>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</si>
  <si>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</si>
  <si>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</si>
  <si>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</si>
  <si>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</si>
  <si>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</si>
  <si>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</si>
  <si>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</si>
  <si>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</si>
  <si>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</si>
  <si>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</si>
  <si>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</si>
  <si>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</si>
  <si>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</si>
  <si>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</si>
  <si>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</si>
  <si>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</si>
  <si>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</si>
  <si>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</si>
  <si>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</si>
  <si>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</si>
  <si>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</si>
  <si>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</si>
  <si>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</si>
  <si>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</si>
  <si>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</si>
  <si>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</si>
  <si>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</si>
  <si>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</si>
  <si>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</si>
  <si>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</si>
  <si>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</si>
  <si>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</si>
  <si>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</si>
  <si>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</si>
  <si>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</si>
  <si>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</si>
  <si>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</si>
  <si>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</si>
  <si>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</si>
  <si>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</si>
  <si>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</si>
  <si>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</si>
  <si>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</si>
  <si>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</si>
  <si>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</si>
  <si>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</si>
  <si>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</si>
  <si>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</si>
  <si>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</si>
  <si>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</si>
  <si>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</si>
  <si>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</si>
  <si>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</si>
  <si>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</si>
  <si>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</si>
  <si>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</si>
  <si>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</si>
  <si>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</si>
  <si>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</si>
  <si>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</si>
  <si>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</si>
  <si>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</si>
  <si>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</si>
  <si>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</si>
  <si>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</si>
  <si>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</si>
  <si>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</si>
  <si>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</si>
  <si>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</si>
  <si>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</si>
  <si>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</si>
  <si>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</si>
  <si>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</si>
  <si>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</si>
  <si>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</si>
  <si>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</si>
  <si>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</si>
  <si>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</si>
  <si>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</si>
  <si>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</si>
  <si>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</si>
  <si>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</si>
  <si>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</si>
  <si>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</si>
  <si>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</si>
  <si>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</si>
  <si>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</si>
  <si>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</si>
  <si>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</si>
  <si>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</si>
  <si>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</si>
  <si>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</si>
  <si>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</si>
  <si>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</si>
  <si>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</si>
  <si>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</si>
  <si>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</si>
  <si>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</si>
  <si>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</si>
  <si>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</si>
  <si>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</si>
  <si>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</si>
  <si>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</si>
  <si>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</si>
  <si>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</si>
  <si>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</si>
  <si>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</si>
  <si>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</si>
  <si>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</si>
  <si>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</si>
  <si>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</si>
  <si>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</si>
  <si>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</si>
  <si>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</si>
  <si>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</si>
  <si>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</si>
  <si>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</si>
  <si>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</si>
  <si>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</si>
  <si>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</si>
  <si>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</si>
  <si>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</si>
  <si>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</si>
  <si>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</si>
  <si>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</si>
  <si>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</si>
  <si>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</si>
  <si>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</si>
  <si>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</si>
  <si>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</si>
  <si>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</si>
  <si>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</si>
  <si>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</si>
  <si>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</si>
  <si>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</si>
  <si>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</si>
  <si>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</si>
  <si>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</si>
  <si>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</si>
  <si>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</si>
  <si>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</si>
  <si>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</si>
  <si>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</si>
  <si>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</si>
  <si>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</si>
  <si>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</si>
  <si>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</si>
  <si>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</si>
  <si>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</si>
  <si>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</si>
  <si>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</si>
  <si>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</si>
  <si>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</si>
  <si>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</si>
  <si>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</si>
  <si>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</si>
  <si>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</si>
  <si>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</si>
  <si>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</si>
  <si>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</si>
  <si>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</si>
  <si>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</si>
  <si>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</si>
  <si>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</si>
  <si>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</si>
  <si>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</si>
  <si>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</si>
  <si>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</si>
  <si>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</si>
  <si>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</si>
  <si>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</si>
  <si>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</si>
  <si>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</si>
  <si>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</si>
  <si>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</si>
  <si>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</si>
  <si>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</si>
  <si>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</si>
  <si>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</si>
  <si>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</si>
  <si>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</si>
  <si>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</si>
  <si>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</si>
  <si>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</si>
  <si>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</si>
  <si>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</si>
  <si>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</si>
  <si>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</si>
  <si>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</si>
  <si>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</si>
  <si>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</si>
  <si>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</si>
  <si>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</si>
  <si>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</si>
  <si>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</si>
  <si>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</si>
  <si>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</si>
  <si>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</si>
  <si>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</si>
  <si>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</si>
  <si>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</si>
  <si>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</si>
  <si>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</si>
  <si>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</si>
  <si>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</si>
  <si>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</si>
  <si>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</si>
  <si>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</si>
  <si>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</si>
  <si>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</si>
  <si>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</si>
  <si>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</si>
  <si>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</si>
  <si>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</si>
  <si>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</si>
  <si>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</si>
  <si>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</si>
  <si>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</si>
  <si>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</si>
  <si>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</si>
  <si>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</si>
  <si>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</si>
  <si>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</si>
  <si>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</si>
  <si>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</si>
  <si>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</si>
  <si>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</si>
  <si>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</si>
  <si>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</si>
  <si>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</si>
  <si>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</si>
  <si>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</si>
  <si>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</si>
  <si>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</si>
  <si>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</si>
  <si>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</si>
  <si>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</si>
  <si>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</si>
  <si>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</si>
  <si>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</si>
  <si>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</si>
  <si>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</si>
  <si>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</si>
  <si>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</si>
  <si>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</si>
  <si>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</si>
  <si>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</si>
  <si>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</si>
  <si>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</si>
  <si>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</si>
  <si>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</si>
  <si>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</si>
  <si>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</si>
  <si>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</si>
  <si>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</si>
  <si>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</si>
  <si>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</si>
  <si>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</si>
  <si>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</si>
  <si>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</si>
  <si>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</si>
  <si>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</si>
  <si>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</si>
  <si>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</si>
  <si>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</si>
  <si>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</si>
  <si>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</si>
  <si>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</si>
  <si>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</si>
  <si>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</si>
  <si>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</si>
  <si>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</si>
  <si>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</si>
  <si>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</si>
  <si>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</si>
  <si>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</si>
  <si>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</si>
  <si>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</si>
  <si>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</si>
  <si>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</si>
  <si>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</si>
  <si>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</si>
  <si>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</si>
  <si>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</si>
  <si>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</si>
  <si>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</si>
  <si>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</si>
  <si>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</si>
  <si>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</si>
  <si>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</si>
  <si>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</si>
  <si>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</si>
  <si>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</si>
  <si>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</si>
  <si>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</si>
  <si>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</si>
  <si>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</si>
  <si>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</si>
  <si>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</si>
  <si>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</si>
  <si>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</si>
  <si>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</si>
  <si>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</si>
  <si>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</si>
  <si>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</si>
  <si>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</si>
  <si>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</si>
  <si>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</si>
  <si>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</si>
  <si>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</si>
  <si>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</si>
  <si>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</si>
  <si>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</si>
  <si>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</si>
  <si>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</si>
  <si>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</si>
  <si>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</si>
  <si>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</si>
  <si>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</si>
  <si>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</si>
  <si>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</si>
  <si>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</si>
  <si>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</si>
  <si>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</si>
  <si>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</si>
  <si>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</si>
  <si>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</si>
  <si>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</si>
  <si>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</si>
  <si>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</si>
  <si>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</si>
  <si>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</si>
  <si>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</si>
  <si>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</si>
  <si>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</si>
  <si>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</si>
  <si>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</si>
  <si>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</si>
  <si>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</si>
  <si>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</si>
  <si>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</si>
  <si>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</si>
  <si>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</si>
  <si>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</si>
  <si>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</si>
  <si>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</si>
  <si>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</si>
  <si>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</si>
  <si>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</si>
  <si>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</si>
  <si>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</si>
  <si>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</si>
  <si>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</si>
  <si>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</si>
  <si>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</si>
  <si>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</si>
  <si>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</si>
  <si>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</si>
  <si>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</si>
  <si>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</si>
  <si>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</si>
  <si>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</si>
  <si>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</si>
  <si>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</si>
  <si>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</si>
  <si>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</si>
  <si>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</si>
  <si>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</si>
  <si>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</si>
  <si>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</si>
  <si>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</si>
  <si>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</si>
  <si>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</si>
  <si>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</si>
  <si>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</si>
  <si>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</si>
  <si>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</si>
  <si>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</si>
  <si>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</si>
  <si>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</si>
  <si>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</si>
  <si>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</si>
  <si>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</si>
  <si>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</si>
  <si>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</si>
  <si>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</si>
  <si>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</si>
  <si>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</si>
  <si>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</si>
  <si>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</si>
  <si>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</si>
  <si>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</si>
  <si>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</si>
  <si>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</si>
  <si>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</si>
  <si>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</si>
  <si>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</si>
  <si>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</si>
  <si>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</si>
  <si>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</si>
  <si>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</si>
  <si>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</si>
  <si>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</si>
  <si>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</si>
  <si>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</si>
  <si>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</si>
  <si>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</si>
  <si>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</si>
  <si>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</si>
  <si>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</si>
  <si>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</si>
  <si>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</si>
  <si>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</si>
  <si>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</si>
  <si>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</si>
  <si>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</si>
  <si>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</si>
  <si>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</si>
  <si>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</si>
  <si>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</si>
  <si>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</si>
  <si>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</si>
  <si>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</si>
  <si>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</si>
  <si>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</si>
  <si>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</si>
  <si>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</si>
  <si>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</si>
  <si>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</si>
  <si>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</si>
  <si>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</si>
  <si>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</si>
  <si>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</si>
  <si>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</si>
  <si>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</si>
  <si>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</si>
  <si>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</si>
  <si>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</si>
  <si>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</si>
  <si>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</si>
  <si>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</si>
  <si>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</si>
  <si>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</si>
  <si>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</si>
  <si>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</si>
  <si>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</si>
  <si>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</si>
  <si>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</si>
  <si>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</si>
  <si>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</si>
  <si>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</si>
  <si>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</si>
  <si>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</si>
  <si>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</si>
  <si>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</si>
  <si>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</si>
  <si>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</si>
  <si>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</si>
  <si>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</si>
  <si>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</si>
  <si>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</si>
  <si>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</si>
  <si>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</si>
  <si>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</si>
  <si>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</si>
  <si>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</si>
  <si>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</si>
  <si>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</si>
  <si>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</si>
  <si>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</si>
  <si>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</si>
  <si>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</si>
  <si>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</si>
  <si>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</si>
  <si>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</si>
  <si>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</si>
  <si>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</si>
  <si>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</si>
  <si>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</si>
  <si>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</si>
  <si>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</si>
  <si>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</si>
  <si>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</si>
  <si>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</si>
  <si>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</si>
  <si>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</si>
  <si>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</si>
  <si>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</si>
  <si>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</si>
  <si>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</si>
  <si>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</si>
  <si>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</si>
  <si>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</si>
  <si>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</si>
  <si>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</si>
  <si>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</si>
  <si>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</si>
  <si>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</si>
  <si>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</si>
  <si>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</si>
  <si>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</si>
  <si>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</si>
  <si>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</si>
  <si>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</si>
  <si>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</si>
  <si>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</si>
  <si>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</si>
  <si>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</si>
  <si>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</si>
  <si>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</si>
  <si>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</si>
  <si>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</si>
  <si>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</si>
  <si>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</si>
  <si>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</si>
  <si>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</si>
  <si>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</si>
  <si>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</si>
  <si>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</si>
  <si>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</si>
  <si>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</si>
  <si>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</si>
  <si>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</si>
  <si>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</si>
  <si>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</si>
  <si>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</si>
  <si>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</si>
  <si>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</si>
  <si>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</si>
  <si>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</si>
  <si>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</si>
  <si>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</si>
  <si>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</si>
  <si>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</si>
  <si>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</si>
  <si>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</si>
  <si>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</si>
  <si>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</si>
  <si>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</si>
  <si>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</si>
  <si>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</si>
  <si>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</si>
  <si>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</si>
  <si>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</si>
  <si>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</si>
  <si>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</si>
  <si>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</si>
  <si>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</si>
  <si>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</si>
  <si>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</si>
  <si>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</si>
  <si>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</si>
  <si>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</si>
  <si>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</si>
  <si>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</si>
  <si>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</si>
  <si>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</si>
  <si>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</si>
  <si>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</si>
  <si>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</si>
  <si>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</si>
  <si>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</si>
  <si>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</si>
  <si>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</si>
  <si>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</si>
  <si>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</si>
  <si>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</si>
  <si>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</si>
  <si>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</si>
  <si>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</si>
  <si>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</si>
  <si>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</si>
  <si>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</si>
  <si>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</si>
  <si>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</si>
  <si>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</si>
  <si>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</si>
  <si>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</si>
  <si>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</si>
  <si>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</si>
  <si>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</si>
  <si>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</si>
  <si>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</si>
  <si>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</si>
  <si>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</si>
  <si>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</si>
  <si>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</si>
  <si>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</si>
  <si>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</si>
  <si>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</si>
  <si>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</si>
  <si>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</si>
  <si>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</si>
  <si>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</si>
  <si>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</si>
  <si>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</si>
  <si>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</si>
  <si>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</si>
  <si>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</si>
  <si>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</si>
  <si>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</si>
  <si>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</si>
  <si>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</si>
  <si>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</si>
  <si>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</si>
  <si>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</si>
  <si>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</si>
  <si>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</si>
  <si>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</si>
  <si>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</si>
  <si>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</si>
  <si>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</si>
  <si>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</si>
  <si>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</si>
  <si>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</si>
  <si>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</si>
  <si>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</si>
  <si>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</si>
  <si>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</si>
  <si>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</si>
  <si>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</si>
  <si>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</si>
  <si>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</si>
  <si>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</si>
  <si>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</si>
  <si>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</si>
  <si>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</si>
  <si>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</si>
  <si>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</si>
  <si>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</si>
  <si>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</si>
  <si>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</si>
  <si>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</si>
  <si>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</si>
  <si>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</si>
  <si>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</si>
  <si>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</si>
  <si>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</si>
  <si>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</si>
  <si>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</si>
  <si>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</si>
  <si>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</si>
  <si>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</si>
  <si>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</si>
  <si>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</si>
  <si>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</si>
  <si>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</si>
  <si>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</si>
  <si>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</si>
  <si>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</si>
  <si>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</si>
  <si>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</si>
  <si>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</si>
  <si>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</si>
  <si>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</si>
  <si>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</si>
  <si>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</si>
  <si>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</si>
  <si>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</si>
  <si>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</si>
  <si>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</si>
  <si>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</si>
  <si>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</si>
  <si>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</si>
  <si>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</si>
  <si>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</si>
  <si>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</si>
  <si>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</si>
  <si>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</si>
  <si>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</si>
  <si>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</si>
  <si>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</si>
  <si>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</si>
  <si>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</si>
  <si>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</si>
  <si>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</si>
  <si>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</si>
  <si>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</si>
  <si>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</si>
  <si>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</si>
  <si>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</si>
  <si>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</si>
  <si>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</si>
  <si>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</si>
  <si>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</si>
  <si>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</si>
  <si>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</si>
  <si>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</si>
  <si>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</si>
  <si>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</si>
  <si>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</si>
  <si>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</si>
  <si>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</si>
  <si>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</si>
  <si>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</si>
  <si>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</si>
  <si>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</si>
  <si>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</si>
  <si>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</si>
  <si>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</si>
  <si>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</si>
  <si>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</si>
  <si>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</si>
  <si>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</si>
  <si>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</si>
  <si>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</si>
  <si>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</si>
  <si>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</si>
  <si>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</si>
  <si>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</si>
  <si>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</si>
  <si>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</si>
  <si>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</si>
  <si>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</si>
  <si>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</si>
  <si>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</si>
  <si>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</si>
  <si>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</si>
  <si>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</si>
  <si>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</si>
  <si>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</si>
  <si>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</si>
  <si>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</si>
  <si>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</si>
  <si>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</si>
  <si>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</si>
  <si>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</si>
  <si>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</si>
  <si>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</si>
  <si>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</si>
  <si>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</si>
  <si>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</si>
  <si>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</si>
  <si>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</si>
  <si>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</si>
  <si>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</si>
  <si>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</si>
  <si>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</si>
  <si>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</si>
  <si>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</si>
  <si>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</si>
  <si>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</si>
  <si>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</si>
  <si>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</si>
  <si>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</si>
  <si>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</si>
  <si>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</si>
  <si>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</si>
  <si>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</si>
  <si>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</si>
  <si>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</si>
  <si>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</si>
  <si>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</si>
  <si>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</si>
  <si>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</si>
  <si>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</si>
  <si>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</si>
  <si>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</si>
  <si>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</si>
  <si>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</si>
  <si>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</si>
  <si>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</si>
  <si>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</si>
  <si>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</si>
  <si>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</si>
  <si>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</si>
  <si>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</si>
  <si>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</si>
  <si>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</si>
  <si>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</si>
  <si>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</si>
  <si>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</si>
  <si>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</si>
  <si>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</si>
  <si>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</si>
  <si>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</si>
  <si>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</si>
  <si>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</si>
  <si>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</si>
  <si>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</si>
  <si>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</si>
  <si>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</si>
  <si>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</si>
  <si>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</si>
  <si>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</si>
  <si>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</si>
  <si>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</si>
  <si>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</si>
  <si>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</si>
  <si>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</si>
  <si>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</si>
  <si>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</si>
  <si>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</si>
  <si>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</si>
  <si>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</si>
  <si>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</si>
  <si>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</si>
  <si>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</si>
  <si>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</si>
  <si>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</si>
  <si>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</si>
  <si>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</si>
  <si>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</si>
  <si>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</si>
  <si>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</si>
  <si>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</si>
  <si>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</si>
  <si>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</si>
  <si>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</si>
  <si>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</si>
  <si>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</si>
  <si>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</si>
  <si>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</si>
  <si>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</si>
  <si>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</si>
  <si>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</si>
  <si>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</si>
  <si>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</si>
  <si>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</si>
  <si>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</si>
  <si>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</si>
  <si>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</si>
  <si>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</si>
  <si>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</si>
  <si>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</si>
  <si>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</si>
  <si>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</si>
  <si>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</si>
  <si>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</si>
  <si>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</si>
  <si>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</si>
  <si>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</si>
  <si>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</si>
  <si>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</si>
  <si>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</si>
  <si>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</si>
  <si>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</si>
  <si>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</si>
  <si>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</si>
  <si>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</si>
  <si>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</si>
  <si>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</si>
  <si>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</si>
  <si>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</si>
  <si>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</si>
  <si>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</si>
  <si>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</si>
  <si>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</si>
  <si>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</si>
  <si>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</si>
  <si>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</si>
  <si>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</si>
  <si>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</si>
  <si>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</si>
  <si>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</si>
  <si>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</si>
  <si>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</si>
  <si>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</si>
  <si>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</si>
  <si>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</si>
  <si>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</si>
  <si>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</si>
  <si>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</si>
  <si>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</si>
  <si>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</si>
  <si>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</si>
  <si>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</si>
  <si>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</si>
  <si>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</si>
  <si>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</si>
  <si>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</si>
  <si>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</si>
  <si>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</si>
  <si>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</si>
  <si>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</si>
  <si>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</si>
  <si>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</si>
  <si>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</si>
  <si>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</si>
  <si>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</si>
  <si>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</si>
  <si>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</si>
  <si>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</si>
  <si>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</si>
  <si>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</si>
  <si>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</si>
  <si>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</si>
  <si>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</si>
  <si>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</si>
  <si>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</si>
  <si>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</si>
  <si>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</si>
  <si>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</si>
  <si>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</si>
  <si>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</si>
  <si>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</si>
  <si>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</si>
  <si>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</si>
  <si>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</si>
  <si>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</si>
  <si>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</si>
  <si>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</si>
  <si>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</si>
  <si>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</si>
  <si>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</si>
  <si>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</si>
  <si>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</si>
  <si>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</si>
  <si>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</si>
  <si>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</si>
  <si>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</si>
  <si>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</si>
  <si>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</si>
  <si>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</si>
  <si>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</si>
  <si>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</si>
  <si>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</si>
  <si>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</si>
  <si>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</si>
  <si>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</si>
  <si>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</si>
  <si>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</si>
  <si>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</si>
  <si>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</si>
  <si>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</si>
  <si>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</si>
  <si>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</si>
  <si>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</si>
  <si>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</si>
  <si>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</si>
  <si>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</si>
  <si>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</si>
  <si>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</si>
  <si>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</si>
  <si>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</si>
  <si>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</si>
  <si>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</si>
  <si>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</si>
  <si>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</si>
  <si>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</si>
  <si>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</si>
  <si>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</si>
  <si>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</si>
  <si>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</si>
  <si>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</si>
  <si>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</si>
  <si>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</si>
  <si>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</si>
  <si>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</si>
  <si>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</si>
  <si>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</si>
  <si>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</si>
  <si>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</si>
  <si>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</si>
  <si>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</si>
  <si>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</si>
  <si>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</si>
  <si>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</si>
  <si>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</si>
  <si>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</si>
  <si>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</si>
  <si>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</si>
  <si>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</si>
  <si>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</si>
  <si>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</si>
  <si>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</si>
  <si>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</si>
  <si>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</si>
  <si>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</si>
  <si>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</si>
  <si>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</si>
  <si>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</si>
  <si>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</si>
  <si>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</si>
  <si>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</si>
  <si>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</si>
  <si>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</si>
  <si>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</si>
  <si>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</si>
  <si>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</si>
  <si>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</si>
  <si>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</si>
  <si>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</si>
  <si>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</si>
  <si>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</si>
  <si>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</si>
  <si>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</si>
  <si>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</si>
  <si>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</si>
  <si>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</si>
  <si>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</si>
  <si>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</si>
  <si>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</si>
  <si>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</si>
  <si>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</si>
  <si>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</si>
  <si>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</si>
  <si>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</si>
  <si>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</si>
  <si>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</si>
  <si>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</si>
  <si>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</si>
  <si>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</si>
  <si>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</si>
  <si>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</si>
  <si>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</si>
  <si>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</si>
  <si>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</si>
  <si>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</si>
  <si>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</si>
  <si>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</si>
  <si>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</si>
  <si>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</si>
  <si>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</si>
  <si>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</si>
  <si>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</si>
  <si>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</si>
  <si>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</si>
  <si>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</si>
  <si>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</si>
  <si>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</si>
  <si>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</si>
  <si>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</si>
  <si>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</si>
  <si>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</si>
  <si>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</si>
  <si>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</si>
  <si>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</si>
  <si>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</si>
  <si>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</si>
  <si>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</si>
  <si>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</si>
  <si>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</si>
  <si>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</si>
  <si>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</si>
  <si>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</si>
  <si>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</si>
  <si>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</si>
  <si>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</si>
  <si>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</si>
  <si>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</si>
  <si>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</si>
  <si>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</si>
  <si>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</si>
  <si>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</si>
  <si>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</si>
  <si>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</si>
  <si>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</si>
  <si>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</si>
  <si>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</si>
  <si>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</si>
  <si>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</si>
  <si>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</si>
  <si>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</si>
  <si>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</si>
  <si>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</si>
  <si>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</si>
  <si>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</si>
  <si>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</si>
  <si>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</si>
  <si>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</si>
  <si>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</si>
  <si>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</si>
  <si>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</si>
  <si>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</si>
  <si>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</si>
  <si>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</si>
  <si>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</si>
  <si>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</si>
  <si>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</si>
  <si>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</si>
  <si>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</si>
  <si>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</si>
  <si>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</si>
  <si>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</si>
  <si>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</si>
  <si>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</si>
  <si>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</si>
  <si>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</si>
  <si>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</si>
  <si>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</si>
  <si>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</si>
  <si>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</si>
  <si>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</si>
  <si>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</si>
  <si>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</si>
  <si>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</si>
  <si>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</si>
  <si>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</si>
  <si>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</si>
  <si>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</si>
  <si>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</si>
  <si>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</si>
  <si>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</si>
  <si>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</si>
  <si>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</si>
  <si>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</si>
  <si>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</si>
  <si>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</si>
  <si>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</si>
  <si>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</si>
  <si>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</si>
  <si>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</si>
  <si>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</si>
  <si>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</si>
  <si>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</si>
  <si>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</si>
  <si>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</si>
  <si>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</si>
  <si>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</si>
  <si>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</si>
  <si>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</si>
  <si>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</si>
  <si>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</si>
  <si>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</si>
  <si>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</si>
  <si>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</si>
  <si>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</si>
  <si>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</si>
  <si>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</si>
  <si>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</si>
  <si>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</si>
  <si>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</si>
  <si>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</si>
  <si>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</si>
  <si>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</si>
  <si>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</si>
  <si>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</si>
  <si>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</si>
  <si>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</si>
  <si>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</si>
  <si>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</si>
  <si>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</si>
  <si>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</si>
  <si>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</si>
  <si>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</si>
  <si>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</si>
  <si>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</si>
  <si>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</si>
  <si>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</si>
  <si>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</si>
  <si>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</si>
  <si>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</si>
  <si>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</si>
  <si>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</si>
  <si>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</si>
  <si>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</si>
  <si>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</si>
  <si>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</si>
  <si>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</si>
  <si>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</si>
  <si>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</si>
  <si>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</si>
  <si>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</si>
  <si>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</si>
  <si>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</si>
  <si>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</si>
  <si>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</si>
  <si>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</si>
  <si>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</si>
  <si>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</si>
  <si>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</si>
  <si>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</si>
  <si>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</si>
  <si>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</si>
  <si>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</si>
  <si>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</si>
  <si>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</si>
  <si>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</si>
  <si>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</si>
  <si>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</si>
  <si>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</si>
  <si>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</si>
  <si>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</si>
  <si>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</si>
  <si>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</si>
  <si>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</si>
  <si>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</si>
  <si>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</si>
  <si>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</si>
  <si>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</si>
  <si>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</si>
  <si>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</si>
  <si>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</si>
  <si>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</si>
  <si>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</si>
  <si>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</si>
  <si>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</si>
  <si>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</si>
  <si>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</si>
  <si>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</si>
  <si>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</si>
  <si>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</si>
  <si>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</si>
  <si>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</si>
  <si>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</si>
  <si>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</si>
  <si>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</si>
  <si>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</si>
  <si>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</si>
  <si>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</si>
  <si>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</si>
  <si>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</si>
  <si>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</si>
  <si>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</si>
  <si>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</si>
  <si>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</si>
  <si>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</si>
  <si>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</si>
  <si>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</si>
  <si>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</si>
  <si>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</si>
  <si>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</si>
  <si>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</si>
  <si>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</si>
  <si>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</si>
  <si>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</si>
  <si>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</si>
  <si>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</si>
  <si>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</si>
  <si>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</si>
  <si>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</si>
  <si>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</si>
  <si>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</si>
  <si>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</si>
  <si>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</si>
  <si>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</si>
  <si>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</si>
  <si>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</si>
  <si>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</si>
  <si>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</si>
  <si>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</si>
  <si>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</si>
  <si>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</si>
  <si>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</si>
  <si>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</si>
  <si>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</si>
  <si>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</si>
  <si>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</si>
  <si>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</si>
  <si>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</si>
  <si>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</si>
  <si>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</si>
  <si>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</si>
  <si>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</si>
  <si>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</si>
  <si>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</si>
  <si>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</si>
  <si>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</si>
  <si>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</si>
  <si>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</si>
  <si>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</si>
  <si>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</si>
  <si>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</si>
  <si>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</si>
  <si>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</si>
  <si>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</si>
  <si>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</si>
  <si>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</si>
  <si>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</si>
  <si>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</si>
  <si>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</si>
  <si>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</si>
  <si>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</si>
  <si>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</si>
  <si>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</si>
  <si>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</si>
  <si>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</si>
  <si>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</si>
  <si>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</si>
  <si>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</si>
  <si>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</si>
  <si>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</si>
  <si>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</si>
  <si>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</si>
  <si>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</si>
  <si>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</si>
  <si>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</si>
  <si>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</si>
  <si>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</si>
  <si>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</si>
  <si>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</si>
  <si>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</si>
  <si>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</si>
  <si>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</si>
  <si>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</si>
  <si>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</si>
  <si>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</si>
  <si>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</si>
  <si>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</si>
  <si>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</si>
  <si>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</si>
  <si>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</si>
  <si>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</si>
  <si>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</si>
  <si>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</si>
  <si>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</si>
  <si>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</si>
  <si>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</si>
  <si>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</si>
  <si>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</si>
  <si>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</si>
  <si>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</si>
  <si>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</si>
  <si>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</si>
  <si>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</si>
  <si>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</si>
  <si>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</si>
  <si>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</si>
  <si>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</si>
  <si>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</si>
  <si>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</si>
  <si>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</si>
  <si>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</si>
  <si>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</si>
  <si>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</si>
  <si>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</si>
  <si>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</si>
  <si>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</si>
  <si>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</si>
  <si>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</si>
  <si>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</si>
  <si>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</si>
  <si>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</si>
  <si>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</si>
  <si>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</si>
  <si>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</si>
  <si>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</si>
  <si>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</si>
  <si>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</si>
  <si>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</si>
  <si>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</si>
  <si>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</si>
  <si>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</si>
  <si>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</si>
  <si>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</si>
  <si>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</si>
  <si>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</si>
  <si>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</si>
  <si>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</si>
  <si>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</si>
  <si>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</si>
  <si>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</si>
  <si>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</si>
  <si>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</si>
  <si>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</si>
  <si>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</si>
  <si>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</si>
  <si>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</si>
  <si>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</si>
  <si>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</si>
  <si>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</si>
  <si>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</si>
  <si>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</si>
  <si>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</si>
  <si>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</si>
  <si>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</si>
  <si>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</si>
  <si>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</si>
  <si>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</si>
  <si>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</si>
  <si>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</si>
  <si>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</si>
  <si>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</si>
  <si>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</si>
  <si>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</si>
  <si>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</si>
  <si>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</si>
  <si>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</si>
  <si>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</si>
  <si>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</si>
  <si>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</si>
  <si>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</si>
  <si>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</si>
  <si>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</si>
  <si>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</si>
  <si>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</si>
  <si>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</si>
  <si>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</si>
  <si>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</si>
  <si>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</si>
  <si>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</si>
  <si>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</si>
  <si>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</si>
  <si>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</si>
  <si>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</si>
  <si>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</si>
  <si>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</si>
  <si>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</si>
  <si>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</si>
  <si>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</si>
  <si>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</si>
  <si>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</si>
  <si>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</si>
  <si>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</si>
  <si>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</si>
  <si>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</si>
  <si>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</si>
  <si>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</si>
  <si>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</si>
  <si>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</si>
  <si>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</si>
  <si>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</si>
  <si>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</si>
  <si>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</si>
  <si>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</si>
  <si>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</si>
  <si>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</si>
  <si>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</si>
  <si>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</si>
  <si>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</si>
  <si>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</si>
  <si>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</si>
  <si>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</si>
  <si>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</si>
  <si>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</si>
  <si>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</si>
  <si>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</si>
  <si>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</si>
  <si>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</si>
  <si>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</si>
  <si>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</si>
  <si>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</si>
  <si>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</si>
  <si>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</si>
  <si>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</si>
  <si>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</si>
  <si>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</si>
  <si>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</si>
  <si>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</si>
  <si>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</si>
  <si>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</si>
  <si>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</si>
  <si>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</si>
  <si>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</si>
  <si>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</si>
  <si>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</si>
  <si>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</si>
  <si>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</si>
  <si>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</si>
  <si>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</si>
  <si>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</si>
  <si>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</si>
  <si>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</si>
  <si>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</si>
  <si>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</si>
  <si>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</si>
  <si>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</si>
  <si>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</si>
  <si>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</si>
  <si>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</si>
  <si>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</si>
  <si>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</si>
  <si>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</si>
  <si>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</si>
  <si>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</si>
  <si>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</si>
  <si>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</si>
  <si>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</si>
  <si>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</si>
  <si>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</si>
  <si>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</si>
  <si>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</si>
  <si>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</si>
  <si>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</si>
  <si>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</si>
  <si>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</si>
  <si>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</si>
  <si>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</si>
  <si>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</si>
  <si>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</si>
  <si>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</si>
  <si>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</si>
  <si>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</si>
  <si>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</si>
  <si>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</si>
  <si>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</si>
  <si>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</si>
  <si>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</si>
  <si>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</si>
  <si>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</si>
  <si>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</si>
  <si>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</si>
  <si>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</si>
  <si>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</si>
  <si>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</si>
  <si>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</si>
  <si>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</si>
  <si>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</si>
  <si>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</si>
  <si>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</si>
  <si>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</si>
  <si>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</si>
  <si>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</si>
  <si>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</si>
  <si>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</si>
  <si>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</si>
  <si>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</si>
  <si>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</si>
  <si>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</si>
  <si>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</si>
  <si>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</si>
  <si>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</si>
  <si>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</si>
  <si>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</si>
  <si>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</si>
  <si>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</si>
  <si>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</si>
  <si>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</si>
  <si>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</si>
  <si>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</si>
  <si>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</si>
  <si>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</si>
  <si>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</si>
  <si>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</si>
  <si>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</si>
  <si>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</si>
  <si>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</si>
  <si>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</si>
  <si>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</si>
  <si>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</si>
  <si>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</si>
  <si>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</si>
  <si>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</si>
  <si>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</si>
  <si>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</si>
  <si>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</si>
  <si>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</si>
  <si>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</si>
  <si>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</si>
  <si>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</si>
  <si>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</si>
  <si>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</si>
  <si>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</si>
  <si>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</si>
  <si>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</si>
  <si>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</si>
  <si>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</si>
  <si>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</si>
  <si>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</si>
  <si>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</si>
  <si>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</si>
  <si>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</si>
  <si>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</si>
  <si>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</si>
  <si>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</si>
  <si>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</si>
  <si>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</si>
  <si>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</si>
  <si>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</si>
  <si>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</si>
  <si>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</si>
  <si>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</si>
  <si>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</si>
  <si>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</si>
  <si>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</si>
  <si>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</si>
  <si>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</si>
  <si>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</si>
  <si>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</si>
  <si>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</si>
  <si>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</si>
  <si>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</si>
  <si>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</si>
  <si>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</si>
  <si>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</si>
  <si>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</si>
  <si>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</si>
  <si>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</si>
  <si>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</si>
  <si>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</si>
  <si>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</si>
  <si>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</si>
  <si>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</si>
  <si>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</si>
  <si>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</si>
  <si>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</si>
  <si>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</si>
  <si>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</si>
  <si>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</si>
  <si>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</si>
  <si>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</si>
  <si>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</si>
  <si>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</si>
  <si>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</si>
  <si>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</si>
  <si>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</si>
  <si>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</si>
  <si>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</si>
  <si>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</si>
  <si>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</si>
  <si>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</si>
  <si>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</si>
  <si>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</si>
  <si>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</si>
  <si>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</si>
  <si>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</si>
  <si>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</si>
  <si>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</si>
  <si>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</si>
  <si>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</si>
  <si>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</si>
  <si>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</si>
  <si>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</si>
  <si>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</si>
  <si>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</si>
  <si>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</si>
  <si>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</si>
  <si>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</si>
  <si>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</si>
  <si>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</si>
  <si>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</si>
  <si>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</si>
  <si>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</si>
  <si>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</si>
  <si>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</si>
  <si>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</si>
  <si>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</si>
  <si>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</si>
  <si>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</si>
  <si>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</si>
  <si>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</si>
  <si>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</si>
  <si>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</si>
  <si>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</si>
  <si>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</si>
  <si>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</si>
  <si>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</si>
  <si>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</si>
  <si>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</si>
  <si>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</si>
  <si>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</si>
  <si>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</si>
  <si>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</si>
  <si>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</si>
  <si>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</si>
  <si>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</si>
  <si>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</si>
  <si>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</si>
  <si>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</si>
  <si>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</si>
  <si>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</si>
  <si>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</si>
  <si>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</si>
  <si>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</si>
  <si>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</si>
  <si>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</si>
  <si>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</si>
  <si>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</si>
  <si>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</si>
  <si>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</si>
  <si>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</si>
  <si>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</si>
  <si>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</si>
  <si>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</si>
  <si>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</si>
  <si>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</si>
  <si>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</si>
  <si>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</si>
  <si>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</si>
  <si>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</si>
  <si>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</si>
  <si>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</si>
  <si>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</si>
  <si>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</si>
  <si>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</si>
  <si>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</si>
  <si>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</si>
  <si>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</si>
  <si>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</si>
  <si>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</si>
  <si>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</si>
  <si>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</si>
  <si>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</si>
  <si>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</si>
  <si>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</si>
  <si>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</si>
  <si>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</si>
  <si>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</si>
  <si>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</si>
  <si>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</si>
  <si>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</si>
  <si>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</si>
  <si>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</si>
  <si>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</si>
  <si>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</si>
  <si>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</si>
  <si>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</si>
  <si>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</si>
  <si>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</si>
  <si>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</si>
  <si>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</si>
  <si>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</si>
  <si>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</si>
  <si>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</si>
  <si>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</si>
  <si>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</si>
  <si>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</si>
  <si>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</si>
  <si>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</si>
  <si>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</si>
  <si>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</si>
  <si>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</si>
  <si>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</si>
  <si>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</si>
  <si>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</si>
  <si>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</si>
  <si>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</si>
  <si>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</si>
  <si>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</si>
  <si>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</si>
  <si>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</si>
  <si>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</si>
  <si>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</si>
  <si>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</si>
  <si>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</si>
  <si>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</si>
  <si>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</si>
  <si>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</si>
  <si>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</si>
  <si>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</si>
  <si>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</si>
  <si>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</si>
  <si>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</si>
  <si>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</si>
  <si>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</si>
  <si>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</si>
  <si>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</si>
  <si>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</si>
  <si>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</si>
  <si>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</si>
  <si>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</si>
  <si>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</si>
  <si>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</si>
  <si>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</si>
  <si>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</si>
  <si>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</si>
  <si>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</si>
  <si>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</si>
  <si>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</si>
  <si>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</si>
  <si>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</si>
  <si>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</si>
  <si>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</si>
  <si>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</si>
  <si>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</si>
  <si>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</si>
  <si>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</si>
  <si>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</si>
  <si>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</si>
  <si>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</si>
  <si>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</si>
  <si>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</si>
  <si>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</si>
  <si>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</si>
  <si>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</si>
  <si>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</si>
  <si>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</si>
  <si>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</si>
  <si>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</si>
  <si>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</si>
  <si>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</si>
  <si>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</si>
  <si>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</si>
  <si>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</si>
  <si>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</si>
  <si>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</si>
  <si>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</si>
  <si>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</si>
  <si>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</si>
  <si>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</si>
  <si>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</si>
  <si>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</si>
  <si>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</si>
  <si>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</si>
  <si>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</si>
  <si>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</si>
  <si>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</si>
  <si>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</si>
  <si>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</si>
  <si>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</si>
  <si>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</si>
  <si>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</si>
  <si>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</si>
  <si>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</si>
  <si>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</si>
  <si>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</si>
  <si>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</si>
  <si>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</si>
  <si>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</si>
  <si>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</si>
  <si>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</si>
  <si>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</si>
  <si>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</si>
  <si>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</si>
  <si>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</si>
  <si>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</si>
  <si>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</si>
  <si>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</si>
  <si>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</si>
  <si>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</si>
  <si>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</si>
  <si>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</si>
  <si>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</si>
  <si>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</si>
  <si>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</si>
  <si>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</si>
  <si>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</si>
  <si>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</si>
  <si>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</si>
  <si>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</si>
  <si>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</si>
  <si>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</si>
  <si>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</si>
  <si>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</si>
  <si>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</si>
  <si>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</si>
  <si>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</si>
  <si>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</si>
  <si>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</si>
  <si>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</si>
  <si>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</si>
  <si>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</si>
  <si>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</si>
  <si>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</si>
  <si>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</si>
  <si>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</si>
  <si>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</si>
  <si>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</si>
  <si>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</si>
  <si>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</si>
  <si>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</si>
  <si>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</si>
  <si>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</si>
  <si>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</si>
  <si>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</si>
  <si>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</si>
  <si>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</si>
  <si>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</si>
  <si>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</si>
  <si>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</si>
  <si>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</si>
  <si>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</si>
  <si>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</si>
  <si>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</si>
  <si>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</si>
  <si>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</si>
  <si>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</si>
  <si>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</si>
  <si>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</si>
  <si>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</si>
  <si>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</si>
  <si>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</si>
  <si>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</si>
  <si>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</si>
  <si>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</si>
  <si>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</si>
  <si>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</si>
  <si>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</si>
  <si>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</si>
  <si>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</si>
  <si>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</si>
  <si>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</si>
  <si>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</si>
  <si>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</si>
  <si>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</si>
  <si>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</si>
  <si>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</si>
  <si>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</si>
  <si>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</si>
  <si>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</si>
  <si>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</si>
  <si>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</si>
  <si>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</si>
  <si>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</si>
  <si>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</si>
  <si>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</si>
  <si>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</si>
  <si>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</si>
  <si>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</si>
  <si>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</si>
  <si>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</si>
  <si>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</si>
  <si>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</si>
  <si>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</si>
  <si>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</si>
  <si>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</si>
  <si>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</si>
  <si>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</si>
  <si>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</si>
  <si>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</si>
  <si>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</si>
  <si>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</si>
  <si>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</si>
  <si>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</si>
  <si>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</si>
  <si>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</si>
  <si>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</si>
  <si>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</si>
  <si>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</si>
  <si>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</si>
  <si>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</si>
  <si>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</si>
  <si>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</si>
  <si>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</si>
  <si>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</si>
  <si>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</si>
  <si>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</si>
  <si>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</si>
  <si>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</si>
  <si>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</si>
  <si>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</si>
  <si>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</si>
  <si>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</si>
  <si>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</si>
  <si>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</si>
  <si>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</si>
  <si>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</si>
  <si>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</si>
  <si>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</si>
  <si>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</si>
  <si>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</si>
  <si>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</si>
  <si>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</si>
  <si>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</si>
  <si>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</si>
  <si>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</si>
  <si>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</si>
  <si>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</si>
  <si>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</si>
  <si>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</si>
  <si>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</si>
  <si>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</si>
  <si>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</si>
  <si>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</si>
  <si>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</si>
  <si>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</si>
  <si>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</si>
  <si>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</si>
  <si>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</si>
  <si>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</si>
  <si>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</si>
  <si>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</si>
  <si>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</si>
  <si>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</si>
  <si>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</si>
  <si>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</si>
  <si>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</si>
  <si>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</si>
  <si>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</si>
  <si>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</si>
  <si>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</si>
  <si>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</si>
  <si>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</si>
  <si>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</si>
  <si>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</si>
  <si>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</si>
  <si>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</si>
  <si>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</si>
  <si>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</si>
  <si>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</si>
  <si>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</si>
  <si>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</si>
  <si>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</si>
  <si>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</si>
  <si>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</si>
  <si>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</si>
  <si>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</si>
  <si>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</si>
  <si>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</si>
  <si>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</si>
  <si>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</si>
  <si>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</si>
  <si>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</si>
  <si>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</si>
  <si>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</si>
  <si>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</si>
  <si>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</si>
  <si>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</si>
  <si>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</si>
  <si>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</si>
  <si>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</si>
  <si>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</si>
  <si>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</si>
  <si>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</si>
  <si>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</si>
  <si>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</si>
  <si>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</si>
  <si>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</si>
  <si>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</si>
  <si>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</si>
  <si>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</si>
  <si>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</si>
  <si>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</si>
  <si>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</si>
  <si>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</si>
  <si>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</si>
  <si>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</si>
  <si>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</si>
  <si>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</si>
  <si>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</si>
  <si>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</si>
  <si>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</si>
  <si>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</si>
  <si>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</si>
  <si>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</si>
  <si>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</si>
  <si>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</si>
  <si>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</si>
  <si>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</si>
  <si>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</si>
  <si>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</si>
  <si>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</si>
  <si>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</si>
  <si>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</si>
  <si>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</si>
  <si>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</si>
  <si>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</si>
  <si>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</si>
  <si>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</si>
  <si>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</si>
  <si>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</si>
  <si>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</si>
  <si>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</si>
  <si>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</si>
  <si>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</si>
  <si>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</si>
  <si>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</si>
  <si>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</si>
  <si>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</si>
  <si>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</si>
  <si>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</si>
  <si>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</si>
  <si>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</si>
  <si>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</si>
  <si>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</si>
  <si>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</si>
  <si>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</si>
  <si>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</si>
  <si>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</si>
  <si>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</si>
  <si>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</si>
  <si>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</si>
  <si>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</si>
  <si>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</si>
  <si>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</si>
  <si>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</si>
  <si>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</si>
  <si>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</si>
  <si>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</si>
  <si>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</si>
  <si>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</si>
  <si>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</si>
  <si>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</si>
  <si>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</si>
  <si>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</si>
  <si>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</si>
  <si>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</si>
  <si>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</si>
  <si>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</si>
  <si>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</si>
  <si>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</si>
  <si>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</si>
  <si>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</si>
  <si>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</si>
  <si>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</si>
  <si>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</si>
  <si>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</si>
  <si>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</si>
  <si>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</si>
  <si>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</si>
  <si>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</si>
  <si>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</si>
  <si>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</si>
  <si>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</si>
  <si>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</si>
  <si>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</si>
  <si>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</si>
  <si>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</si>
  <si>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</si>
  <si>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</si>
  <si>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</si>
  <si>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</si>
  <si>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</si>
  <si>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</si>
  <si>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</si>
  <si>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</si>
  <si>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</si>
  <si>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</si>
  <si>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</si>
  <si>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</si>
  <si>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</si>
  <si>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</si>
  <si>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</si>
  <si>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</si>
  <si>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</si>
  <si>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</si>
  <si>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</si>
  <si>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</si>
  <si>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</si>
  <si>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</si>
  <si>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</si>
  <si>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</si>
  <si>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</si>
  <si>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</si>
  <si>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</si>
  <si>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</si>
  <si>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</si>
  <si>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</si>
  <si>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</si>
  <si>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</si>
  <si>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</si>
  <si>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</si>
  <si>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</si>
  <si>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</si>
  <si>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</si>
  <si>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</si>
  <si>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</si>
  <si>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</si>
  <si>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</si>
  <si>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</si>
  <si>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</si>
  <si>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</si>
  <si>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</si>
  <si>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</si>
  <si>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</si>
  <si>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</si>
  <si>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</si>
  <si>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</si>
  <si>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</si>
  <si>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</si>
  <si>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</si>
  <si>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</si>
  <si>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</si>
  <si>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</si>
  <si>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</si>
  <si>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</si>
  <si>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</si>
  <si>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</si>
  <si>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</si>
  <si>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</si>
  <si>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</si>
  <si>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</si>
  <si>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</si>
  <si>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</si>
  <si>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</si>
  <si>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</si>
  <si>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</si>
  <si>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</si>
  <si>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</si>
  <si>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</si>
  <si>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</si>
  <si>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</si>
  <si>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</si>
  <si>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</si>
  <si>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</si>
  <si>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</si>
  <si>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</si>
  <si>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</si>
  <si>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</si>
  <si>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</si>
  <si>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</si>
  <si>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</si>
  <si>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</si>
  <si>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</si>
  <si>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</si>
  <si>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</si>
  <si>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</si>
  <si>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</si>
  <si>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</si>
  <si>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</si>
  <si>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</si>
  <si>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</si>
  <si>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</si>
  <si>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</si>
  <si>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</si>
  <si>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</si>
  <si>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</si>
  <si>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</si>
  <si>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</si>
  <si>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</si>
  <si>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</si>
  <si>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</si>
  <si>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</si>
  <si>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</si>
  <si>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</si>
  <si>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</si>
  <si>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</si>
  <si>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</si>
  <si>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</si>
  <si>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</si>
  <si>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</si>
  <si>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</si>
  <si>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</si>
  <si>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</si>
  <si>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</si>
  <si>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</si>
  <si>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</si>
  <si>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</si>
  <si>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</si>
  <si>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</si>
  <si>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</si>
  <si>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</si>
  <si>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</si>
  <si>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</si>
  <si>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</si>
  <si>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</si>
  <si>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</si>
  <si>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</si>
  <si>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</si>
  <si>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</si>
  <si>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</si>
  <si>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</si>
  <si>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</si>
  <si>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</si>
  <si>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</si>
  <si>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</si>
  <si>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</si>
  <si>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</si>
  <si>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</si>
  <si>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</si>
  <si>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</si>
  <si>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</si>
  <si>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</si>
  <si>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</si>
  <si>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</si>
  <si>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</si>
  <si>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</si>
  <si>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</si>
  <si>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</si>
  <si>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</si>
  <si>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</si>
  <si>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</si>
  <si>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</si>
  <si>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</si>
  <si>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</si>
  <si>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</si>
  <si>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</si>
  <si>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</si>
  <si>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</si>
  <si>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</si>
  <si>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</si>
  <si>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</si>
  <si>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</si>
  <si>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</si>
  <si>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</si>
  <si>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</si>
  <si>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</si>
  <si>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</si>
  <si>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</si>
  <si>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</si>
  <si>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</si>
  <si>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</si>
  <si>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</si>
  <si>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</si>
  <si>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</si>
  <si>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</si>
  <si>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</si>
  <si>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</si>
  <si>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</si>
  <si>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</si>
  <si>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</si>
  <si>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</si>
  <si>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</si>
  <si>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</si>
  <si>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</si>
  <si>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</si>
  <si>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</si>
  <si>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</si>
  <si>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</si>
  <si>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</si>
  <si>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</si>
  <si>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</si>
  <si>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</si>
  <si>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</si>
  <si>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</si>
  <si>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</si>
  <si>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</si>
  <si>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</si>
  <si>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</si>
  <si>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</si>
  <si>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</si>
  <si>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</si>
  <si>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</si>
  <si>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</si>
  <si>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</si>
  <si>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</si>
  <si>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</si>
  <si>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</si>
  <si>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</si>
  <si>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</si>
  <si>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</si>
  <si>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</si>
  <si>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</si>
  <si>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</si>
  <si>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</si>
  <si>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</si>
  <si>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</si>
  <si>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</si>
  <si>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</si>
  <si>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</si>
  <si>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</si>
  <si>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</si>
  <si>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</si>
  <si>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</si>
  <si>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</si>
  <si>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</si>
  <si>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</si>
  <si>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</si>
  <si>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</si>
  <si>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</si>
  <si>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</si>
  <si>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</si>
  <si>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</si>
  <si>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</si>
  <si>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</si>
  <si>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</si>
  <si>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</si>
  <si>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</si>
  <si>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</si>
  <si>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</si>
  <si>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</si>
  <si>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</si>
  <si>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</si>
  <si>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</si>
  <si>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</si>
  <si>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</si>
  <si>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</si>
  <si>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</si>
  <si>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</si>
  <si>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</si>
  <si>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</si>
  <si>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</si>
  <si>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</si>
  <si>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</si>
  <si>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</si>
  <si>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</si>
  <si>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</si>
  <si>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</si>
  <si>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</si>
  <si>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</si>
  <si>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</si>
  <si>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</si>
  <si>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</si>
  <si>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</si>
  <si>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</si>
  <si>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</si>
  <si>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</si>
  <si>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</si>
  <si>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</si>
  <si>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</si>
  <si>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</si>
  <si>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</si>
  <si>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</si>
  <si>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</si>
  <si>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</si>
  <si>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</si>
  <si>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</si>
  <si>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</si>
  <si>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</si>
  <si>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</si>
  <si>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</si>
  <si>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</si>
  <si>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</si>
  <si>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</si>
  <si>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</si>
  <si>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</si>
  <si>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</si>
  <si>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</si>
  <si>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</si>
  <si>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</si>
  <si>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</si>
  <si>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</si>
  <si>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</si>
  <si>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</si>
  <si>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</si>
  <si>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</si>
  <si>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</si>
  <si>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</si>
  <si>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</si>
  <si>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</si>
  <si>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</si>
  <si>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</si>
  <si>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</si>
  <si>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</si>
  <si>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</si>
  <si>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</si>
  <si>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</si>
  <si>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</si>
  <si>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</si>
  <si>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</si>
  <si>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</si>
  <si>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</si>
  <si>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</si>
  <si>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</si>
  <si>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</si>
  <si>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</si>
  <si>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</si>
  <si>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</si>
  <si>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</si>
  <si>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</si>
  <si>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</si>
  <si>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</si>
  <si>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</si>
  <si>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</si>
  <si>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</si>
  <si>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</si>
  <si>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</si>
  <si>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</si>
  <si>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</si>
  <si>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</si>
  <si>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</si>
  <si>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</si>
  <si>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</si>
  <si>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</si>
  <si>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</si>
  <si>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</si>
  <si>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</si>
  <si>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</si>
  <si>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</si>
  <si>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</si>
  <si>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</si>
  <si>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</si>
  <si>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</si>
  <si>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</si>
  <si>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</si>
  <si>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</si>
  <si>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</si>
  <si>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</si>
  <si>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</si>
  <si>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</si>
  <si>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</si>
  <si>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</si>
  <si>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</si>
  <si>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</si>
  <si>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</si>
  <si>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</si>
  <si>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</si>
  <si>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</si>
  <si>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</si>
  <si>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</si>
  <si>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</si>
  <si>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</si>
  <si>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</si>
  <si>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</si>
  <si>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</si>
  <si>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</si>
  <si>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</si>
  <si>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</si>
  <si>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</si>
  <si>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</si>
  <si>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</si>
  <si>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</si>
  <si>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</si>
  <si>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</si>
  <si>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</si>
  <si>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</si>
  <si>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</si>
  <si>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</si>
  <si>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</si>
  <si>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</si>
  <si>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</si>
  <si>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</si>
  <si>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</si>
  <si>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</si>
  <si>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</si>
  <si>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</si>
  <si>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</si>
  <si>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</si>
  <si>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</si>
  <si>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</si>
  <si>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</si>
  <si>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</si>
  <si>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</si>
  <si>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</si>
  <si>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</si>
  <si>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</si>
  <si>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</si>
  <si>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</si>
  <si>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</si>
  <si>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</si>
  <si>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</si>
  <si>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</si>
  <si>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</si>
  <si>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</si>
  <si>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</si>
  <si>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</si>
  <si>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</si>
  <si>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</si>
  <si>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</si>
  <si>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</si>
  <si>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</si>
  <si>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</si>
  <si>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</si>
  <si>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</si>
  <si>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</si>
  <si>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</si>
  <si>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</si>
  <si>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</si>
  <si>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</si>
  <si>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</si>
  <si>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</si>
  <si>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</si>
  <si>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</si>
  <si>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</si>
  <si>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</si>
  <si>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</si>
  <si>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</si>
  <si>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</si>
  <si>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</si>
  <si>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</si>
  <si>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</si>
  <si>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</si>
  <si>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</si>
  <si>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</si>
  <si>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</si>
  <si>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</si>
  <si>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</si>
  <si>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</si>
  <si>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</si>
  <si>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</si>
  <si>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</si>
  <si>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</si>
  <si>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</si>
  <si>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</si>
  <si>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</si>
  <si>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</si>
  <si>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</si>
  <si>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</si>
  <si>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</si>
  <si>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</si>
  <si>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</si>
  <si>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</si>
  <si>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</si>
  <si>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</si>
  <si>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</si>
  <si>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</si>
  <si>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</si>
  <si>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</si>
  <si>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</si>
  <si>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</si>
  <si>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</si>
  <si>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</si>
  <si>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</si>
  <si>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</si>
  <si>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</si>
  <si>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</si>
  <si>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</si>
  <si>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</si>
  <si>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</si>
  <si>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</si>
  <si>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</si>
  <si>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</si>
  <si>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</si>
  <si>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</si>
  <si>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</si>
  <si>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</si>
  <si>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</si>
  <si>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</si>
  <si>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</si>
  <si>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</si>
  <si>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</si>
  <si>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</si>
  <si>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</si>
  <si>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</si>
  <si>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</si>
  <si>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</si>
  <si>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</si>
  <si>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</si>
  <si>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</si>
  <si>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</si>
  <si>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</si>
  <si>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</si>
  <si>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</si>
  <si>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</si>
  <si>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</si>
  <si>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</si>
  <si>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</si>
  <si>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</si>
  <si>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</si>
  <si>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</si>
  <si>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</si>
  <si>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</si>
  <si>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</si>
  <si>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</si>
  <si>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</si>
  <si>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</si>
  <si>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</si>
  <si>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</si>
  <si>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</si>
  <si>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</si>
  <si>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</si>
  <si>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</si>
  <si>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</si>
  <si>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</si>
  <si>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</si>
  <si>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</si>
  <si>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</si>
  <si>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</si>
  <si>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</si>
  <si>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</si>
  <si>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</si>
  <si>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</si>
  <si>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</si>
  <si>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</si>
  <si>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</si>
  <si>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</si>
  <si>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</si>
  <si>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</si>
  <si>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</si>
  <si>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</si>
  <si>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</si>
  <si>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</si>
  <si>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</si>
  <si>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</si>
  <si>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</si>
  <si>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</si>
  <si>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</si>
  <si>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</si>
  <si>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</si>
  <si>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</si>
  <si>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</si>
  <si>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</si>
  <si>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</si>
  <si>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</si>
  <si>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</si>
  <si>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</si>
  <si>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</si>
  <si>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</si>
  <si>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</si>
  <si>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</si>
  <si>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</si>
  <si>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</si>
  <si>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</si>
  <si>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</si>
  <si>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</si>
  <si>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</si>
  <si>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</si>
  <si>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</si>
  <si>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</si>
  <si>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</si>
  <si>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</si>
  <si>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</si>
  <si>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</si>
  <si>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</si>
  <si>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</si>
  <si>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</si>
  <si>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</si>
  <si>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</si>
  <si>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</si>
  <si>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</si>
  <si>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</si>
  <si>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</si>
  <si>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</si>
  <si>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</si>
  <si>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</si>
  <si>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</si>
  <si>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</si>
  <si>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</si>
  <si>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</si>
  <si>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</si>
  <si>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</si>
  <si>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</si>
  <si>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</si>
  <si>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</si>
  <si>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</si>
  <si>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</si>
  <si>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</si>
  <si>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</si>
  <si>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</si>
  <si>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</si>
  <si>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</si>
  <si>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</si>
  <si>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</si>
  <si>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</si>
  <si>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</si>
  <si>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</si>
  <si>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</si>
  <si>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</si>
  <si>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</si>
  <si>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</si>
  <si>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</si>
  <si>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</si>
  <si>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</si>
  <si>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</si>
  <si>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</si>
  <si>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</si>
  <si>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</si>
  <si>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</si>
  <si>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</si>
  <si>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</si>
  <si>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</si>
  <si>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</si>
  <si>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</si>
  <si>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</si>
  <si>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</si>
  <si>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</si>
  <si>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</si>
  <si>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</si>
  <si>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</si>
  <si>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</si>
  <si>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</si>
  <si>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</si>
  <si>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</si>
  <si>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</si>
  <si>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</si>
  <si>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</si>
  <si>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</si>
  <si>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</si>
  <si>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</si>
  <si>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</si>
  <si>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</si>
  <si>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</si>
  <si>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</si>
  <si>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</si>
  <si>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</si>
  <si>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</si>
  <si>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</si>
  <si>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</si>
  <si>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</si>
  <si>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</si>
  <si>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</si>
  <si>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</si>
  <si>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</si>
  <si>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</si>
  <si>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</si>
  <si>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</si>
  <si>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</si>
  <si>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</si>
  <si>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</si>
  <si>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</si>
  <si>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</si>
  <si>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</si>
  <si>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</si>
  <si>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</si>
  <si>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</si>
  <si>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</si>
  <si>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</si>
  <si>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</si>
  <si>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</si>
  <si>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</si>
  <si>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</si>
  <si>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</si>
  <si>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</si>
  <si>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</si>
  <si>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</si>
  <si>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</si>
  <si>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</si>
  <si>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</si>
  <si>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</si>
  <si>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</si>
  <si>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</si>
  <si>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</si>
  <si>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</si>
  <si>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</si>
  <si>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</si>
  <si>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</si>
  <si>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</si>
  <si>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</si>
  <si>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</si>
  <si>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</si>
  <si>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</si>
  <si>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</si>
  <si>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</si>
  <si>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</si>
  <si>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</si>
  <si>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</si>
  <si>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</si>
  <si>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</si>
  <si>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</si>
  <si>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</si>
  <si>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</si>
  <si>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</si>
  <si>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</si>
  <si>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</si>
  <si>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</si>
  <si>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</si>
  <si>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</si>
  <si>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</si>
  <si>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</si>
  <si>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</si>
  <si>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</si>
  <si>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</si>
  <si>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</si>
  <si>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</si>
  <si>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</si>
  <si>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</si>
  <si>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</si>
  <si>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</si>
  <si>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</si>
  <si>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</si>
  <si>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</si>
  <si>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</si>
  <si>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</si>
  <si>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</si>
  <si>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</si>
  <si>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</si>
  <si>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</si>
  <si>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</si>
  <si>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</si>
  <si>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</si>
  <si>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</si>
  <si>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</si>
  <si>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</si>
  <si>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</si>
  <si>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</si>
  <si>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</si>
  <si>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</si>
  <si>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</si>
  <si>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</si>
  <si>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</si>
  <si>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</si>
  <si>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</si>
  <si>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</si>
  <si>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</si>
  <si>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</si>
  <si>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</si>
  <si>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</si>
  <si>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</si>
  <si>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</si>
  <si>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</si>
  <si>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</si>
  <si>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</si>
  <si>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</si>
  <si>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</si>
  <si>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</si>
  <si>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</si>
  <si>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</si>
  <si>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</si>
  <si>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</si>
  <si>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</si>
  <si>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</si>
  <si>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</si>
  <si>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</si>
  <si>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</si>
  <si>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</si>
  <si>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</si>
  <si>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</si>
  <si>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</si>
  <si>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</si>
  <si>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</si>
  <si>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</si>
  <si>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</si>
  <si>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</si>
  <si>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</si>
  <si>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</si>
  <si>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</si>
  <si>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</si>
  <si>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</si>
  <si>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</si>
  <si>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</si>
  <si>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</si>
  <si>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</si>
  <si>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</si>
  <si>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</si>
  <si>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</si>
  <si>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</si>
  <si>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</si>
  <si>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</si>
  <si>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</si>
  <si>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</si>
  <si>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</si>
  <si>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</si>
  <si>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</si>
  <si>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</si>
  <si>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</si>
  <si>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</si>
  <si>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</si>
  <si>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</si>
  <si>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</si>
  <si>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</si>
  <si>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</si>
  <si>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</si>
  <si>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</si>
  <si>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</si>
  <si>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</si>
  <si>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</si>
  <si>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</si>
  <si>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</si>
  <si>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</si>
  <si>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</si>
  <si>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</si>
  <si>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</si>
  <si>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</si>
  <si>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</si>
  <si>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</si>
  <si>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</si>
  <si>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</si>
  <si>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</si>
  <si>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</si>
  <si>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</si>
  <si>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</si>
  <si>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</si>
  <si>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</si>
  <si>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</si>
  <si>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</si>
  <si>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</si>
  <si>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</si>
  <si>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</si>
  <si>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</si>
  <si>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</si>
  <si>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</si>
  <si>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</si>
  <si>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</si>
  <si>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</si>
  <si>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</si>
  <si>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</si>
  <si>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</si>
  <si>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</si>
  <si>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</si>
  <si>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</si>
  <si>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</si>
  <si>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</si>
  <si>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</si>
  <si>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</si>
  <si>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</si>
  <si>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</si>
  <si>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</si>
  <si>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</si>
  <si>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</si>
  <si>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</si>
  <si>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</si>
  <si>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</si>
  <si>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</si>
  <si>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</si>
  <si>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</si>
  <si>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</si>
  <si>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</si>
  <si>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</si>
  <si>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</si>
  <si>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</si>
  <si>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</si>
  <si>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</si>
  <si>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</si>
  <si>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</si>
  <si>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</si>
  <si>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</si>
  <si>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</si>
  <si>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</si>
  <si>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</si>
  <si>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</si>
  <si>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</si>
  <si>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</si>
  <si>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</si>
  <si>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</si>
  <si>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</si>
  <si>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</si>
  <si>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</si>
  <si>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</si>
  <si>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</si>
  <si>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</si>
  <si>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</si>
  <si>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</si>
  <si>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</si>
  <si>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</si>
  <si>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</si>
  <si>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</si>
  <si>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</si>
  <si>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</si>
  <si>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</si>
  <si>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</si>
  <si>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</si>
  <si>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</si>
  <si>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</si>
  <si>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</si>
  <si>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</si>
  <si>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</si>
  <si>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</si>
  <si>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</si>
  <si>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</si>
  <si>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</si>
  <si>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</si>
  <si>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</si>
  <si>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</si>
  <si>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</si>
  <si>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</si>
  <si>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</si>
  <si>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</si>
  <si>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</si>
  <si>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</si>
  <si>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</si>
  <si>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</si>
  <si>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</si>
  <si>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</si>
  <si>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</si>
  <si>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</si>
  <si>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</si>
  <si>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</si>
  <si>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</si>
  <si>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</si>
  <si>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</si>
  <si>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</si>
  <si>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</si>
  <si>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</si>
  <si>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</si>
  <si>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</si>
  <si>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</si>
  <si>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</si>
  <si>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</si>
  <si>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</si>
  <si>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</si>
  <si>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</si>
  <si>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</si>
  <si>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</si>
  <si>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</si>
  <si>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</si>
  <si>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</si>
  <si>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</si>
  <si>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</si>
  <si>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</si>
  <si>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</si>
  <si>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</si>
  <si>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</si>
  <si>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</si>
  <si>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</si>
  <si>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</si>
  <si>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</si>
  <si>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</si>
  <si>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</si>
  <si>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</si>
  <si>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</si>
  <si>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</si>
  <si>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</si>
  <si>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</si>
  <si>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</si>
  <si>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</si>
  <si>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</si>
  <si>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</si>
  <si>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</si>
  <si>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</si>
  <si>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</si>
  <si>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</si>
  <si>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</si>
  <si>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</si>
  <si>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</si>
  <si>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</si>
  <si>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</si>
  <si>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</si>
  <si>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</si>
  <si>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</si>
  <si>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</si>
  <si>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</si>
  <si>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</si>
  <si>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</si>
  <si>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</si>
  <si>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</si>
  <si>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</si>
  <si>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</si>
  <si>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</si>
  <si>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</si>
  <si>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</si>
  <si>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</si>
  <si>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</si>
  <si>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</si>
  <si>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</si>
  <si>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</si>
  <si>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</si>
  <si>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</si>
  <si>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</si>
  <si>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</si>
  <si>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</si>
  <si>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</si>
  <si>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</si>
  <si>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</si>
  <si>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</si>
  <si>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</si>
  <si>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</si>
  <si>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</si>
  <si>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</si>
  <si>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</si>
  <si>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</si>
  <si>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</si>
  <si>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</si>
  <si>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</si>
  <si>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</si>
  <si>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</si>
  <si>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</si>
  <si>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</si>
  <si>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</si>
  <si>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</si>
  <si>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</si>
  <si>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</si>
  <si>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</si>
  <si>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</si>
  <si>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</si>
  <si>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</si>
  <si>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</si>
  <si>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</si>
  <si>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</si>
  <si>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</si>
  <si>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</si>
  <si>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</si>
  <si>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</si>
  <si>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</si>
  <si>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</si>
  <si>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</si>
  <si>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</si>
  <si>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</si>
  <si>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</si>
  <si>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</si>
  <si>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</si>
  <si>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</si>
  <si>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</si>
  <si>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</si>
  <si>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</si>
  <si>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</si>
  <si>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</si>
  <si>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</si>
  <si>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</si>
  <si>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</si>
  <si>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</si>
  <si>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</si>
  <si>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</si>
  <si>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</si>
  <si>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</si>
  <si>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</si>
  <si>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</si>
  <si>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</si>
  <si>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</si>
  <si>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</si>
  <si>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</si>
  <si>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</si>
  <si>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</si>
  <si>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</si>
  <si>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</si>
  <si>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</si>
  <si>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</si>
  <si>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</si>
  <si>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</si>
  <si>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</si>
  <si>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</si>
  <si>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</si>
  <si>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</si>
  <si>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</si>
  <si>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</si>
  <si>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</si>
  <si>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</si>
  <si>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</si>
  <si>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</si>
  <si>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</si>
  <si>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</si>
  <si>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</si>
  <si>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</si>
  <si>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</si>
  <si>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</si>
  <si>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</si>
  <si>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</si>
  <si>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</si>
  <si>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</si>
  <si>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</si>
  <si>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</si>
  <si>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</si>
  <si>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</si>
  <si>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</si>
  <si>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</si>
  <si>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</si>
  <si>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</si>
  <si>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</si>
  <si>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</si>
  <si>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</si>
  <si>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</si>
  <si>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</si>
  <si>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</si>
  <si>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</si>
  <si>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</si>
  <si>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</si>
  <si>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</si>
  <si>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</si>
  <si>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</si>
  <si>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</si>
  <si>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</si>
  <si>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</si>
  <si>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</si>
  <si>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</si>
  <si>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</si>
  <si>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</si>
  <si>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</si>
  <si>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</si>
  <si>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</si>
  <si>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</si>
  <si>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</si>
  <si>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</si>
  <si>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</si>
  <si>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</si>
  <si>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</si>
  <si>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</si>
  <si>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</si>
  <si>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</si>
  <si>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</si>
  <si>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</si>
  <si>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</si>
  <si>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</si>
  <si>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</si>
  <si>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</si>
  <si>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</si>
  <si>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</si>
  <si>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</si>
  <si>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</si>
  <si>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</si>
  <si>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</si>
  <si>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</si>
  <si>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</si>
  <si>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</si>
  <si>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</si>
  <si>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</si>
  <si>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</si>
  <si>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</si>
  <si>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</si>
  <si>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</si>
  <si>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</si>
  <si>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</si>
  <si>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</si>
  <si>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</si>
  <si>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</si>
  <si>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</si>
  <si>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</si>
  <si>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</si>
  <si>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</si>
  <si>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</si>
  <si>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</si>
  <si>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</si>
  <si>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</si>
  <si>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</si>
  <si>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</si>
  <si>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</si>
  <si>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</si>
  <si>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</si>
  <si>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</si>
  <si>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</si>
  <si>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</si>
  <si>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</si>
  <si>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</si>
  <si>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</si>
  <si>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</si>
  <si>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</si>
  <si>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</si>
  <si>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</si>
  <si>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</si>
  <si>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</si>
  <si>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</si>
  <si>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</si>
  <si>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</si>
  <si>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</si>
  <si>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</si>
  <si>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</si>
  <si>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</si>
  <si>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</si>
  <si>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</si>
  <si>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</si>
  <si>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</si>
  <si>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</si>
  <si>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</si>
  <si>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</si>
  <si>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</si>
  <si>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</si>
  <si>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</si>
  <si>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</si>
  <si>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</si>
  <si>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</si>
  <si>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</si>
  <si>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</si>
  <si>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</si>
  <si>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</si>
  <si>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</si>
  <si>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</si>
  <si>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</si>
  <si>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</si>
  <si>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</si>
  <si>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</si>
  <si>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</si>
  <si>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</si>
  <si>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</si>
  <si>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</si>
  <si>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</si>
  <si>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</si>
  <si>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</si>
  <si>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</si>
  <si>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</si>
  <si>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</si>
  <si>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</si>
  <si>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</si>
  <si>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</si>
  <si>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</si>
  <si>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</si>
  <si>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</si>
  <si>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</si>
  <si>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</si>
  <si>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</si>
  <si>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</si>
  <si>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</si>
  <si>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</si>
  <si>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</si>
  <si>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</si>
  <si>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</si>
  <si>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</si>
  <si>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</si>
  <si>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</si>
  <si>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</si>
  <si>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</si>
  <si>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</si>
  <si>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</si>
  <si>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</si>
  <si>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</si>
  <si>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</si>
  <si>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</si>
  <si>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</si>
  <si>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</si>
  <si>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</si>
  <si>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</si>
  <si>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</si>
  <si>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</si>
  <si>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</si>
  <si>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</si>
  <si>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</si>
  <si>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</si>
  <si>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</si>
  <si>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</si>
  <si>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</si>
  <si>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</si>
  <si>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</si>
  <si>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</si>
  <si>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</si>
  <si>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</si>
  <si>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</si>
  <si>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</si>
  <si>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</si>
  <si>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</si>
  <si>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</si>
  <si>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</si>
  <si>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</si>
  <si>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</si>
  <si>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</si>
  <si>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</si>
  <si>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</si>
  <si>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</si>
  <si>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</si>
  <si>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</si>
  <si>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</si>
  <si>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</si>
  <si>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</si>
  <si>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</si>
  <si>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</si>
  <si>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</si>
  <si>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</si>
  <si>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</si>
  <si>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</si>
  <si>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</si>
  <si>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</si>
  <si>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</si>
  <si>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</si>
  <si>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</si>
  <si>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</si>
  <si>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</si>
  <si>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</si>
  <si>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</si>
  <si>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</si>
  <si>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</si>
  <si>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</si>
  <si>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</si>
  <si>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</si>
  <si>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</si>
  <si>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</si>
  <si>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</si>
  <si>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</si>
  <si>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</si>
  <si>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</si>
  <si>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</si>
  <si>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</si>
  <si>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</si>
  <si>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</si>
  <si>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</si>
  <si>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</si>
  <si>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</si>
  <si>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</si>
  <si>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</si>
  <si>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</si>
  <si>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</si>
  <si>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</si>
  <si>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</si>
  <si>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</si>
  <si>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</si>
  <si>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</si>
  <si>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</si>
  <si>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</si>
  <si>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</si>
  <si>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</si>
  <si>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</si>
  <si>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</si>
  <si>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</si>
  <si>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</si>
  <si>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</si>
  <si>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</si>
  <si>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</si>
  <si>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</si>
  <si>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</si>
  <si>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</si>
  <si>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</si>
  <si>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</si>
  <si>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</si>
  <si>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</si>
  <si>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</si>
  <si>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</si>
  <si>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</si>
  <si>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</si>
  <si>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</si>
  <si>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</si>
  <si>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</si>
  <si>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</si>
  <si>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</si>
  <si>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</si>
  <si>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</si>
  <si>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</si>
  <si>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</si>
  <si>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</si>
  <si>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</si>
  <si>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</si>
  <si>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</si>
  <si>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</si>
  <si>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</si>
  <si>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</si>
  <si>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</si>
  <si>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</si>
  <si>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</si>
  <si>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</si>
  <si>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</si>
  <si>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</si>
  <si>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</si>
  <si>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</si>
  <si>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</si>
  <si>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</si>
  <si>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</si>
  <si>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</si>
  <si>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</si>
  <si>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</si>
  <si>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</si>
  <si>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</si>
  <si>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</si>
  <si>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</si>
  <si>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</si>
  <si>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</si>
  <si>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</si>
  <si>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</si>
  <si>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</si>
  <si>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</si>
  <si>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</si>
  <si>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</si>
  <si>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</si>
  <si>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</si>
  <si>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</si>
  <si>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</si>
  <si>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</si>
  <si>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</si>
  <si>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</si>
  <si>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</si>
  <si>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</si>
  <si>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</si>
  <si>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</si>
  <si>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</si>
  <si>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</si>
  <si>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</si>
  <si>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</si>
  <si>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</si>
  <si>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</si>
  <si>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</si>
  <si>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</si>
  <si>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</si>
  <si>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</si>
  <si>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</si>
  <si>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</si>
  <si>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</si>
  <si>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</si>
  <si>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</si>
  <si>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</si>
  <si>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</si>
  <si>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</si>
  <si>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</si>
  <si>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</si>
  <si>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</si>
  <si>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</si>
  <si>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</si>
  <si>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</si>
  <si>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</si>
  <si>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</si>
  <si>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</si>
  <si>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</si>
  <si>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</si>
  <si>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</si>
  <si>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</si>
  <si>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</si>
  <si>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</si>
  <si>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</si>
  <si>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</si>
  <si>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</si>
  <si>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</si>
  <si>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</si>
  <si>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</si>
  <si>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</si>
  <si>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</si>
  <si>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</si>
  <si>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</si>
  <si>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</si>
  <si>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</si>
  <si>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</si>
  <si>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</si>
  <si>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</si>
  <si>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</si>
  <si>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</si>
  <si>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</si>
  <si>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</si>
  <si>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</si>
  <si>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</si>
  <si>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</si>
  <si>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</si>
  <si>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</si>
  <si>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</si>
  <si>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</si>
  <si>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</si>
  <si>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</si>
  <si>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</si>
  <si>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</si>
  <si>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</si>
  <si>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</si>
  <si>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</si>
  <si>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</si>
  <si>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</si>
  <si>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</si>
  <si>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</si>
  <si>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</si>
  <si>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</si>
  <si>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</si>
  <si>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</si>
  <si>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</si>
  <si>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</si>
  <si>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</si>
  <si>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</si>
  <si>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</si>
  <si>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</si>
  <si>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</si>
  <si>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</si>
  <si>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</si>
  <si>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</si>
  <si>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</si>
  <si>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</si>
  <si>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</si>
  <si>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</si>
  <si>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</si>
  <si>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</si>
  <si>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</si>
  <si>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</si>
  <si>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</si>
  <si>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</si>
  <si>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</si>
  <si>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</si>
  <si>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</si>
  <si>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</si>
  <si>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</si>
  <si>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</si>
  <si>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</si>
  <si>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</si>
  <si>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</si>
  <si>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</si>
  <si>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</si>
  <si>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</si>
  <si>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</si>
  <si>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</si>
  <si>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</si>
  <si>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</si>
  <si>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</si>
  <si>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</si>
  <si>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</si>
  <si>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</si>
  <si>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</si>
  <si>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</si>
  <si>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</si>
  <si>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</si>
  <si>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</si>
  <si>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</si>
  <si>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</si>
  <si>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</si>
  <si>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</si>
  <si>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</si>
  <si>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</si>
  <si>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</si>
  <si>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</si>
  <si>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</si>
  <si>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</si>
  <si>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</si>
  <si>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</si>
  <si>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</si>
  <si>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</si>
  <si>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</si>
  <si>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</si>
  <si>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</si>
  <si>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</si>
  <si>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</si>
  <si>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</si>
  <si>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</si>
  <si>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</si>
  <si>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</si>
  <si>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</si>
  <si>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</si>
  <si>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</si>
  <si>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</si>
  <si>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</si>
  <si>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</si>
  <si>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</si>
  <si>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</si>
  <si>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</si>
  <si>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</si>
  <si>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</si>
  <si>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</si>
  <si>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</si>
  <si>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</si>
  <si>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</si>
  <si>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</si>
  <si>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</si>
  <si>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</si>
  <si>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</si>
  <si>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</si>
  <si>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</si>
  <si>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</si>
  <si>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</si>
  <si>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</si>
  <si>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</si>
  <si>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</si>
  <si>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</si>
  <si>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</si>
  <si>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</si>
  <si>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</si>
  <si>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</si>
  <si>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</si>
  <si>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</si>
  <si>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</si>
  <si>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</si>
  <si>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</si>
  <si>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</si>
  <si>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</si>
  <si>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</si>
  <si>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</si>
  <si>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</si>
  <si>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</si>
  <si>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</si>
  <si>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</si>
  <si>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</si>
  <si>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</si>
  <si>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</si>
  <si>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</si>
  <si>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</si>
  <si>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</si>
  <si>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</si>
  <si>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</si>
  <si>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</si>
  <si>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</si>
  <si>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</si>
  <si>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</si>
  <si>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</si>
  <si>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</si>
  <si>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</si>
  <si>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</si>
  <si>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</si>
  <si>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</si>
  <si>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</si>
  <si>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</si>
  <si>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</si>
  <si>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</si>
  <si>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</si>
  <si>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</si>
  <si>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</si>
  <si>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</si>
  <si>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</si>
  <si>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</si>
  <si>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</si>
  <si>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</si>
  <si>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</si>
  <si>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</si>
  <si>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</si>
  <si>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</si>
  <si>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</si>
  <si>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</si>
  <si>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</si>
  <si>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</si>
  <si>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</si>
  <si>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</si>
  <si>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</si>
  <si>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</si>
  <si>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</si>
  <si>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</si>
  <si>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</si>
  <si>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</si>
  <si>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</si>
  <si>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</si>
  <si>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</si>
  <si>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</si>
  <si>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</si>
  <si>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</si>
  <si>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</si>
  <si>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</si>
  <si>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</si>
  <si>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</si>
  <si>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</si>
  <si>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</si>
  <si>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</si>
  <si>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</si>
  <si>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</si>
  <si>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</si>
  <si>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</si>
  <si>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</si>
  <si>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</si>
  <si>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</si>
  <si>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</si>
  <si>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</si>
  <si>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</si>
  <si>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</si>
  <si>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</si>
  <si>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</si>
  <si>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</si>
  <si>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</si>
  <si>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</si>
  <si>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</si>
  <si>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</si>
  <si>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</si>
  <si>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</si>
  <si>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</si>
  <si>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</si>
  <si>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</si>
  <si>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</si>
  <si>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</si>
  <si>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</si>
  <si>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</si>
  <si>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</si>
  <si>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</si>
  <si>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</si>
  <si>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</si>
  <si>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</si>
  <si>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</si>
  <si>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</si>
  <si>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</si>
  <si>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</si>
  <si>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</si>
  <si>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</si>
  <si>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</si>
  <si>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</si>
  <si>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</si>
  <si>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</si>
  <si>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</si>
  <si>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</si>
  <si>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</si>
  <si>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</si>
  <si>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</si>
  <si>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</si>
  <si>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</si>
  <si>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</si>
  <si>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</si>
  <si>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</si>
  <si>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</si>
  <si>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</si>
  <si>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</si>
  <si>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</si>
  <si>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</si>
  <si>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</si>
  <si>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</si>
  <si>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</si>
  <si>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</si>
  <si>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</si>
  <si>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</si>
  <si>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</si>
  <si>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</si>
  <si>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</si>
  <si>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</si>
  <si>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</si>
  <si>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</si>
  <si>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</si>
  <si>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</si>
  <si>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</si>
  <si>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</si>
  <si>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</si>
  <si>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</si>
  <si>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</si>
  <si>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</si>
  <si>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</si>
  <si>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</si>
  <si>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</si>
  <si>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</si>
  <si>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</si>
  <si>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</si>
  <si>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</si>
  <si>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</si>
  <si>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</si>
  <si>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</si>
  <si>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</si>
  <si>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</si>
  <si>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</si>
  <si>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</si>
  <si>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</si>
  <si>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</si>
  <si>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</si>
  <si>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</si>
  <si>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</si>
  <si>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</si>
  <si>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</si>
  <si>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</si>
  <si>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</si>
  <si>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</si>
  <si>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</si>
  <si>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</si>
  <si>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</si>
  <si>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</si>
  <si>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</si>
  <si>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</si>
  <si>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</si>
  <si>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</si>
  <si>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</si>
  <si>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</si>
  <si>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</si>
  <si>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</si>
  <si>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</si>
  <si>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</si>
  <si>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</si>
  <si>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</si>
  <si>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</si>
  <si>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</si>
  <si>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</si>
  <si>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</si>
  <si>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</si>
  <si>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</si>
  <si>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</si>
  <si>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</si>
  <si>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</si>
  <si>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</si>
  <si>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</si>
  <si>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</si>
  <si>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</si>
  <si>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</si>
  <si>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</si>
  <si>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</si>
  <si>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</si>
  <si>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</si>
  <si>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</si>
  <si>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</si>
  <si>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</si>
  <si>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</si>
  <si>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</si>
  <si>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</si>
  <si>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</si>
  <si>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</si>
  <si>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</si>
  <si>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</si>
  <si>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</si>
  <si>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</si>
  <si>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</si>
  <si>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</si>
  <si>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</si>
  <si>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</si>
  <si>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</si>
  <si>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</si>
  <si>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</si>
  <si>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</si>
  <si>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</si>
  <si>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</si>
  <si>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</si>
  <si>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</si>
  <si>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</si>
  <si>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</si>
  <si>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</si>
  <si>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</si>
  <si>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</si>
  <si>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</si>
  <si>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</si>
  <si>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</si>
  <si>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</si>
  <si>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</si>
  <si>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</si>
  <si>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</si>
  <si>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</si>
  <si>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</si>
  <si>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</si>
  <si>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</si>
  <si>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</si>
  <si>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</si>
  <si>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</si>
  <si>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</si>
  <si>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</si>
  <si>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</si>
  <si>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</si>
  <si>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</si>
  <si>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</si>
  <si>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</si>
  <si>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</si>
  <si>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</si>
  <si>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</si>
  <si>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</si>
  <si>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</si>
  <si>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</si>
  <si>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</si>
  <si>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</si>
  <si>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</si>
  <si>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</si>
  <si>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</si>
  <si>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</si>
  <si>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</si>
  <si>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</si>
  <si>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</si>
  <si>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</si>
  <si>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</si>
  <si>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</si>
  <si>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</si>
  <si>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</si>
  <si>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</si>
  <si>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</si>
  <si>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</si>
  <si>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</si>
  <si>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</si>
  <si>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</si>
  <si>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</si>
  <si>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</si>
  <si>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</si>
  <si>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</si>
  <si>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</si>
  <si>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</si>
  <si>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</si>
  <si>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</si>
  <si>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</si>
  <si>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</si>
  <si>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</si>
  <si>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</si>
  <si>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</si>
  <si>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</si>
  <si>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</si>
  <si>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</si>
  <si>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</si>
  <si>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</si>
  <si>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</si>
  <si>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</si>
  <si>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</si>
  <si>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</si>
  <si>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</si>
  <si>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</si>
  <si>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</si>
  <si>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</si>
  <si>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</si>
  <si>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</si>
  <si>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</si>
  <si>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</si>
  <si>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</si>
  <si>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</si>
  <si>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</si>
  <si>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</si>
  <si>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</si>
  <si>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</si>
  <si>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</si>
  <si>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</si>
  <si>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</si>
  <si>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</si>
  <si>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</si>
  <si>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</si>
  <si>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</si>
  <si>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</si>
  <si>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</si>
  <si>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</si>
  <si>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</si>
  <si>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</si>
  <si>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</si>
  <si>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</si>
  <si>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</si>
  <si>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</si>
  <si>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</si>
  <si>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</si>
  <si>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</si>
  <si>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</si>
  <si>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</si>
  <si>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</si>
  <si>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</si>
  <si>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</si>
  <si>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</si>
  <si>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</si>
  <si>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</si>
  <si>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</si>
  <si>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</si>
  <si>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</si>
  <si>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</si>
  <si>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</si>
  <si>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</si>
  <si>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</si>
  <si>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</si>
  <si>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</si>
  <si>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</si>
  <si>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</si>
  <si>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</si>
  <si>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</si>
  <si>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</si>
  <si>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</si>
  <si>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</si>
  <si>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</si>
  <si>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</si>
  <si>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</si>
  <si>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</si>
  <si>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</si>
  <si>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</si>
  <si>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</si>
  <si>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</si>
  <si>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</si>
  <si>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</si>
  <si>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</si>
  <si>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</si>
  <si>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</si>
  <si>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</si>
  <si>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</si>
  <si>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</si>
  <si>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</si>
  <si>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</si>
  <si>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</si>
  <si>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</si>
  <si>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</si>
  <si>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</si>
  <si>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</si>
  <si>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</si>
  <si>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</si>
  <si>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</si>
  <si>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</si>
  <si>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</si>
  <si>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</si>
  <si>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</si>
  <si>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</si>
  <si>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</si>
  <si>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</si>
  <si>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</si>
  <si>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</si>
  <si>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</si>
  <si>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</si>
  <si>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</si>
  <si>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</si>
  <si>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</si>
  <si>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</si>
  <si>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</si>
  <si>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</si>
  <si>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</si>
  <si>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</si>
  <si>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</si>
  <si>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</si>
  <si>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</si>
  <si>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</si>
  <si>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</si>
  <si>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</si>
  <si>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</si>
  <si>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</si>
  <si>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</si>
  <si>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</si>
  <si>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</si>
  <si>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</si>
  <si>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</si>
  <si>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</si>
  <si>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</si>
  <si>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</si>
  <si>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</si>
  <si>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</si>
  <si>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</si>
  <si>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</si>
  <si>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</si>
  <si>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</si>
  <si>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</si>
  <si>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</si>
  <si>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</si>
  <si>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</si>
  <si>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</si>
  <si>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</si>
  <si>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</si>
  <si>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</si>
  <si>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</si>
  <si>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</si>
  <si>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</si>
  <si>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</si>
  <si>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</si>
  <si>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</si>
  <si>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</si>
  <si>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</si>
  <si>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</si>
  <si>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</si>
  <si>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</si>
  <si>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</si>
  <si>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</si>
  <si>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</si>
  <si>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</si>
  <si>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</si>
  <si>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</si>
  <si>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</si>
  <si>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</si>
  <si>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</si>
  <si>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</si>
  <si>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</si>
  <si>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</si>
  <si>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</si>
  <si>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</si>
  <si>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</si>
  <si>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</si>
  <si>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</si>
  <si>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</si>
  <si>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</si>
  <si>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</si>
  <si>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</si>
  <si>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</si>
  <si>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</si>
  <si>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</si>
  <si>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</si>
  <si>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</si>
  <si>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</si>
  <si>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</si>
  <si>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</si>
  <si>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</si>
  <si>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</si>
  <si>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</si>
  <si>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</si>
  <si>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</si>
  <si>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</si>
  <si>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</si>
  <si>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</si>
  <si>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</si>
  <si>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</si>
  <si>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</si>
  <si>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</si>
  <si>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</si>
  <si>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</si>
  <si>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</si>
  <si>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</si>
  <si>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</si>
  <si>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</si>
  <si>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</si>
  <si>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</si>
  <si>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</si>
  <si>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</si>
  <si>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</si>
  <si>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</si>
  <si>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</si>
  <si>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</si>
  <si>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</si>
  <si>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</si>
  <si>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</si>
  <si>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</si>
  <si>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</si>
  <si>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</si>
  <si>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</si>
  <si>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</si>
  <si>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</si>
  <si>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</si>
  <si>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</si>
  <si>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</si>
  <si>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</si>
  <si>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</si>
  <si>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</si>
  <si>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</si>
  <si>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</si>
  <si>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</si>
  <si>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</si>
  <si>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</si>
  <si>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</si>
  <si>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</si>
  <si>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</si>
  <si>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</si>
  <si>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</si>
  <si>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</si>
  <si>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</si>
  <si>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</si>
  <si>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</si>
  <si>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</si>
  <si>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</si>
  <si>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</si>
  <si>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</si>
  <si>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</si>
  <si>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</si>
  <si>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</si>
  <si>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</si>
  <si>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</si>
  <si>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</si>
  <si>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</si>
  <si>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</si>
  <si>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</si>
  <si>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</si>
  <si>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</si>
  <si>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</si>
  <si>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</si>
  <si>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</si>
  <si>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</si>
  <si>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</si>
  <si>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</si>
  <si>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</si>
  <si>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</si>
  <si>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</si>
  <si>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</si>
  <si>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</si>
  <si>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</si>
  <si>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</si>
  <si>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</si>
  <si>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</si>
  <si>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</si>
  <si>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</si>
  <si>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</si>
  <si>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</si>
  <si>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</si>
  <si>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</si>
  <si>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</si>
  <si>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</si>
  <si>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</si>
  <si>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</si>
  <si>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</si>
  <si>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</si>
  <si>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</si>
  <si>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</si>
  <si>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</si>
  <si>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</si>
  <si>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</si>
  <si>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</si>
  <si>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</si>
  <si>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</si>
  <si>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</si>
  <si>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</si>
  <si>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</si>
  <si>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</si>
  <si>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</si>
  <si>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</si>
  <si>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</si>
  <si>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</si>
  <si>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</si>
  <si>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</si>
  <si>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</si>
  <si>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</si>
  <si>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</si>
  <si>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</si>
  <si>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</si>
  <si>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</si>
  <si>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</si>
  <si>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</si>
  <si>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</si>
  <si>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</si>
  <si>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</si>
  <si>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</si>
  <si>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</si>
  <si>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</si>
  <si>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</si>
  <si>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</si>
  <si>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</si>
  <si>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</si>
  <si>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</si>
  <si>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</si>
  <si>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</si>
  <si>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</si>
  <si>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</si>
  <si>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</si>
  <si>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</si>
  <si>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</si>
  <si>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</si>
  <si>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</si>
  <si>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</si>
  <si>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</si>
  <si>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</si>
  <si>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</si>
  <si>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</si>
  <si>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</si>
  <si>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</si>
  <si>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</si>
  <si>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</si>
  <si>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</si>
  <si>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</si>
  <si>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</si>
  <si>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</si>
  <si>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</si>
  <si>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</si>
  <si>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</si>
  <si>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</si>
  <si>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</si>
  <si>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</si>
  <si>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</si>
  <si>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</si>
  <si>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</si>
  <si>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</si>
  <si>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</si>
  <si>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</si>
  <si>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</si>
  <si>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</si>
  <si>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</si>
  <si>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</si>
  <si>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</si>
  <si>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</si>
  <si>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</si>
  <si>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</si>
  <si>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</si>
  <si>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</si>
  <si>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</si>
  <si>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</si>
  <si>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</si>
  <si>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</si>
  <si>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</si>
  <si>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</si>
  <si>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</si>
  <si>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</si>
  <si>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</si>
  <si>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</si>
  <si>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</si>
  <si>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</si>
  <si>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</si>
  <si>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</si>
  <si>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</si>
  <si>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</si>
  <si>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</si>
  <si>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</si>
  <si>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</si>
  <si>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</si>
  <si>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</si>
  <si>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</si>
  <si>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</si>
  <si>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</si>
  <si>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</si>
  <si>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</si>
  <si>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</si>
  <si>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</si>
  <si>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</si>
  <si>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</si>
  <si>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</si>
  <si>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</si>
  <si>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</si>
  <si>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</si>
  <si>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</si>
  <si>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</si>
  <si>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</si>
  <si>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</si>
  <si>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</si>
  <si>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</si>
  <si>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</si>
  <si>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</si>
  <si>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</si>
  <si>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</si>
  <si>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</si>
  <si>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</si>
  <si>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</si>
  <si>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</si>
  <si>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</si>
  <si>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</si>
  <si>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</si>
  <si>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</si>
  <si>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</si>
  <si>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</si>
  <si>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</si>
  <si>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</si>
  <si>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</si>
  <si>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</si>
  <si>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</si>
  <si>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</si>
  <si>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</si>
  <si>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</si>
  <si>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</si>
  <si>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</si>
  <si>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</si>
  <si>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</si>
  <si>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</si>
  <si>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</si>
  <si>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</si>
  <si>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</si>
  <si>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</si>
  <si>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</si>
  <si>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</si>
  <si>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</si>
  <si>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</si>
  <si>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</si>
  <si>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</si>
  <si>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</si>
  <si>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</si>
  <si>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</si>
  <si>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</si>
  <si>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</si>
  <si>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</si>
  <si>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</si>
  <si>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</si>
  <si>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</si>
  <si>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</si>
  <si>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</si>
  <si>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</si>
  <si>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</si>
  <si>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</si>
  <si>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</si>
  <si>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</si>
  <si>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</si>
  <si>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</si>
  <si>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</si>
  <si>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</si>
  <si>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</si>
  <si>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</si>
  <si>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</si>
  <si>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</si>
  <si>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</si>
  <si>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</si>
  <si>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</si>
  <si>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</si>
  <si>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</si>
  <si>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</si>
  <si>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</si>
  <si>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</si>
  <si>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</si>
  <si>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</si>
  <si>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</si>
  <si>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</si>
  <si>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</si>
  <si>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</si>
  <si>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</si>
  <si>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</si>
  <si>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</si>
  <si>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</si>
  <si>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</si>
  <si>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</si>
  <si>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</si>
  <si>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</si>
  <si>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</si>
  <si>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</si>
  <si>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</si>
  <si>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</si>
  <si>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</si>
  <si>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</si>
  <si>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</si>
  <si>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</si>
  <si>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</si>
  <si>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</si>
  <si>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</si>
  <si>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</si>
  <si>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</si>
  <si>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</si>
  <si>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</si>
  <si>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</si>
  <si>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</si>
  <si>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</si>
  <si>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</si>
  <si>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</si>
  <si>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</si>
  <si>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</si>
  <si>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</si>
  <si>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</si>
  <si>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</si>
  <si>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</si>
  <si>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</si>
  <si>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</si>
  <si>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</si>
  <si>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</si>
  <si>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</si>
  <si>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</si>
  <si>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</si>
  <si>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</si>
  <si>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</si>
  <si>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</si>
  <si>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</si>
  <si>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</si>
  <si>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</si>
  <si>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</si>
  <si>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</si>
  <si>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</si>
  <si>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</si>
  <si>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</si>
  <si>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</si>
  <si>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</si>
  <si>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</si>
  <si>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</si>
  <si>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</si>
  <si>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</si>
  <si>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</si>
  <si>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</si>
  <si>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</si>
  <si>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</si>
  <si>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</si>
  <si>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</si>
  <si>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</si>
  <si>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</si>
  <si>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</si>
  <si>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</si>
  <si>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</si>
  <si>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</si>
  <si>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</si>
  <si>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</si>
  <si>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</si>
  <si>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</si>
  <si>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</si>
  <si>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</si>
  <si>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</si>
  <si>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</si>
  <si>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</si>
  <si>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</si>
  <si>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</si>
  <si>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</si>
  <si>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</si>
  <si>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</si>
  <si>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</si>
  <si>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</si>
  <si>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</si>
  <si>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</si>
  <si>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</si>
  <si>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</si>
  <si>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</si>
  <si>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</si>
  <si>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</si>
  <si>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</si>
  <si>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</si>
  <si>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</si>
  <si>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</si>
  <si>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</si>
  <si>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</si>
  <si>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</si>
  <si>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</si>
  <si>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</si>
  <si>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</si>
  <si>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</si>
  <si>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</si>
  <si>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</si>
  <si>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</si>
  <si>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</si>
  <si>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</si>
  <si>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</si>
  <si>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</si>
  <si>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</si>
  <si>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</si>
  <si>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</si>
  <si>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</si>
  <si>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</si>
  <si>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</si>
  <si>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</si>
  <si>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</si>
  <si>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</si>
  <si>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</si>
  <si>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</si>
  <si>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</si>
  <si>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</si>
  <si>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</si>
  <si>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</si>
  <si>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</si>
  <si>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</si>
  <si>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</si>
  <si>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</si>
  <si>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</si>
  <si>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</si>
  <si>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</si>
  <si>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</si>
  <si>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</si>
  <si>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</si>
  <si>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</si>
  <si>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</si>
  <si>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</si>
  <si>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</si>
  <si>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</si>
  <si>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</si>
  <si>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</si>
  <si>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</si>
  <si>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</si>
  <si>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</si>
  <si>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</si>
  <si>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</si>
  <si>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</si>
  <si>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</si>
  <si>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</si>
  <si>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</si>
  <si>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</si>
  <si>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</si>
  <si>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</si>
  <si>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</si>
  <si>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</si>
  <si>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</si>
  <si>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</si>
  <si>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</si>
  <si>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</si>
  <si>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</si>
  <si>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</si>
  <si>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</si>
  <si>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</si>
  <si>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</si>
  <si>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</si>
  <si>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</si>
  <si>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</si>
  <si>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</si>
  <si>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</si>
  <si>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</si>
  <si>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</si>
  <si>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</si>
  <si>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</si>
  <si>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</si>
  <si>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</si>
  <si>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</si>
  <si>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</si>
  <si>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</si>
  <si>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</si>
  <si>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</si>
  <si>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</si>
  <si>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</si>
  <si>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</si>
  <si>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</si>
  <si>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</si>
  <si>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</si>
  <si>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</si>
  <si>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</si>
  <si>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</si>
  <si>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</si>
  <si>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</si>
  <si>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</si>
  <si>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</si>
  <si>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</si>
  <si>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</si>
  <si>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</si>
  <si>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</si>
  <si>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</si>
  <si>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</si>
  <si>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</si>
  <si>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</si>
  <si>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</si>
  <si>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</si>
  <si>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</si>
  <si>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</si>
  <si>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</si>
  <si>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</si>
  <si>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</si>
  <si>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</si>
  <si>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</si>
  <si>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</si>
  <si>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</si>
  <si>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</si>
  <si>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</si>
  <si>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</si>
  <si>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</si>
  <si>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</si>
  <si>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</si>
  <si>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</si>
  <si>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</si>
  <si>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</si>
  <si>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</si>
  <si>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</si>
  <si>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</si>
  <si>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</si>
  <si>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</si>
  <si>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</si>
  <si>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</si>
  <si>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</si>
  <si>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</si>
  <si>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</si>
  <si>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</si>
  <si>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</si>
  <si>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</si>
  <si>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</si>
  <si>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</si>
  <si>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</si>
  <si>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</si>
  <si>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</si>
  <si>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</si>
  <si>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</si>
  <si>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</si>
  <si>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</si>
  <si>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</si>
  <si>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</si>
  <si>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</si>
  <si>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</si>
  <si>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</si>
  <si>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</si>
  <si>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</si>
  <si>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</si>
  <si>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</si>
  <si>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</si>
  <si>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</si>
  <si>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</si>
  <si>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</si>
  <si>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</si>
  <si>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</si>
  <si>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</si>
  <si>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</si>
  <si>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</si>
  <si>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</si>
  <si>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</si>
  <si>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</si>
  <si>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</si>
  <si>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</si>
  <si>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</si>
  <si>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</si>
  <si>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</si>
  <si>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</si>
  <si>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</si>
  <si>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</si>
  <si>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</si>
  <si>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</si>
  <si>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</si>
  <si>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</si>
  <si>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</si>
  <si>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</si>
  <si>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</si>
  <si>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</si>
  <si>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</si>
  <si>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</si>
  <si>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</si>
  <si>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</si>
  <si>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</si>
  <si>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</si>
  <si>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</si>
  <si>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</si>
  <si>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</si>
  <si>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</si>
  <si>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</si>
  <si>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</si>
  <si>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</si>
  <si>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</si>
  <si>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</si>
  <si>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</si>
  <si>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</si>
  <si>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</si>
  <si>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</si>
  <si>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</si>
  <si>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</si>
  <si>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</si>
  <si>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</si>
  <si>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</si>
  <si>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</si>
  <si>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</si>
  <si>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</si>
  <si>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</si>
  <si>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</si>
  <si>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</si>
  <si>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</si>
  <si>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</si>
  <si>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</si>
  <si>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</si>
  <si>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</si>
  <si>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</si>
  <si>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</si>
  <si>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</si>
  <si>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</si>
  <si>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</si>
  <si>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</si>
  <si>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</si>
  <si>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</si>
  <si>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</si>
  <si>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</si>
  <si>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</si>
  <si>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</si>
  <si>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</si>
  <si>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</si>
  <si>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</si>
  <si>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</si>
  <si>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</si>
  <si>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</si>
  <si>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</si>
  <si>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</si>
  <si>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</si>
  <si>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</si>
  <si>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</si>
  <si>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</si>
  <si>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</si>
  <si>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</si>
  <si>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</si>
  <si>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</si>
  <si>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</si>
  <si>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</si>
  <si>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</si>
  <si>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</si>
  <si>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</si>
  <si>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</si>
  <si>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</si>
  <si>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</si>
  <si>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</si>
  <si>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</si>
  <si>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</si>
  <si>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</si>
  <si>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</si>
  <si>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</si>
  <si>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</si>
  <si>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</si>
  <si>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</si>
  <si>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</si>
  <si>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</si>
  <si>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</si>
  <si>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</si>
  <si>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</si>
  <si>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</si>
  <si>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</si>
  <si>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</si>
  <si>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</si>
  <si>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</si>
  <si>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</si>
  <si>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</si>
  <si>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</si>
  <si>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</si>
  <si>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</si>
  <si>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</si>
  <si>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</si>
  <si>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</si>
  <si>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</si>
  <si>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</si>
  <si>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</si>
  <si>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</si>
  <si>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</si>
  <si>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</si>
  <si>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</si>
  <si>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</si>
  <si>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</si>
  <si>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</si>
  <si>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</si>
  <si>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</si>
  <si>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</si>
  <si>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</si>
  <si>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</si>
  <si>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</si>
  <si>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</si>
  <si>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</si>
  <si>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</si>
  <si>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</si>
  <si>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</si>
  <si>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</si>
  <si>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</si>
  <si>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</si>
  <si>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</si>
  <si>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</si>
  <si>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</si>
  <si>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</si>
  <si>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</si>
  <si>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</si>
  <si>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</si>
  <si>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</si>
  <si>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</si>
  <si>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</si>
  <si>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</si>
  <si>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</si>
  <si>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</si>
  <si>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</si>
  <si>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</si>
  <si>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</si>
  <si>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</si>
  <si>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</si>
  <si>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</si>
  <si>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</si>
  <si>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</si>
  <si>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</si>
  <si>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</si>
  <si>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</si>
  <si>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</si>
  <si>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</si>
  <si>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</si>
  <si>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</si>
  <si>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</si>
  <si>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</si>
  <si>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</si>
  <si>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</si>
  <si>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</si>
  <si>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</si>
  <si>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</si>
  <si>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</si>
  <si>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</si>
  <si>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</si>
  <si>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</si>
  <si>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</si>
  <si>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</si>
  <si>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</si>
  <si>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</si>
  <si>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</si>
  <si>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</si>
  <si>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</si>
  <si>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</si>
  <si>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</si>
  <si>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</si>
  <si>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</si>
  <si>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</si>
  <si>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</si>
  <si>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</si>
  <si>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</si>
  <si>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</si>
  <si>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</si>
  <si>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</si>
  <si>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</si>
  <si>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</si>
  <si>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</si>
  <si>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</si>
  <si>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</si>
  <si>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</si>
  <si>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</si>
  <si>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</si>
  <si>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</si>
  <si>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</si>
  <si>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</si>
  <si>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</si>
  <si>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</si>
  <si>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</si>
  <si>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</si>
  <si>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</si>
  <si>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</si>
  <si>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</si>
  <si>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</si>
  <si>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</si>
  <si>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</si>
  <si>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</si>
  <si>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</si>
  <si>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</si>
  <si>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</si>
  <si>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</si>
  <si>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</si>
  <si>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</si>
  <si>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</si>
  <si>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</si>
  <si>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</si>
  <si>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</si>
  <si>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</si>
  <si>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</si>
  <si>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</si>
  <si>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</si>
  <si>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</si>
  <si>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</si>
  <si>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</si>
  <si>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</si>
  <si>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</si>
  <si>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</si>
  <si>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</si>
  <si>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</si>
  <si>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</si>
  <si>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</si>
  <si>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</si>
  <si>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</si>
  <si>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</si>
  <si>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</si>
  <si>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</si>
  <si>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</si>
  <si>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</si>
  <si>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</si>
  <si>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</si>
  <si>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</si>
  <si>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</si>
  <si>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</si>
  <si>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</si>
  <si>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</si>
  <si>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</si>
  <si>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</si>
  <si>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</si>
  <si>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</si>
  <si>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</si>
  <si>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</si>
  <si>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</si>
  <si>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</si>
  <si>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</si>
  <si>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</si>
  <si>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</si>
  <si>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</si>
  <si>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</si>
  <si>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</si>
  <si>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</si>
  <si>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</si>
  <si>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</si>
  <si>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</si>
  <si>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</si>
  <si>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</si>
  <si>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</si>
  <si>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</si>
  <si>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</si>
  <si>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</si>
  <si>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</si>
  <si>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</si>
  <si>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</si>
  <si>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</si>
  <si>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</si>
  <si>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</si>
  <si>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</si>
  <si>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</si>
  <si>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</si>
  <si>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</si>
  <si>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</si>
  <si>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</si>
  <si>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</si>
  <si>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</si>
  <si>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</si>
  <si>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</si>
  <si>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</si>
  <si>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</si>
  <si>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</si>
  <si>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</si>
  <si>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</si>
  <si>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</si>
  <si>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</si>
  <si>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</si>
  <si>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</si>
  <si>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</si>
  <si>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</si>
  <si>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</si>
  <si>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</si>
  <si>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</si>
  <si>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</si>
  <si>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</si>
  <si>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</si>
  <si>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</si>
  <si>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</si>
  <si>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</si>
  <si>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</si>
  <si>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</si>
  <si>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</si>
  <si>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</si>
  <si>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</si>
  <si>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</si>
  <si>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</si>
  <si>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</si>
  <si>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</si>
  <si>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</si>
  <si>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</si>
  <si>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</si>
  <si>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</si>
  <si>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</si>
  <si>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</si>
  <si>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</si>
  <si>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</si>
  <si>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</si>
  <si>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</si>
  <si>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</si>
  <si>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</si>
  <si>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</si>
  <si>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</si>
  <si>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</si>
  <si>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</si>
  <si>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</si>
  <si>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</si>
  <si>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</si>
  <si>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</si>
  <si>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</si>
  <si>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</si>
  <si>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</si>
  <si>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</si>
  <si>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</si>
  <si>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</si>
  <si>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</si>
  <si>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</si>
  <si>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</si>
  <si>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</si>
  <si>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</si>
  <si>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</si>
  <si>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</si>
  <si>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</si>
  <si>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</si>
  <si>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</si>
  <si>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</si>
  <si>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</si>
  <si>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</si>
  <si>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</si>
  <si>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</si>
  <si>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</si>
  <si>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</si>
  <si>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</si>
  <si>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</si>
  <si>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</si>
  <si>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</si>
  <si>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</si>
  <si>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</si>
  <si>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</si>
  <si>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</si>
  <si>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</si>
  <si>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</si>
  <si>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</si>
  <si>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</si>
  <si>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</si>
  <si>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</si>
  <si>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</si>
  <si>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</si>
  <si>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</si>
  <si>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</si>
  <si>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</si>
  <si>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</si>
  <si>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</si>
  <si>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</si>
  <si>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</si>
  <si>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</si>
  <si>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</si>
  <si>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</si>
  <si>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</si>
  <si>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</si>
  <si>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</si>
  <si>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</si>
  <si>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</si>
  <si>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</si>
  <si>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</si>
  <si>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</si>
  <si>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</si>
  <si>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</si>
  <si>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</si>
  <si>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</si>
  <si>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</si>
  <si>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</si>
  <si>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</si>
  <si>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</si>
  <si>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</si>
  <si>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</si>
  <si>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</si>
  <si>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</si>
  <si>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</si>
  <si>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</si>
  <si>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</si>
  <si>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</si>
  <si>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</si>
  <si>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</si>
  <si>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</si>
  <si>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</si>
  <si>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</si>
  <si>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</si>
  <si>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</si>
  <si>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</si>
  <si>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</si>
  <si>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</si>
  <si>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</si>
  <si>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</si>
  <si>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</si>
  <si>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</si>
  <si>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</si>
  <si>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</si>
  <si>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</si>
  <si>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</si>
  <si>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</si>
  <si>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</si>
  <si>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</si>
  <si>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</si>
  <si>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</si>
  <si>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</si>
  <si>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</si>
  <si>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</si>
  <si>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</si>
  <si>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</si>
  <si>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</si>
  <si>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</si>
  <si>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</si>
  <si>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</si>
  <si>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</si>
  <si>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</si>
  <si>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</si>
  <si>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</si>
  <si>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</si>
  <si>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</si>
  <si>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</si>
  <si>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</si>
  <si>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</si>
  <si>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</si>
  <si>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</si>
  <si>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</si>
  <si>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</si>
  <si>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</si>
  <si>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</si>
  <si>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</si>
  <si>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</si>
  <si>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</si>
  <si>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</si>
  <si>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</si>
  <si>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</si>
  <si>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</si>
  <si>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</si>
  <si>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</si>
  <si>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</si>
  <si>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</si>
  <si>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</si>
  <si>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</si>
  <si>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</si>
  <si>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</si>
  <si>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</si>
  <si>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</si>
  <si>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</si>
  <si>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</si>
  <si>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</si>
  <si>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</si>
  <si>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</si>
  <si>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</si>
  <si>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</si>
  <si>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</si>
  <si>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</si>
  <si>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</si>
  <si>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</si>
  <si>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</si>
  <si>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</si>
  <si>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</si>
  <si>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</si>
  <si>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</si>
  <si>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</si>
  <si>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</si>
  <si>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</si>
  <si>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</si>
  <si>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</si>
  <si>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</si>
  <si>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</si>
  <si>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</si>
  <si>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</si>
  <si>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</si>
  <si>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</si>
  <si>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</si>
  <si>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</si>
  <si>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</si>
  <si>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</si>
  <si>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</si>
  <si>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</si>
  <si>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</si>
  <si>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</si>
  <si>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</si>
  <si>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</si>
  <si>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</si>
  <si>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</si>
  <si>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</si>
  <si>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</si>
  <si>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</si>
  <si>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</si>
  <si>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</si>
  <si>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</si>
  <si>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</si>
  <si>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</si>
  <si>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</si>
  <si>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</si>
  <si>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</si>
  <si>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</si>
  <si>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</si>
  <si>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</si>
  <si>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</si>
  <si>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</si>
  <si>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</si>
  <si>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</si>
  <si>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</si>
  <si>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</si>
  <si>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</si>
  <si>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</si>
  <si>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</si>
  <si>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</si>
  <si>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</si>
  <si>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</si>
  <si>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</si>
  <si>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</si>
  <si>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</si>
  <si>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</si>
  <si>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</si>
  <si>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</si>
  <si>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</si>
  <si>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</si>
  <si>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</si>
  <si>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</si>
  <si>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</si>
  <si>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</si>
  <si>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</si>
  <si>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</si>
  <si>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</si>
  <si>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</si>
  <si>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</si>
  <si>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</si>
  <si>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</si>
  <si>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</si>
  <si>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</si>
  <si>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</si>
  <si>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</si>
  <si>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</si>
  <si>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</si>
  <si>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</si>
  <si>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</si>
  <si>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</si>
  <si>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</si>
  <si>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</si>
  <si>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</si>
  <si>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</si>
  <si>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</si>
  <si>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</si>
  <si>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</si>
  <si>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</si>
  <si>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</si>
  <si>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</si>
  <si>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</si>
  <si>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</si>
  <si>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</si>
  <si>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</si>
  <si>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</si>
  <si>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</si>
  <si>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</si>
  <si>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</si>
  <si>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</si>
  <si>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</si>
  <si>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</si>
  <si>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</si>
  <si>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</si>
  <si>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</si>
  <si>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</si>
  <si>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</si>
  <si>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</si>
  <si>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</si>
  <si>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</si>
  <si>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</si>
  <si>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</si>
  <si>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</si>
  <si>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</si>
  <si>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</si>
  <si>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</si>
  <si>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</si>
  <si>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</si>
  <si>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</si>
  <si>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</si>
  <si>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</si>
  <si>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</si>
  <si>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</si>
  <si>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</si>
  <si>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</si>
  <si>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</si>
  <si>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</si>
  <si>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</si>
  <si>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</si>
  <si>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</si>
  <si>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</si>
  <si>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</si>
  <si>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</si>
  <si>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</si>
  <si>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</si>
  <si>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</si>
  <si>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</si>
  <si>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</si>
  <si>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</si>
  <si>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</si>
  <si>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</si>
  <si>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</si>
  <si>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</si>
  <si>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</si>
  <si>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</si>
  <si>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</si>
  <si>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</si>
  <si>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</si>
  <si>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</si>
  <si>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</si>
  <si>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</si>
  <si>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</si>
  <si>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</si>
  <si>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</si>
  <si>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</si>
  <si>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</si>
  <si>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</si>
  <si>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</si>
  <si>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</si>
  <si>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</si>
  <si>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</si>
  <si>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</si>
  <si>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</si>
  <si>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</si>
  <si>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</si>
  <si>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</si>
  <si>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</si>
  <si>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</si>
  <si>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</si>
  <si>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</si>
  <si>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</si>
  <si>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</si>
  <si>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</si>
  <si>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</si>
  <si>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</si>
  <si>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</si>
  <si>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</si>
  <si>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</si>
  <si>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</si>
  <si>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</si>
  <si>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</si>
  <si>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</si>
  <si>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</si>
  <si>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</si>
  <si>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</si>
  <si>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</si>
  <si>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</si>
  <si>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</si>
  <si>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</si>
  <si>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</si>
  <si>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</si>
  <si>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</si>
  <si>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</si>
  <si>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</si>
  <si>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</si>
  <si>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</si>
  <si>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</si>
  <si>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</si>
  <si>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</si>
  <si>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</si>
  <si>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</si>
  <si>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</si>
  <si>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</si>
  <si>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</si>
  <si>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</si>
  <si>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</si>
  <si>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</si>
  <si>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</si>
  <si>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</si>
  <si>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</si>
  <si>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</si>
  <si>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</si>
  <si>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</si>
  <si>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</si>
  <si>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</si>
  <si>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</si>
  <si>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</si>
  <si>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</si>
  <si>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</si>
  <si>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</si>
  <si>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</si>
  <si>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</si>
  <si>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</si>
  <si>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</si>
  <si>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</si>
  <si>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</si>
  <si>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</si>
  <si>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</si>
  <si>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</si>
  <si>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</si>
  <si>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</si>
  <si>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</si>
  <si>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</si>
  <si>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</si>
  <si>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</si>
  <si>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</si>
  <si>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</si>
  <si>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</si>
  <si>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</si>
  <si>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</si>
  <si>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</si>
  <si>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</si>
  <si>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</si>
  <si>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</si>
  <si>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</si>
  <si>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</si>
  <si>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</si>
  <si>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</si>
  <si>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</si>
  <si>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</si>
  <si>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</si>
  <si>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</si>
  <si>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</si>
  <si>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</si>
  <si>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</si>
  <si>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</si>
  <si>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</si>
  <si>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</si>
  <si>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</si>
  <si>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</si>
  <si>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</si>
  <si>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</si>
  <si>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</si>
  <si>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</si>
  <si>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</si>
  <si>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</si>
  <si>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</si>
  <si>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</si>
  <si>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</si>
  <si>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</si>
  <si>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</si>
  <si>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</si>
  <si>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</si>
  <si>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</si>
  <si>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</si>
  <si>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</si>
  <si>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</si>
  <si>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</si>
  <si>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</si>
  <si>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</si>
  <si>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</si>
  <si>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</si>
  <si>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</si>
  <si>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</si>
  <si>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</si>
  <si>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</si>
  <si>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</si>
  <si>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</si>
  <si>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</si>
  <si>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</si>
  <si>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</si>
  <si>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</si>
  <si>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</si>
  <si>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</si>
  <si>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</si>
  <si>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</si>
  <si>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</si>
  <si>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</si>
  <si>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</si>
  <si>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</si>
  <si>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</si>
  <si>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</si>
  <si>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</si>
  <si>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</si>
  <si>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</si>
  <si>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</si>
  <si>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</si>
  <si>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</si>
  <si>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</si>
  <si>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</si>
  <si>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</si>
  <si>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</si>
  <si>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</si>
  <si>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</si>
  <si>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</si>
  <si>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</si>
  <si>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</si>
  <si>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</si>
  <si>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</si>
  <si>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</si>
  <si>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</si>
  <si>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</si>
  <si>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</si>
  <si>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</si>
  <si>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</si>
  <si>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</si>
  <si>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</si>
  <si>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</si>
  <si>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</si>
  <si>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</si>
  <si>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</si>
  <si>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</si>
  <si>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</si>
  <si>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</si>
  <si>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</si>
  <si>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</si>
  <si>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</si>
  <si>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</si>
  <si>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</si>
  <si>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</si>
  <si>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</si>
  <si>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</si>
  <si>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</si>
  <si>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</si>
  <si>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</si>
  <si>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</si>
  <si>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</si>
  <si>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</si>
  <si>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</si>
  <si>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</si>
  <si>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</si>
  <si>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</si>
  <si>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</si>
  <si>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</si>
  <si>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</si>
  <si>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</si>
  <si>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</si>
  <si>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</si>
  <si>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</si>
  <si>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</si>
  <si>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</si>
  <si>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</si>
  <si>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</si>
  <si>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</si>
  <si>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</si>
  <si>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</si>
  <si>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</si>
  <si>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</si>
  <si>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</si>
  <si>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</si>
  <si>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</si>
  <si>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</si>
  <si>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</si>
  <si>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</si>
  <si>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</si>
  <si>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</si>
  <si>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</si>
  <si>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</si>
  <si>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</si>
  <si>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</si>
  <si>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</si>
  <si>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</si>
  <si>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</si>
  <si>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</si>
  <si>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</si>
  <si>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</si>
  <si>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</si>
  <si>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</si>
  <si>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</si>
  <si>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</si>
  <si>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</si>
  <si>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</si>
  <si>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</si>
  <si>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</si>
  <si>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</si>
  <si>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</si>
  <si>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</si>
  <si>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</si>
  <si>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</si>
  <si>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</si>
  <si>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</si>
  <si>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</si>
  <si>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</si>
  <si>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</si>
  <si>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</si>
  <si>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</si>
  <si>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</si>
  <si>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</si>
  <si>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</si>
  <si>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</si>
  <si>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</si>
  <si>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</si>
  <si>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</si>
  <si>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</si>
  <si>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</si>
  <si>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</si>
  <si>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</si>
  <si>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</si>
  <si>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</si>
  <si>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</si>
  <si>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</si>
  <si>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</si>
  <si>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</si>
  <si>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</si>
  <si>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</si>
  <si>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</si>
  <si>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</si>
  <si>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</si>
  <si>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</si>
  <si>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</si>
  <si>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</si>
  <si>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</si>
  <si>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</si>
  <si>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</si>
  <si>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</si>
  <si>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</si>
  <si>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</si>
  <si>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</si>
  <si>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</si>
  <si>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</si>
  <si>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</si>
  <si>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</si>
  <si>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</si>
  <si>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</si>
  <si>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</si>
  <si>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</si>
  <si>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</si>
  <si>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</si>
  <si>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</si>
  <si>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</si>
  <si>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</si>
  <si>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</si>
  <si>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</si>
  <si>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</si>
  <si>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</si>
  <si>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</si>
  <si>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</si>
  <si>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</si>
  <si>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</si>
  <si>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</si>
  <si>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</si>
  <si>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</si>
  <si>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</si>
  <si>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</si>
  <si>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</si>
  <si>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</si>
  <si>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</si>
  <si>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</si>
  <si>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</si>
  <si>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</si>
  <si>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</si>
  <si>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</si>
  <si>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</si>
  <si>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</si>
  <si>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</si>
  <si>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</si>
  <si>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</si>
  <si>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</si>
  <si>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</si>
  <si>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</si>
  <si>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</si>
  <si>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</si>
  <si>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</si>
  <si>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</si>
  <si>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</si>
  <si>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</si>
  <si>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</si>
  <si>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</si>
  <si>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</si>
  <si>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</si>
  <si>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</si>
  <si>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</si>
  <si>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</si>
  <si>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</si>
  <si>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</si>
  <si>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</si>
  <si>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</si>
  <si>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</si>
  <si>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</si>
  <si>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</si>
  <si>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</si>
  <si>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</si>
  <si>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</si>
  <si>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</si>
  <si>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</si>
  <si>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</si>
  <si>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</si>
  <si>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</si>
  <si>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</si>
  <si>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</si>
  <si>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</si>
  <si>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</si>
  <si>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</si>
  <si>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</si>
  <si>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</si>
  <si>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</si>
  <si>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</si>
  <si>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</si>
  <si>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</si>
  <si>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</si>
  <si>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</si>
  <si>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</si>
  <si>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</si>
  <si>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</si>
  <si>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</si>
  <si>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</si>
  <si>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</si>
  <si>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</si>
  <si>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</si>
  <si>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</si>
  <si>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</si>
  <si>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</si>
  <si>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</si>
  <si>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</si>
  <si>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</si>
  <si>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</si>
  <si>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</si>
  <si>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</si>
  <si>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</si>
  <si>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</si>
  <si>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</si>
  <si>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</si>
  <si>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</si>
  <si>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</si>
  <si>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</si>
  <si>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</si>
  <si>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</si>
  <si>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</si>
  <si>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</si>
  <si>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</si>
  <si>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</si>
  <si>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</si>
  <si>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</si>
  <si>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</si>
  <si>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</si>
  <si>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</si>
  <si>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</si>
  <si>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</si>
  <si>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</si>
  <si>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</si>
  <si>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</si>
  <si>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</si>
  <si>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</si>
  <si>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</si>
  <si>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</si>
  <si>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</si>
  <si>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</si>
  <si>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</si>
  <si>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</si>
  <si>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</si>
  <si>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</si>
  <si>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</si>
  <si>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</si>
  <si>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</si>
  <si>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</si>
  <si>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</si>
  <si>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</si>
  <si>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</si>
  <si>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</si>
  <si>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</si>
  <si>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</si>
  <si>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</si>
  <si>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</si>
  <si>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</si>
  <si>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</si>
  <si>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</si>
  <si>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</si>
  <si>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</si>
  <si>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</si>
  <si>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</si>
  <si>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</si>
  <si>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</si>
  <si>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</si>
  <si>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</si>
  <si>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</si>
  <si>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</si>
  <si>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</si>
  <si>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</si>
  <si>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</si>
  <si>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</si>
  <si>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</si>
  <si>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</si>
  <si>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</si>
  <si>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</si>
  <si>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</si>
  <si>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</si>
  <si>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</si>
  <si>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</si>
  <si>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</si>
  <si>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</si>
  <si>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</si>
  <si>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</si>
  <si>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</si>
  <si>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</si>
  <si>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</si>
  <si>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</si>
  <si>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</si>
  <si>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</si>
  <si>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</si>
  <si>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</si>
  <si>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</si>
  <si>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</si>
  <si>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</si>
  <si>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</si>
  <si>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</si>
  <si>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</si>
  <si>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</si>
  <si>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</si>
  <si>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</si>
  <si>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</si>
  <si>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</si>
  <si>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</si>
  <si>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</si>
  <si>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</si>
  <si>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</si>
  <si>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</si>
  <si>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</si>
  <si>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</si>
  <si>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</si>
  <si>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</si>
  <si>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</si>
  <si>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</si>
  <si>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</si>
  <si>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</si>
  <si>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</si>
  <si>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</si>
  <si>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</si>
  <si>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</si>
  <si>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</si>
  <si>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</si>
  <si>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</si>
  <si>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</si>
  <si>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</si>
  <si>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</si>
  <si>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</si>
  <si>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</si>
  <si>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</si>
  <si>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</si>
  <si>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</si>
  <si>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</si>
  <si>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</si>
  <si>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</si>
  <si>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</si>
  <si>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</si>
  <si>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</si>
  <si>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</si>
  <si>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</si>
  <si>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</si>
  <si>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</si>
  <si>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</si>
  <si>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</si>
  <si>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</si>
  <si>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</si>
  <si>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</si>
  <si>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</si>
  <si>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</si>
  <si>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</si>
  <si>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</si>
  <si>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</si>
  <si>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</si>
  <si>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</si>
  <si>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</si>
  <si>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</si>
  <si>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</si>
  <si>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</si>
  <si>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</si>
  <si>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</si>
  <si>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</si>
  <si>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</si>
  <si>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</si>
  <si>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</si>
  <si>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</si>
  <si>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</si>
  <si>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</si>
  <si>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</si>
  <si>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</si>
  <si>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</si>
  <si>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</si>
  <si>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</si>
  <si>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</si>
  <si>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</si>
  <si>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</si>
  <si>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</si>
  <si>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</si>
  <si>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</si>
  <si>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</si>
  <si>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</si>
  <si>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</si>
  <si>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</si>
  <si>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</si>
  <si>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</si>
  <si>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</si>
  <si>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</si>
  <si>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</si>
  <si>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</si>
  <si>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</si>
  <si>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</si>
  <si>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</si>
  <si>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</si>
  <si>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</si>
  <si>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</si>
  <si>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</si>
  <si>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</si>
  <si>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</si>
  <si>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</si>
  <si>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</si>
  <si>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</si>
  <si>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</si>
  <si>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</si>
  <si>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</si>
  <si>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</si>
  <si>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</si>
  <si>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</si>
  <si>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</si>
  <si>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</si>
  <si>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</si>
  <si>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</si>
  <si>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</si>
  <si>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</si>
  <si>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</si>
  <si>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</si>
  <si>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</si>
  <si>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</si>
  <si>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</si>
  <si>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</si>
  <si>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</si>
  <si>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</si>
  <si>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</si>
  <si>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</si>
  <si>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</si>
  <si>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</si>
  <si>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</si>
  <si>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</si>
  <si>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</si>
  <si>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</si>
  <si>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</si>
  <si>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</si>
  <si>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</si>
  <si>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</si>
  <si>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</si>
  <si>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</si>
  <si>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</si>
  <si>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</si>
  <si>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</si>
  <si>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</si>
  <si>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</si>
  <si>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</si>
  <si>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</si>
  <si>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</si>
  <si>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</si>
  <si>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</si>
  <si>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</si>
  <si>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</si>
  <si>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</si>
  <si>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</si>
  <si>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</si>
  <si>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</si>
  <si>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</si>
  <si>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</si>
  <si>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</si>
  <si>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</si>
  <si>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</si>
  <si>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</si>
  <si>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</si>
  <si>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</si>
  <si>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</si>
  <si>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</si>
  <si>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</si>
  <si>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</si>
  <si>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</si>
  <si>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</si>
  <si>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</si>
  <si>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</si>
  <si>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</si>
  <si>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</si>
  <si>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</si>
  <si>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</si>
  <si>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</si>
  <si>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</si>
  <si>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</si>
  <si>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</si>
  <si>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</si>
  <si>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</si>
  <si>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</si>
  <si>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</si>
  <si>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</si>
  <si>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</si>
  <si>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</si>
  <si>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</si>
  <si>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</si>
  <si>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</si>
  <si>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</si>
  <si>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</si>
  <si>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</si>
  <si>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</si>
  <si>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</si>
  <si>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</si>
  <si>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</si>
  <si>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</si>
  <si>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</si>
  <si>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</si>
  <si>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</si>
  <si>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</si>
  <si>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</si>
  <si>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</si>
  <si>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</si>
  <si>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</si>
  <si>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</si>
  <si>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</si>
  <si>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</si>
  <si>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</si>
  <si>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</si>
  <si>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</si>
  <si>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</si>
  <si>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</si>
  <si>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</si>
  <si>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</si>
  <si>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</si>
  <si>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</si>
  <si>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</si>
  <si>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</si>
  <si>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</si>
  <si>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</si>
  <si>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</si>
  <si>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</si>
  <si>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</si>
  <si>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</si>
  <si>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</si>
  <si>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</si>
  <si>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</si>
  <si>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</si>
  <si>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</si>
  <si>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</si>
  <si>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</si>
  <si>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</si>
  <si>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</si>
  <si>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</si>
  <si>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</si>
  <si>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</si>
  <si>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</si>
  <si>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</si>
  <si>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</si>
  <si>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</si>
  <si>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</si>
  <si>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</si>
  <si>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</si>
  <si>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</si>
  <si>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</si>
  <si>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</si>
  <si>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</si>
  <si>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</si>
  <si>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</si>
  <si>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</si>
  <si>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</si>
  <si>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</si>
  <si>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</si>
  <si>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</si>
  <si>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</si>
  <si>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</si>
  <si>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</si>
  <si>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</si>
  <si>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</si>
  <si>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</si>
  <si>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</si>
  <si>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</si>
  <si>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</si>
  <si>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</si>
  <si>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</si>
  <si>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</si>
  <si>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</si>
  <si>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</si>
  <si>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</si>
  <si>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</si>
  <si>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</si>
  <si>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</si>
  <si>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</si>
  <si>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</si>
  <si>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</si>
  <si>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</si>
  <si>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</si>
  <si>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</si>
  <si>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</si>
  <si>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</si>
  <si>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</si>
  <si>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</si>
  <si>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</si>
  <si>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</si>
  <si>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</si>
  <si>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</si>
  <si>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</si>
  <si>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</si>
  <si>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</si>
  <si>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</si>
  <si>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</si>
  <si>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</si>
  <si>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</si>
  <si>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</si>
  <si>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</si>
  <si>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</si>
  <si>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</si>
  <si>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</si>
  <si>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</si>
  <si>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</si>
  <si>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</si>
  <si>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</si>
  <si>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</si>
  <si>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</si>
  <si>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</si>
  <si>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</si>
  <si>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</si>
  <si>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</si>
  <si>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</si>
  <si>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</si>
  <si>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</si>
  <si>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</si>
  <si>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</si>
  <si>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</si>
  <si>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</si>
  <si>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</si>
  <si>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</si>
  <si>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</si>
  <si>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</si>
  <si>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</si>
  <si>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</si>
  <si>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</si>
  <si>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</si>
  <si>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</si>
  <si>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</si>
  <si>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</si>
  <si>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</si>
  <si>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</si>
  <si>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</si>
  <si>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</si>
  <si>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</si>
  <si>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</si>
  <si>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</si>
  <si>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</si>
  <si>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</si>
  <si>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</si>
  <si>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</si>
  <si>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</si>
  <si>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</si>
  <si>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</si>
  <si>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</si>
  <si>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</si>
  <si>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</si>
  <si>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</si>
  <si>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</si>
  <si>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</si>
  <si>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</si>
  <si>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</si>
  <si>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</si>
  <si>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</si>
  <si>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</si>
  <si>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</si>
  <si>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</si>
  <si>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</si>
  <si>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</si>
  <si>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</si>
  <si>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</si>
  <si>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</si>
  <si>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</si>
  <si>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</si>
  <si>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</si>
  <si>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</si>
  <si>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</si>
  <si>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</si>
  <si>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</si>
  <si>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</si>
  <si>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</si>
  <si>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</si>
  <si>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</si>
  <si>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</si>
  <si>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</si>
  <si>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</si>
  <si>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</si>
  <si>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</si>
  <si>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</si>
  <si>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</si>
  <si>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</si>
  <si>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</si>
  <si>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</si>
  <si>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</si>
  <si>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</si>
  <si>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</si>
  <si>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</si>
  <si>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</si>
  <si>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</si>
  <si>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</si>
  <si>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</si>
  <si>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</si>
  <si>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</si>
  <si>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</si>
  <si>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</si>
  <si>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</si>
  <si>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</si>
  <si>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</si>
  <si>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</si>
  <si>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</si>
  <si>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</si>
  <si>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</si>
  <si>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</si>
  <si>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</si>
  <si>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</si>
  <si>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</si>
  <si>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</si>
  <si>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</si>
  <si>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</si>
  <si>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</si>
  <si>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</si>
  <si>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</si>
  <si>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</si>
  <si>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</si>
  <si>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</si>
  <si>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</si>
  <si>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</si>
  <si>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</si>
  <si>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</si>
  <si>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</si>
  <si>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</si>
  <si>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</si>
  <si>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</si>
  <si>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</si>
  <si>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</si>
  <si>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</si>
  <si>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</si>
  <si>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</si>
  <si>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</si>
  <si>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</si>
  <si>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</si>
  <si>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</si>
  <si>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</si>
  <si>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</si>
  <si>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</si>
  <si>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</si>
  <si>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</si>
  <si>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</si>
  <si>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</si>
  <si>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</si>
  <si>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</si>
  <si>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</si>
  <si>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</si>
  <si>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</si>
  <si>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</si>
  <si>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</si>
  <si>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</si>
  <si>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</si>
  <si>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</si>
  <si>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</si>
  <si>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</si>
  <si>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</si>
  <si>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</si>
  <si>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</si>
  <si>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</si>
  <si>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</si>
  <si>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</si>
  <si>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</si>
  <si>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</si>
  <si>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</si>
  <si>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</si>
  <si>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</si>
  <si>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</si>
  <si>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</si>
  <si>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</si>
  <si>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</si>
  <si>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</si>
  <si>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</si>
  <si>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</si>
  <si>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</si>
  <si>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</si>
  <si>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</si>
  <si>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</si>
  <si>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</si>
  <si>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</si>
  <si>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</si>
  <si>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</si>
  <si>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</si>
  <si>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</si>
  <si>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</si>
  <si>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</si>
  <si>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</si>
  <si>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</si>
  <si>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</si>
  <si>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</si>
  <si>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</si>
  <si>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</si>
  <si>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</si>
  <si>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</si>
  <si>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</si>
  <si>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</si>
  <si>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</si>
  <si>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</si>
  <si>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</si>
  <si>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</si>
  <si>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</si>
  <si>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</si>
  <si>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</si>
  <si>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</si>
  <si>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</si>
  <si>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</si>
  <si>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</si>
  <si>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</si>
  <si>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</si>
  <si>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</si>
  <si>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</si>
  <si>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</si>
  <si>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</si>
  <si>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</si>
  <si>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</si>
  <si>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</si>
  <si>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</si>
  <si>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</si>
  <si>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</si>
  <si>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</si>
  <si>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</si>
  <si>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</si>
  <si>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</si>
  <si>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</si>
  <si>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</si>
  <si>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</si>
  <si>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</si>
  <si>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</si>
  <si>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</si>
  <si>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</si>
  <si>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</si>
  <si>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</si>
  <si>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</si>
  <si>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</si>
  <si>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</si>
  <si>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</si>
  <si>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</si>
  <si>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</si>
  <si>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</si>
  <si>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</si>
  <si>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</si>
  <si>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</si>
  <si>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</si>
  <si>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</si>
  <si>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</si>
  <si>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</si>
  <si>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</si>
  <si>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</si>
  <si>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</si>
  <si>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</si>
  <si>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</si>
  <si>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</si>
  <si>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</si>
  <si>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</si>
  <si>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</si>
  <si>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</si>
  <si>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</si>
  <si>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</si>
  <si>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</si>
  <si>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</si>
  <si>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</si>
  <si>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</si>
  <si>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</si>
  <si>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</si>
  <si>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</si>
  <si>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</si>
  <si>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</si>
  <si>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</si>
  <si>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</si>
  <si>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</si>
  <si>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</si>
  <si>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</si>
  <si>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</si>
  <si>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</si>
  <si>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</si>
  <si>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</si>
  <si>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</si>
  <si>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</si>
  <si>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</si>
  <si>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</si>
  <si>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</si>
  <si>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</si>
  <si>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</si>
  <si>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</si>
  <si>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</si>
  <si>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</si>
  <si>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</si>
  <si>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</si>
  <si>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</si>
  <si>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</si>
  <si>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</si>
  <si>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</si>
  <si>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</si>
  <si>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</si>
  <si>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</si>
  <si>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</si>
  <si>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</si>
  <si>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</si>
  <si>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</si>
  <si>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</si>
  <si>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</si>
  <si>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</si>
  <si>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</si>
  <si>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</si>
  <si>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</si>
  <si>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</si>
  <si>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</si>
  <si>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</si>
  <si>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</si>
  <si>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</si>
  <si>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</si>
  <si>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</si>
  <si>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</si>
  <si>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</si>
  <si>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</si>
  <si>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</si>
  <si>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</si>
  <si>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</si>
  <si>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</si>
  <si>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</si>
  <si>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</si>
  <si>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</si>
  <si>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</si>
  <si>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</si>
  <si>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</si>
  <si>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</si>
  <si>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</si>
  <si>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</si>
  <si>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</si>
  <si>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</si>
  <si>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</si>
  <si>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</si>
  <si>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</si>
  <si>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</si>
  <si>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</si>
  <si>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</si>
  <si>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</si>
  <si>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</si>
  <si>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</si>
  <si>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</si>
  <si>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</si>
  <si>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</si>
  <si>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</si>
  <si>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</si>
  <si>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</si>
  <si>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</si>
  <si>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</si>
  <si>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</si>
  <si>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</si>
  <si>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</si>
  <si>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</si>
  <si>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</si>
  <si>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</si>
  <si>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</si>
  <si>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</si>
  <si>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</si>
  <si>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</si>
  <si>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</si>
  <si>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</si>
  <si>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</si>
  <si>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</si>
  <si>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</si>
  <si>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</si>
  <si>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</si>
  <si>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</si>
  <si>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</si>
  <si>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</si>
  <si>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</si>
  <si>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</si>
  <si>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</si>
  <si>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</si>
  <si>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</si>
  <si>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</si>
  <si>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</si>
  <si>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</si>
  <si>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</si>
  <si>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</si>
  <si>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</si>
  <si>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</si>
  <si>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</si>
  <si>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</si>
  <si>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</si>
  <si>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</si>
  <si>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</si>
  <si>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</si>
  <si>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</si>
  <si>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</si>
  <si>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</si>
  <si>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</si>
  <si>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</si>
  <si>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</si>
  <si>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</si>
  <si>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</si>
  <si>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</si>
  <si>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</si>
  <si>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</si>
  <si>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</si>
  <si>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</si>
  <si>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</si>
  <si>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</si>
  <si>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</si>
  <si>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</si>
  <si>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</si>
  <si>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</si>
  <si>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</si>
  <si>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</si>
  <si>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</si>
  <si>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</si>
  <si>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</si>
  <si>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</si>
  <si>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</si>
  <si>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</si>
  <si>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</si>
  <si>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</si>
  <si>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</si>
  <si>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</si>
  <si>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</si>
  <si>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</si>
  <si>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</si>
  <si>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</si>
  <si>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</si>
  <si>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</si>
  <si>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</si>
  <si>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</si>
  <si>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</si>
  <si>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</si>
  <si>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</si>
  <si>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</si>
  <si>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</si>
  <si>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</si>
  <si>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</si>
  <si>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</si>
  <si>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</si>
  <si>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</si>
  <si>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</si>
  <si>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</si>
  <si>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</si>
  <si>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</si>
  <si>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</si>
  <si>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</si>
  <si>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</si>
  <si>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</si>
  <si>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</si>
  <si>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</si>
  <si>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</si>
  <si>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</si>
  <si>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</si>
  <si>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</si>
  <si>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</si>
  <si>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</si>
  <si>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</si>
  <si>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</si>
  <si>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</si>
  <si>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</si>
  <si>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</si>
  <si>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</si>
  <si>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</si>
  <si>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</si>
  <si>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</si>
  <si>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</si>
  <si>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</si>
  <si>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</si>
  <si>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</si>
  <si>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</si>
  <si>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</si>
  <si>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</si>
  <si>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</si>
  <si>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</si>
  <si>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</si>
  <si>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</si>
  <si>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</si>
  <si>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</si>
  <si>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</si>
  <si>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</si>
  <si>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</si>
  <si>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</si>
  <si>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</si>
  <si>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</si>
  <si>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</si>
  <si>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</si>
  <si>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</si>
  <si>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</si>
  <si>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</si>
  <si>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</si>
  <si>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</si>
  <si>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</si>
  <si>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</si>
  <si>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</si>
  <si>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</si>
  <si>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</si>
  <si>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</si>
  <si>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</si>
  <si>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</si>
  <si>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</si>
  <si>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</si>
  <si>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</si>
  <si>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</si>
  <si>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</si>
  <si>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</si>
  <si>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</si>
  <si>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</si>
  <si>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</si>
  <si>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</si>
  <si>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</si>
  <si>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</si>
  <si>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</si>
  <si>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</si>
  <si>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</si>
  <si>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</si>
  <si>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</si>
  <si>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</si>
  <si>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</si>
  <si>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</si>
  <si>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</si>
  <si>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</si>
  <si>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</si>
  <si>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</si>
  <si>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</si>
  <si>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</si>
  <si>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</si>
  <si>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</si>
  <si>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</si>
  <si>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</si>
  <si>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</si>
  <si>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</si>
  <si>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</si>
  <si>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</si>
  <si>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</si>
  <si>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</si>
  <si>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</si>
  <si>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</si>
  <si>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</si>
  <si>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</si>
  <si>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</si>
  <si>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</si>
  <si>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</si>
  <si>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</si>
  <si>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</si>
  <si>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</si>
  <si>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</si>
  <si>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</si>
  <si>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</si>
  <si>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</si>
  <si>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</si>
  <si>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</si>
  <si>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</si>
  <si>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</si>
  <si>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</si>
  <si>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</si>
  <si>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</si>
  <si>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</si>
  <si>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</si>
  <si>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</si>
  <si>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</si>
  <si>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</si>
  <si>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</si>
  <si>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</si>
  <si>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</si>
  <si>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</si>
  <si>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</si>
  <si>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</si>
  <si>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</si>
  <si>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</si>
  <si>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</si>
  <si>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</si>
  <si>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</si>
  <si>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</si>
  <si>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</si>
  <si>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</si>
  <si>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</si>
  <si>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</si>
  <si>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</si>
  <si>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</si>
  <si>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</si>
  <si>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</si>
  <si>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</si>
  <si>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</si>
  <si>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</si>
  <si>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</si>
  <si>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</si>
  <si>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</si>
  <si>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</si>
  <si>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</si>
  <si>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</si>
  <si>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</si>
  <si>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</si>
  <si>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</si>
  <si>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</si>
  <si>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</si>
  <si>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</si>
  <si>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</si>
  <si>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</si>
  <si>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</si>
  <si>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</si>
  <si>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</si>
  <si>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</si>
  <si>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</si>
  <si>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</si>
  <si>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</si>
  <si>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</si>
  <si>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</si>
  <si>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</si>
  <si>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</si>
  <si>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</si>
  <si>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</si>
  <si>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</si>
  <si>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</si>
  <si>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</si>
  <si>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</si>
  <si>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</si>
  <si>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</si>
  <si>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</si>
  <si>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</si>
  <si>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</si>
  <si>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</si>
  <si>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</si>
  <si>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</si>
  <si>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</si>
  <si>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</si>
  <si>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</si>
  <si>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</si>
  <si>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</si>
  <si>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</si>
  <si>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</si>
  <si>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</si>
  <si>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</si>
  <si>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</si>
  <si>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</si>
  <si>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</si>
  <si>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</si>
  <si>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</si>
  <si>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</si>
  <si>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</si>
  <si>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</si>
  <si>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</si>
  <si>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</si>
  <si>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</si>
  <si>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</si>
  <si>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</si>
  <si>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</si>
  <si>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</si>
  <si>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</si>
  <si>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</si>
  <si>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</si>
  <si>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</si>
  <si>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</si>
  <si>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</si>
  <si>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</si>
  <si>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</si>
  <si>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</si>
  <si>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</si>
  <si>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</si>
  <si>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</si>
  <si>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</si>
  <si>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</si>
  <si>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</si>
  <si>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</si>
  <si>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</si>
  <si>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</si>
  <si>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</si>
  <si>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</si>
  <si>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</si>
  <si>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</si>
  <si>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</si>
  <si>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</si>
  <si>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</si>
  <si>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</si>
  <si>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</si>
  <si>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</si>
  <si>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</si>
  <si>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</si>
  <si>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</si>
  <si>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</si>
  <si>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</si>
  <si>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</si>
  <si>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</si>
  <si>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</si>
  <si>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</si>
  <si>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</si>
  <si>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</si>
  <si>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</si>
  <si>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</si>
  <si>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</si>
  <si>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</si>
  <si>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</si>
  <si>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</si>
  <si>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</si>
  <si>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</si>
  <si>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</si>
  <si>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</si>
  <si>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</si>
  <si>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</si>
  <si>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</si>
  <si>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</si>
  <si>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</si>
  <si>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</si>
  <si>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</si>
  <si>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</si>
  <si>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</si>
  <si>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</si>
  <si>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</si>
  <si>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</si>
  <si>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</si>
  <si>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</si>
  <si>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</si>
  <si>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</si>
  <si>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</si>
  <si>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</si>
  <si>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</si>
  <si>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</si>
  <si>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</si>
  <si>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</si>
  <si>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</si>
  <si>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</si>
  <si>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</si>
  <si>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</si>
  <si>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</si>
  <si>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</si>
  <si>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</si>
  <si>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</si>
  <si>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</si>
  <si>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</si>
  <si>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</si>
  <si>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</si>
  <si>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</si>
  <si>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</si>
  <si>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</si>
  <si>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</si>
  <si>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</si>
  <si>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</si>
  <si>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</si>
  <si>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</si>
  <si>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</si>
  <si>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</si>
  <si>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</si>
  <si>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</si>
  <si>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</si>
  <si>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</si>
  <si>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</si>
  <si>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</si>
  <si>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</si>
  <si>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</si>
  <si>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</si>
  <si>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</si>
  <si>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</si>
  <si>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</si>
  <si>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</si>
  <si>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</si>
  <si>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</si>
  <si>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</si>
  <si>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</si>
  <si>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</si>
  <si>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</si>
  <si>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</si>
  <si>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</si>
  <si>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</si>
  <si>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</si>
  <si>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</si>
  <si>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</si>
  <si>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</si>
  <si>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</si>
  <si>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</si>
  <si>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</si>
  <si>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</si>
  <si>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</si>
  <si>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</si>
  <si>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</si>
  <si>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</si>
  <si>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</si>
  <si>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</si>
  <si>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</si>
  <si>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</si>
  <si>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</si>
  <si>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</si>
  <si>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</si>
  <si>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</si>
  <si>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</si>
  <si>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</si>
  <si>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</si>
  <si>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</si>
  <si>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</si>
  <si>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</si>
  <si>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</si>
  <si>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</si>
  <si>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</si>
  <si>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</si>
  <si>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</si>
  <si>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</si>
  <si>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</si>
  <si>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</si>
  <si>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</si>
  <si>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</si>
  <si>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</si>
  <si>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</si>
  <si>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</si>
  <si>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</si>
  <si>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</si>
  <si>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</si>
  <si>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</si>
  <si>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</si>
  <si>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</si>
  <si>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</si>
  <si>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</si>
  <si>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</si>
  <si>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</si>
  <si>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</si>
  <si>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</si>
  <si>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</si>
  <si>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</si>
  <si>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</si>
  <si>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</si>
  <si>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</si>
  <si>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</si>
  <si>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</si>
  <si>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</si>
  <si>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</si>
  <si>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</si>
  <si>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</si>
  <si>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</si>
  <si>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</si>
  <si>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</si>
  <si>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</si>
  <si>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</si>
  <si>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</si>
  <si>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</si>
  <si>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</si>
  <si>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</si>
  <si>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</si>
  <si>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</si>
  <si>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</si>
  <si>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</si>
  <si>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</si>
  <si>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</si>
  <si>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</si>
  <si>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</si>
  <si>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</si>
  <si>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</si>
  <si>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</si>
  <si>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</si>
  <si>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</si>
  <si>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</si>
  <si>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</si>
  <si>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</si>
  <si>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</si>
  <si>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</si>
  <si>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</si>
  <si>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</si>
  <si>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</si>
  <si>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</si>
  <si>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</si>
  <si>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</si>
  <si>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</si>
  <si>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</si>
  <si>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</si>
  <si>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</si>
  <si>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</si>
  <si>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</si>
  <si>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</si>
  <si>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</si>
  <si>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</si>
  <si>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</si>
  <si>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</si>
  <si>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</si>
  <si>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</si>
  <si>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</si>
  <si>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</si>
  <si>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</si>
  <si>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</si>
  <si>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</si>
  <si>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</si>
  <si>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</si>
  <si>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</si>
  <si>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</si>
  <si>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</si>
  <si>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</si>
  <si>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</si>
  <si>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</si>
  <si>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</si>
  <si>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</si>
  <si>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</si>
  <si>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</si>
  <si>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</si>
  <si>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</si>
  <si>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</si>
  <si>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</si>
  <si>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</si>
  <si>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</si>
  <si>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</si>
  <si>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</si>
  <si>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</si>
  <si>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</si>
  <si>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</si>
  <si>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</si>
  <si>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</si>
  <si>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</si>
  <si>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</si>
  <si>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</si>
  <si>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</si>
  <si>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</si>
  <si>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</si>
  <si>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</si>
  <si>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</si>
  <si>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</si>
  <si>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</si>
  <si>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</si>
  <si>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</si>
  <si>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</si>
  <si>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</si>
  <si>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</si>
  <si>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</si>
  <si>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</si>
  <si>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</si>
  <si>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</si>
  <si>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</si>
  <si>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</si>
  <si>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</si>
  <si>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</si>
  <si>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</si>
  <si>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</si>
  <si>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</si>
  <si>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</si>
  <si>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</si>
  <si>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</si>
  <si>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</si>
  <si>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</si>
  <si>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</si>
  <si>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</si>
  <si>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</si>
  <si>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</si>
  <si>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</si>
  <si>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</si>
  <si>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</si>
  <si>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</si>
  <si>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</si>
  <si>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</si>
  <si>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</si>
  <si>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</si>
  <si>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</si>
  <si>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</si>
  <si>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</si>
  <si>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</si>
  <si>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</si>
  <si>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</si>
  <si>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</si>
  <si>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</si>
  <si>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</si>
  <si>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</si>
  <si>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</si>
  <si>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</si>
  <si>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</si>
  <si>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</si>
  <si>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</si>
  <si>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</si>
  <si>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</si>
  <si>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</si>
  <si>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</si>
  <si>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</si>
  <si>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</si>
  <si>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</si>
  <si>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</si>
  <si>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</si>
  <si>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</si>
  <si>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</si>
  <si>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</si>
  <si>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</si>
  <si>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</si>
  <si>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</si>
  <si>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</si>
  <si>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</si>
  <si>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</si>
  <si>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</si>
  <si>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</si>
  <si>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</si>
  <si>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</si>
  <si>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</si>
  <si>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</si>
  <si>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</si>
  <si>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</si>
  <si>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</si>
  <si>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</si>
  <si>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</si>
  <si>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</si>
  <si>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</si>
  <si>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</si>
  <si>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</si>
  <si>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</si>
  <si>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</si>
  <si>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</si>
  <si>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</si>
  <si>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</si>
  <si>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</si>
  <si>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</si>
  <si>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</si>
  <si>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</si>
  <si>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</si>
  <si>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</si>
  <si>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</si>
  <si>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</si>
  <si>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</si>
  <si>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</si>
  <si>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</si>
  <si>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</si>
  <si>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</si>
  <si>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</si>
  <si>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</si>
  <si>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</si>
  <si>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</si>
  <si>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</si>
  <si>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</si>
  <si>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</si>
  <si>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</si>
  <si>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</si>
  <si>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</si>
  <si>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</si>
  <si>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</si>
  <si>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</si>
  <si>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</si>
  <si>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</si>
  <si>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</si>
  <si>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</si>
  <si>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</si>
  <si>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</si>
  <si>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</si>
  <si>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</si>
  <si>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</si>
  <si>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</si>
  <si>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</si>
  <si>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</si>
  <si>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</si>
  <si>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</si>
  <si>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</si>
  <si>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</si>
  <si>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</si>
  <si>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</si>
  <si>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</si>
  <si>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</si>
  <si>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</si>
  <si>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</si>
  <si>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</si>
  <si>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</si>
  <si>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</si>
  <si>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</si>
  <si>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</si>
  <si>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</si>
  <si>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</si>
  <si>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</si>
  <si>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</si>
  <si>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</si>
  <si>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</si>
  <si>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</si>
  <si>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</si>
  <si>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</si>
  <si>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</si>
  <si>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</si>
  <si>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</si>
  <si>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</si>
  <si>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</si>
  <si>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</si>
  <si>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</si>
  <si>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</si>
  <si>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</si>
  <si>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</si>
  <si>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</si>
  <si>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</si>
  <si>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</si>
  <si>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</si>
  <si>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</si>
  <si>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</si>
  <si>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</si>
  <si>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</si>
  <si>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</si>
  <si>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</si>
  <si>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</si>
  <si>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</si>
  <si>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</si>
  <si>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</si>
  <si>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</si>
  <si>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</si>
  <si>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</si>
  <si>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</si>
  <si>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</si>
  <si>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</si>
  <si>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</si>
  <si>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</si>
  <si>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</si>
  <si>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</si>
  <si>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</si>
  <si>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</si>
  <si>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</si>
  <si>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</si>
  <si>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</si>
  <si>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</si>
  <si>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</si>
  <si>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</si>
  <si>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</si>
  <si>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</si>
  <si>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</si>
  <si>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</si>
  <si>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</si>
  <si>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</si>
  <si>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</si>
  <si>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</si>
  <si>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</si>
  <si>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</si>
  <si>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</si>
  <si>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</si>
  <si>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</si>
  <si>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</si>
  <si>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</si>
  <si>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</si>
  <si>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</si>
  <si>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</si>
  <si>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</si>
  <si>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</si>
  <si>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</si>
  <si>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</si>
  <si>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</si>
  <si>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</si>
  <si>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</si>
  <si>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</si>
  <si>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</si>
  <si>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</si>
  <si>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</si>
  <si>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</si>
  <si>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</si>
  <si>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</si>
  <si>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</si>
  <si>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</si>
  <si>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</si>
  <si>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</si>
  <si>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</si>
  <si>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</si>
  <si>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</si>
  <si>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</si>
  <si>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</si>
  <si>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</si>
  <si>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</si>
  <si>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</si>
  <si>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</si>
  <si>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</si>
  <si>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</si>
  <si>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</si>
  <si>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</si>
  <si>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</si>
  <si>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</si>
  <si>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</si>
  <si>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</si>
  <si>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</si>
  <si>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</si>
  <si>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</si>
  <si>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</si>
  <si>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</si>
  <si>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</si>
  <si>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</si>
  <si>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</si>
  <si>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</si>
  <si>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</si>
  <si>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</si>
  <si>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</si>
  <si>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</si>
  <si>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</si>
  <si>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</si>
  <si>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</si>
  <si>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</si>
  <si>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</si>
  <si>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</si>
  <si>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</si>
  <si>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</si>
  <si>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</si>
  <si>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</si>
  <si>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</si>
  <si>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</si>
  <si>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</si>
  <si>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</si>
  <si>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</si>
  <si>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</si>
  <si>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</si>
  <si>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</si>
  <si>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</si>
  <si>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</si>
  <si>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</si>
  <si>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</si>
  <si>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</si>
  <si>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</si>
  <si>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</si>
  <si>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</si>
  <si>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</si>
  <si>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</si>
  <si>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</si>
  <si>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</si>
  <si>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</si>
  <si>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</si>
  <si>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</si>
  <si>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</si>
  <si>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</si>
  <si>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</si>
  <si>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</si>
  <si>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</si>
  <si>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</si>
  <si>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</si>
  <si>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</si>
  <si>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</si>
  <si>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</si>
  <si>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</si>
  <si>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</si>
  <si>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</si>
  <si>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</si>
  <si>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</si>
  <si>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</si>
  <si>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</si>
  <si>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</si>
  <si>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</si>
  <si>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</si>
  <si>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</si>
  <si>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</si>
  <si>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</si>
  <si>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</si>
  <si>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</si>
  <si>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</si>
  <si>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</si>
  <si>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</si>
  <si>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</si>
  <si>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</si>
  <si>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</si>
  <si>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</si>
  <si>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</si>
  <si>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</si>
  <si>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</si>
  <si>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</si>
  <si>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</si>
  <si>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</si>
  <si>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</si>
  <si>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</si>
  <si>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</si>
  <si>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</si>
  <si>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</si>
  <si>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</si>
  <si>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</si>
  <si>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</si>
  <si>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</si>
  <si>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</si>
  <si>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</si>
  <si>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</si>
  <si>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</si>
  <si>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</si>
  <si>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</si>
  <si>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</si>
  <si>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</si>
  <si>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</si>
  <si>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</si>
  <si>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</si>
  <si>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</si>
  <si>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</si>
  <si>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</si>
  <si>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</si>
  <si>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</si>
  <si>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</si>
  <si>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</si>
  <si>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</si>
  <si>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</si>
  <si>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</si>
  <si>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</si>
  <si>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</si>
  <si>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</si>
  <si>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</si>
  <si>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</si>
  <si>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</si>
  <si>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</si>
  <si>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</si>
  <si>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</si>
  <si>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</si>
  <si>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</si>
  <si>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</si>
  <si>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</si>
  <si>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</si>
  <si>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</si>
  <si>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</si>
  <si>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</si>
  <si>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</si>
  <si>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</si>
  <si>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</si>
  <si>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</si>
  <si>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</si>
  <si>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</si>
  <si>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</si>
  <si>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</si>
  <si>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</si>
  <si>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</si>
  <si>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</si>
  <si>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</si>
  <si>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</si>
  <si>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</si>
  <si>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</si>
  <si>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</si>
  <si>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</si>
  <si>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</si>
  <si>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</si>
  <si>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</si>
  <si>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</si>
  <si>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</si>
  <si>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</si>
  <si>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</si>
  <si>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</si>
  <si>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</si>
  <si>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</si>
  <si>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</si>
  <si>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</si>
  <si>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</si>
  <si>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</si>
  <si>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</si>
  <si>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</si>
  <si>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</si>
  <si>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</si>
  <si>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</si>
  <si>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</si>
  <si>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</si>
  <si>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</si>
  <si>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</si>
  <si>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</si>
  <si>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</si>
  <si>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</si>
  <si>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</si>
  <si>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</si>
  <si>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</si>
  <si>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</si>
  <si>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</si>
  <si>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</si>
  <si>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</si>
  <si>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</si>
  <si>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</si>
  <si>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</si>
  <si>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</si>
  <si>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</si>
  <si>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</si>
  <si>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</si>
  <si>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</si>
  <si>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</si>
  <si>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</si>
  <si>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</si>
  <si>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</si>
  <si>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</si>
  <si>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</si>
  <si>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</si>
  <si>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</si>
  <si>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</si>
  <si>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</si>
  <si>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</si>
  <si>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</si>
  <si>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</si>
  <si>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</si>
  <si>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</si>
  <si>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</si>
  <si>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</si>
  <si>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</si>
  <si>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</si>
  <si>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</si>
  <si>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</si>
  <si>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</si>
  <si>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</si>
  <si>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</si>
  <si>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</si>
  <si>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</si>
  <si>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</si>
  <si>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</si>
  <si>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</si>
  <si>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</si>
  <si>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</si>
  <si>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</si>
  <si>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</si>
  <si>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</si>
  <si>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</si>
  <si>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</si>
  <si>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</si>
  <si>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</si>
  <si>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</si>
  <si>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</si>
  <si>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</si>
  <si>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</si>
  <si>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</si>
  <si>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</si>
  <si>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</si>
  <si>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</si>
  <si>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</si>
  <si>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</si>
  <si>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</si>
  <si>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</si>
  <si>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</si>
  <si>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</si>
  <si>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</si>
  <si>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</si>
  <si>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</si>
  <si>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</si>
  <si>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</si>
  <si>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</si>
  <si>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</si>
  <si>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</si>
  <si>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</si>
  <si>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</si>
  <si>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</si>
  <si>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</si>
  <si>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</si>
  <si>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</si>
  <si>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</si>
  <si>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</si>
  <si>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</si>
  <si>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</si>
  <si>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</si>
  <si>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</si>
  <si>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</si>
  <si>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</si>
  <si>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</si>
  <si>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</si>
  <si>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</si>
  <si>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</si>
  <si>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</si>
  <si>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</si>
  <si>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</si>
  <si>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</si>
  <si>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</si>
  <si>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</si>
  <si>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</si>
  <si>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</si>
  <si>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</si>
  <si>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</si>
  <si>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</si>
  <si>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</si>
  <si>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</si>
  <si>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</si>
  <si>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</si>
  <si>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</si>
  <si>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</si>
  <si>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</si>
  <si>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</si>
  <si>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</si>
  <si>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</si>
  <si>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</si>
  <si>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</si>
  <si>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</si>
  <si>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</si>
  <si>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</si>
  <si>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</si>
  <si>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</si>
  <si>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</si>
  <si>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</si>
  <si>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</si>
  <si>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</si>
  <si>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</si>
  <si>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</si>
  <si>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</si>
  <si>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</si>
  <si>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</si>
  <si>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</si>
  <si>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</si>
  <si>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</si>
  <si>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</si>
  <si>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</si>
  <si>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</si>
  <si>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</si>
  <si>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</si>
  <si>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</si>
  <si>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</si>
  <si>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</si>
  <si>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</si>
  <si>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</si>
  <si>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</si>
  <si>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</si>
  <si>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</si>
  <si>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</si>
  <si>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</si>
  <si>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</si>
  <si>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</si>
  <si>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</si>
  <si>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</si>
  <si>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</si>
  <si>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</si>
  <si>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</si>
  <si>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</si>
  <si>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</si>
  <si>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</si>
  <si>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</si>
  <si>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</si>
  <si>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</si>
  <si>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</si>
  <si>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</si>
  <si>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</si>
  <si>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</si>
  <si>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</si>
  <si>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</si>
  <si>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</si>
  <si>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</si>
  <si>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</si>
  <si>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</si>
  <si>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</si>
  <si>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</si>
  <si>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</si>
  <si>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</si>
  <si>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</si>
  <si>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</si>
  <si>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</si>
  <si>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</si>
  <si>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</si>
  <si>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</si>
  <si>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</si>
  <si>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</si>
  <si>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</si>
  <si>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</si>
  <si>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</si>
  <si>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</si>
  <si>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</si>
  <si>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</si>
  <si>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</si>
  <si>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</si>
  <si>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</si>
  <si>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</si>
  <si>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</si>
  <si>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</si>
  <si>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</si>
  <si>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</si>
  <si>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</si>
  <si>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</si>
  <si>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</si>
  <si>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</si>
  <si>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</si>
  <si>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</si>
  <si>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</si>
  <si>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</si>
  <si>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</si>
  <si>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</si>
  <si>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</si>
  <si>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</si>
  <si>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</si>
  <si>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</si>
  <si>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</si>
  <si>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</si>
  <si>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</si>
  <si>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</si>
  <si>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</si>
  <si>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</si>
  <si>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</si>
  <si>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</si>
  <si>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</si>
  <si>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</si>
  <si>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</si>
  <si>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</si>
  <si>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</si>
  <si>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</si>
  <si>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</si>
  <si>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</si>
  <si>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</si>
  <si>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</si>
  <si>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</si>
  <si>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</si>
  <si>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</si>
  <si>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</si>
  <si>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</si>
  <si>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</si>
  <si>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</si>
  <si>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</si>
  <si>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</si>
  <si>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</si>
  <si>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</si>
  <si>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</si>
  <si>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</si>
  <si>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</si>
  <si>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</si>
  <si>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</si>
  <si>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</si>
  <si>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</si>
  <si>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</si>
  <si>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</si>
  <si>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</si>
  <si>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</si>
  <si>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</si>
  <si>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</si>
  <si>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</si>
  <si>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</si>
  <si>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</si>
  <si>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</si>
  <si>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</si>
  <si>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</si>
  <si>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</si>
  <si>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</si>
  <si>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</si>
  <si>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</si>
  <si>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</si>
  <si>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</si>
  <si>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</si>
  <si>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</si>
  <si>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</si>
  <si>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</si>
  <si>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</si>
  <si>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</si>
  <si>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</si>
  <si>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</si>
  <si>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</si>
  <si>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</si>
  <si>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</si>
  <si>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</si>
  <si>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</si>
  <si>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</si>
  <si>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</si>
  <si>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</si>
  <si>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</si>
  <si>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</si>
  <si>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</si>
  <si>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</si>
  <si>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</si>
  <si>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</si>
  <si>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</si>
  <si>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</si>
  <si>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</si>
  <si>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</si>
  <si>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</si>
  <si>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</si>
  <si>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</si>
  <si>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</si>
  <si>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</si>
  <si>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</si>
  <si>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</si>
  <si>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</si>
  <si>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</si>
  <si>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</si>
  <si>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</si>
  <si>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</si>
  <si>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</si>
  <si>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</si>
  <si>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</si>
  <si>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</si>
  <si>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</si>
  <si>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</si>
  <si>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</si>
  <si>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</si>
  <si>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</si>
  <si>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</si>
  <si>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</si>
  <si>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</si>
  <si>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</si>
  <si>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</si>
  <si>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</si>
  <si>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</si>
  <si>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</si>
  <si>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</si>
  <si>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</si>
  <si>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</si>
  <si>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</si>
  <si>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</si>
  <si>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</si>
  <si>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</si>
  <si>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</si>
  <si>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</si>
  <si>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</si>
  <si>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</si>
  <si>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</si>
  <si>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</si>
  <si>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</si>
  <si>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</si>
  <si>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</si>
  <si>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</si>
  <si>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</si>
  <si>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</si>
  <si>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</si>
  <si>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</si>
  <si>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</si>
  <si>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</si>
  <si>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</si>
  <si>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</si>
  <si>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</si>
  <si>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</si>
  <si>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</si>
  <si>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</si>
  <si>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</si>
  <si>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</si>
  <si>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</si>
  <si>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</si>
  <si>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</si>
  <si>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</si>
  <si>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</si>
  <si>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</si>
  <si>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</si>
  <si>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</si>
  <si>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</si>
  <si>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</si>
  <si>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</si>
  <si>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</si>
  <si>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</si>
  <si>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</si>
  <si>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</si>
  <si>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</si>
  <si>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</si>
  <si>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</si>
  <si>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</si>
  <si>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</si>
  <si>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</si>
  <si>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</si>
  <si>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</si>
  <si>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</si>
  <si>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</si>
  <si>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</si>
  <si>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</si>
  <si>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</si>
  <si>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</si>
  <si>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</si>
  <si>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</si>
  <si>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</si>
  <si>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</si>
  <si>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</si>
  <si>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</si>
  <si>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</si>
  <si>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</si>
  <si>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</si>
  <si>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</si>
  <si>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</si>
  <si>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</si>
  <si>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</si>
  <si>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</si>
  <si>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</si>
  <si>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</si>
  <si>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</si>
  <si>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</si>
  <si>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</si>
  <si>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</si>
  <si>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</si>
  <si>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</si>
  <si>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</si>
  <si>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</si>
  <si>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</si>
  <si>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</si>
  <si>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</si>
  <si>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</si>
  <si>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</si>
  <si>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</si>
  <si>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</si>
  <si>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</si>
  <si>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</si>
  <si>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</si>
  <si>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</si>
  <si>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</si>
  <si>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</si>
  <si>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</si>
  <si>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</si>
  <si>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</si>
  <si>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</si>
  <si>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</si>
  <si>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</si>
  <si>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</si>
  <si>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</si>
  <si>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</si>
  <si>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</si>
  <si>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</si>
  <si>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</si>
  <si>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</si>
  <si>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</si>
  <si>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</si>
  <si>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</si>
  <si>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</si>
  <si>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</si>
  <si>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</si>
  <si>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</si>
  <si>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</si>
  <si>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</si>
  <si>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</si>
  <si>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</si>
  <si>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</si>
  <si>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</si>
  <si>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</si>
  <si>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</si>
  <si>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</si>
  <si>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</si>
  <si>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</si>
  <si>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</si>
  <si>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</si>
  <si>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</si>
  <si>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</si>
  <si>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</si>
  <si>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</si>
  <si>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</si>
  <si>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</si>
  <si>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</si>
  <si>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</si>
  <si>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</si>
  <si>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</si>
  <si>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</si>
  <si>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</si>
  <si>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</si>
  <si>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</si>
  <si>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</si>
  <si>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</si>
  <si>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</si>
  <si>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</si>
  <si>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</si>
  <si>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</si>
  <si>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</si>
  <si>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</si>
  <si>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</si>
  <si>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</si>
  <si>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</si>
  <si>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</si>
  <si>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</si>
  <si>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</si>
  <si>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</si>
  <si>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</si>
  <si>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</si>
  <si>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</si>
  <si>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</si>
  <si>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</si>
  <si>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</si>
  <si>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</si>
  <si>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</si>
  <si>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</si>
  <si>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</si>
  <si>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</si>
  <si>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</si>
  <si>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</si>
  <si>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</si>
  <si>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</si>
  <si>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</si>
  <si>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</si>
  <si>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</si>
  <si>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</si>
  <si>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</si>
  <si>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</si>
  <si>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</si>
  <si>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</si>
  <si>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</si>
  <si>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</si>
  <si>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</si>
  <si>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</si>
  <si>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</si>
  <si>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</si>
  <si>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</si>
  <si>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</si>
  <si>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</si>
  <si>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</si>
  <si>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</si>
  <si>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</si>
  <si>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</si>
  <si>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</si>
  <si>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</si>
  <si>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</si>
  <si>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</si>
  <si>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</si>
  <si>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</si>
  <si>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</si>
  <si>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</si>
  <si>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</si>
  <si>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</si>
  <si>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</si>
  <si>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</si>
  <si>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</si>
  <si>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</si>
  <si>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</si>
  <si>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</si>
  <si>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</si>
  <si>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</si>
  <si>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</si>
  <si>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</si>
  <si>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</si>
  <si>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</si>
  <si>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</si>
  <si>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</si>
  <si>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</si>
  <si>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</si>
  <si>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</si>
  <si>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</si>
  <si>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</si>
  <si>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</si>
  <si>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</si>
  <si>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</si>
  <si>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</si>
  <si>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</si>
  <si>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</si>
  <si>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</si>
  <si>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</si>
  <si>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</si>
  <si>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</si>
  <si>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</si>
  <si>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</si>
  <si>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</si>
  <si>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</si>
  <si>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</si>
  <si>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</si>
  <si>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</si>
  <si>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</si>
  <si>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</si>
  <si>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</si>
  <si>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</si>
  <si>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</si>
  <si>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</si>
  <si>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</si>
  <si>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</si>
  <si>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</si>
  <si>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</si>
  <si>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</si>
  <si>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</si>
  <si>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</si>
  <si>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</si>
  <si>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</si>
  <si>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</si>
  <si>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</si>
  <si>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</si>
  <si>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</si>
  <si>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</si>
  <si>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</si>
  <si>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</si>
  <si>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</si>
  <si>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</si>
  <si>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</si>
  <si>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</si>
  <si>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</si>
  <si>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</si>
  <si>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</si>
  <si>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</si>
  <si>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</si>
  <si>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</si>
  <si>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</si>
  <si>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</si>
  <si>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</si>
  <si>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</si>
  <si>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</si>
  <si>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</si>
  <si>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</si>
  <si>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</si>
  <si>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</si>
  <si>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</si>
  <si>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</si>
  <si>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</si>
  <si>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</si>
  <si>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</si>
  <si>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</si>
  <si>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</si>
  <si>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</si>
  <si>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</si>
  <si>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</si>
  <si>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</si>
  <si>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</si>
  <si>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</si>
  <si>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</si>
  <si>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</si>
  <si>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</si>
  <si>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</si>
  <si>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</si>
  <si>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</si>
  <si>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</si>
  <si>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</si>
  <si>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</si>
  <si>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</si>
  <si>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</si>
  <si>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</si>
  <si>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</si>
  <si>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</si>
  <si>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</si>
  <si>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</si>
  <si>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</si>
  <si>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</si>
  <si>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</si>
  <si>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</si>
  <si>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</si>
  <si>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</si>
  <si>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</si>
  <si>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</si>
  <si>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</si>
  <si>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</si>
  <si>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</si>
  <si>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</si>
  <si>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</si>
  <si>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</si>
  <si>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</si>
  <si>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</si>
  <si>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</si>
  <si>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</si>
  <si>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</si>
  <si>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</si>
  <si>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</si>
  <si>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</si>
  <si>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</si>
  <si>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</si>
  <si>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</si>
  <si>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</si>
  <si>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</si>
  <si>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</si>
  <si>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</si>
  <si>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</si>
  <si>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</si>
  <si>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</si>
  <si>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</si>
  <si>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</si>
  <si>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</si>
  <si>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</si>
  <si>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</si>
  <si>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</si>
  <si>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</si>
  <si>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</si>
  <si>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</si>
  <si>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</si>
  <si>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</si>
  <si>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</si>
  <si>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</si>
  <si>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</si>
  <si>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</si>
  <si>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</si>
  <si>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</si>
  <si>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</si>
  <si>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</si>
  <si>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</si>
  <si>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</si>
  <si>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</si>
  <si>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</si>
  <si>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</si>
  <si>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</si>
  <si>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</si>
  <si>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</si>
  <si>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</si>
  <si>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</si>
  <si>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</si>
  <si>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</si>
  <si>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</si>
  <si>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</si>
  <si>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</si>
  <si>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</si>
  <si>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</si>
  <si>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</si>
  <si>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</si>
  <si>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</si>
  <si>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</si>
  <si>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</si>
  <si>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</si>
  <si>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</si>
  <si>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</si>
  <si>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</si>
  <si>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</si>
  <si>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</si>
  <si>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</si>
  <si>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</si>
  <si>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</si>
  <si>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</si>
  <si>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</si>
  <si>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</si>
  <si>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</si>
  <si>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</si>
  <si>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</si>
  <si>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</si>
  <si>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</si>
  <si>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</si>
  <si>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</si>
  <si>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</si>
  <si>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</si>
  <si>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</si>
  <si>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</si>
  <si>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</si>
  <si>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</si>
  <si>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</si>
  <si>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</si>
  <si>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</si>
  <si>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</si>
  <si>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</si>
  <si>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</si>
  <si>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</si>
  <si>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</si>
  <si>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</si>
  <si>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</si>
  <si>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</si>
  <si>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</si>
  <si>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</si>
  <si>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</si>
  <si>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</si>
  <si>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</si>
  <si>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</si>
  <si>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</si>
  <si>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</si>
  <si>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</si>
  <si>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</si>
  <si>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</si>
  <si>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</si>
  <si>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</si>
  <si>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</si>
  <si>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</si>
  <si>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</si>
  <si>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</si>
  <si>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</si>
  <si>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</si>
  <si>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</si>
  <si>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</si>
  <si>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</si>
  <si>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</si>
  <si>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</si>
  <si>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</si>
  <si>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</si>
  <si>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</si>
  <si>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</si>
  <si>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</si>
  <si>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</si>
  <si>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</si>
  <si>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</si>
  <si>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</si>
  <si>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</si>
  <si>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</si>
  <si>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</si>
  <si>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</si>
  <si>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</si>
  <si>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</si>
  <si>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</si>
  <si>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</si>
  <si>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</si>
  <si>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</si>
  <si>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</si>
  <si>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</si>
  <si>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</si>
  <si>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</si>
  <si>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</si>
  <si>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</si>
  <si>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</si>
  <si>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</si>
  <si>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</si>
  <si>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</si>
  <si>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</si>
  <si>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</si>
  <si>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</si>
  <si>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</si>
  <si>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</si>
  <si>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</si>
  <si>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</si>
  <si>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</si>
  <si>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</si>
  <si>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</si>
  <si>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</si>
  <si>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</si>
  <si>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</si>
  <si>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</si>
  <si>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</si>
  <si>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</si>
  <si>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</si>
  <si>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</si>
  <si>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</si>
  <si>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</si>
  <si>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</si>
  <si>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</si>
  <si>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</si>
  <si>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</si>
  <si>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</si>
  <si>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</si>
  <si>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</si>
  <si>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</si>
  <si>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</si>
  <si>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</si>
  <si>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</si>
  <si>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</si>
  <si>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</si>
  <si>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</si>
  <si>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</si>
  <si>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</si>
  <si>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</si>
  <si>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</si>
  <si>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</si>
  <si>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</si>
  <si>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</si>
  <si>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</si>
  <si>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</si>
  <si>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</si>
  <si>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</si>
  <si>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</si>
  <si>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</si>
  <si>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</si>
  <si>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</si>
  <si>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</si>
  <si>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</si>
  <si>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</si>
  <si>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</si>
  <si>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</si>
  <si>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</si>
  <si>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</si>
  <si>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</si>
  <si>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</si>
  <si>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</si>
  <si>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</si>
  <si>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</si>
  <si>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</si>
  <si>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</si>
  <si>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</si>
  <si>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</si>
  <si>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</si>
  <si>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</si>
  <si>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</si>
  <si>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</si>
  <si>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</si>
  <si>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</si>
  <si>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</si>
  <si>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</si>
  <si>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</si>
  <si>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</si>
  <si>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</si>
  <si>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</si>
  <si>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</si>
  <si>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</si>
  <si>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</si>
  <si>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</si>
  <si>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</si>
  <si>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</si>
  <si>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</si>
  <si>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</si>
  <si>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</si>
  <si>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</si>
  <si>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</si>
  <si>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</si>
  <si>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</si>
  <si>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</si>
  <si>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</si>
  <si>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</si>
  <si>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</si>
  <si>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</si>
  <si>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</si>
  <si>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</si>
  <si>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</si>
  <si>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</si>
  <si>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</si>
  <si>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</si>
  <si>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</si>
  <si>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</si>
  <si>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</si>
  <si>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</si>
  <si>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</si>
  <si>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</si>
  <si>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</si>
  <si>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</si>
  <si>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</si>
  <si>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</si>
  <si>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</si>
  <si>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</si>
  <si>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</si>
  <si>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</si>
  <si>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</si>
  <si>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</si>
  <si>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</si>
  <si>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</si>
  <si>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</si>
  <si>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</si>
  <si>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</si>
  <si>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</si>
  <si>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</si>
  <si>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</si>
  <si>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</si>
  <si>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</si>
  <si>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</si>
  <si>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</si>
  <si>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</si>
  <si>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</si>
  <si>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</si>
  <si>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</si>
  <si>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</si>
  <si>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</si>
  <si>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</si>
  <si>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</si>
  <si>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</si>
  <si>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</si>
  <si>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</si>
  <si>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</si>
  <si>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</si>
  <si>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</si>
  <si>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</si>
  <si>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</si>
  <si>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</si>
  <si>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</si>
  <si>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</si>
  <si>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</si>
  <si>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</si>
  <si>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</si>
  <si>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</si>
  <si>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</si>
  <si>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</si>
  <si>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</si>
  <si>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</si>
  <si>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</si>
  <si>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</si>
  <si>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</si>
  <si>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</si>
  <si>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</si>
  <si>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</si>
  <si>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</si>
  <si>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</si>
  <si>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</si>
  <si>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</si>
  <si>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</si>
  <si>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</si>
  <si>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</si>
  <si>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</si>
  <si>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</si>
  <si>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</si>
  <si>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</si>
  <si>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</si>
  <si>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</si>
  <si>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</si>
  <si>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</si>
  <si>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</si>
  <si>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</si>
  <si>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</si>
  <si>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</si>
  <si>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</si>
  <si>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</si>
  <si>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</si>
  <si>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</si>
  <si>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</si>
  <si>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</si>
  <si>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</si>
  <si>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</si>
  <si>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</si>
  <si>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</si>
  <si>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</si>
  <si>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</si>
  <si>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</si>
  <si>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</si>
  <si>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</si>
  <si>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</si>
  <si>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</si>
  <si>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</si>
  <si>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</si>
  <si>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</si>
  <si>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</si>
  <si>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</si>
  <si>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</si>
  <si>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</si>
  <si>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</si>
  <si>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</si>
  <si>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</si>
  <si>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</si>
  <si>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</si>
  <si>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</si>
  <si>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</si>
  <si>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</si>
  <si>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</si>
  <si>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</si>
  <si>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</si>
  <si>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</si>
  <si>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</si>
  <si>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</si>
  <si>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</si>
  <si>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</si>
  <si>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</si>
  <si>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</si>
  <si>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</si>
  <si>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</si>
  <si>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</si>
  <si>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</si>
  <si>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</si>
  <si>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</si>
  <si>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</si>
  <si>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</si>
  <si>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</si>
  <si>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</si>
  <si>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</si>
  <si>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</si>
  <si>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</si>
  <si>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</si>
  <si>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</si>
  <si>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</si>
  <si>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</si>
  <si>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</si>
  <si>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</si>
  <si>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</si>
  <si>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</si>
  <si>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</si>
  <si>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</si>
  <si>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</si>
  <si>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</si>
  <si>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</si>
  <si>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</si>
  <si>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</si>
  <si>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</si>
  <si>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</si>
  <si>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</si>
  <si>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</si>
  <si>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</si>
  <si>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</si>
  <si>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</si>
  <si>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</si>
  <si>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</si>
  <si>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</si>
  <si>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</si>
  <si>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</si>
  <si>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</si>
  <si>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</si>
  <si>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</si>
  <si>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</si>
  <si>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</si>
  <si>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</si>
  <si>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</si>
  <si>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</si>
  <si>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</si>
  <si>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</si>
  <si>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</si>
  <si>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</si>
  <si>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</si>
  <si>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</si>
  <si>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</si>
  <si>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</si>
  <si>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</si>
  <si>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</si>
  <si>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</si>
  <si>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</si>
  <si>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</si>
  <si>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</si>
  <si>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</si>
  <si>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</si>
  <si>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</si>
  <si>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</si>
  <si>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</si>
  <si>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</si>
  <si>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</si>
  <si>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</si>
  <si>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</si>
  <si>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</si>
  <si>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</si>
  <si>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</si>
  <si>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</si>
  <si>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</si>
  <si>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</si>
  <si>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</si>
  <si>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</si>
  <si>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</si>
  <si>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</si>
  <si>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</si>
  <si>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</si>
  <si>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</si>
  <si>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</si>
  <si>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</si>
  <si>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</si>
  <si>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</si>
  <si>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</si>
  <si>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</si>
  <si>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</si>
  <si>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</si>
  <si>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</si>
  <si>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</si>
  <si>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</si>
  <si>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</si>
  <si>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</si>
  <si>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</si>
  <si>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</si>
  <si>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</si>
  <si>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</si>
  <si>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</si>
  <si>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</si>
  <si>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</si>
  <si>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</si>
  <si>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</si>
  <si>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</si>
  <si>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</si>
  <si>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</si>
  <si>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</si>
  <si>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</si>
  <si>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</si>
  <si>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</si>
  <si>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</si>
  <si>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</si>
  <si>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</si>
  <si>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</si>
  <si>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</si>
  <si>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</si>
  <si>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</si>
  <si>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</si>
  <si>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</si>
  <si>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</si>
  <si>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</si>
  <si>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</si>
  <si>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</si>
  <si>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</si>
  <si>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</si>
  <si>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</si>
  <si>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</si>
  <si>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</si>
  <si>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</si>
  <si>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</si>
  <si>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</si>
  <si>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</si>
  <si>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</si>
  <si>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</si>
  <si>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</si>
  <si>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</si>
  <si>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</si>
  <si>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</si>
  <si>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</si>
  <si>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</si>
  <si>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</si>
  <si>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</si>
  <si>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</si>
  <si>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</si>
  <si>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</si>
  <si>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</si>
  <si>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</si>
  <si>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</si>
  <si>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</si>
  <si>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</si>
  <si>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</si>
  <si>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</si>
  <si>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</si>
  <si>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</si>
  <si>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</si>
  <si>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</si>
  <si>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</si>
  <si>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</si>
  <si>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</si>
  <si>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</si>
  <si>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</si>
  <si>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</si>
  <si>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</si>
  <si>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</si>
  <si>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</si>
  <si>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</si>
  <si>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</si>
  <si>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</si>
  <si>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</si>
  <si>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</si>
  <si>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</si>
  <si>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</si>
  <si>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</si>
  <si>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</si>
  <si>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</si>
  <si>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</si>
  <si>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</si>
  <si>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</si>
  <si>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</si>
  <si>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</si>
  <si>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</si>
  <si>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</si>
  <si>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</si>
  <si>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</si>
  <si>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</si>
  <si>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</si>
  <si>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</si>
  <si>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</si>
  <si>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</si>
  <si>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</si>
  <si>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</si>
  <si>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</si>
  <si>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</si>
  <si>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</si>
  <si>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</si>
  <si>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</si>
  <si>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</si>
  <si>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</si>
  <si>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</si>
  <si>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</si>
  <si>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</si>
  <si>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</si>
  <si>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</si>
  <si>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</si>
  <si>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</si>
  <si>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</si>
  <si>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</si>
  <si>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</si>
  <si>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</si>
  <si>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</si>
  <si>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</si>
  <si>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</si>
  <si>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</si>
  <si>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</si>
  <si>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</si>
  <si>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</si>
  <si>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</si>
  <si>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</si>
  <si>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</si>
  <si>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</si>
  <si>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</si>
  <si>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</si>
  <si>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</si>
  <si>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</si>
  <si>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</si>
  <si>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</si>
  <si>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</si>
  <si>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</si>
  <si>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</si>
  <si>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</si>
  <si>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</si>
  <si>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</si>
  <si>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</si>
  <si>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</si>
  <si>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</si>
  <si>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</si>
  <si>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</si>
  <si>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</si>
  <si>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</si>
  <si>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</si>
  <si>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</si>
  <si>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</si>
  <si>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</si>
  <si>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</si>
  <si>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</si>
  <si>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</si>
  <si>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</si>
  <si>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</si>
  <si>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</si>
  <si>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</si>
  <si>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</si>
  <si>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</si>
  <si>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</si>
  <si>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</si>
  <si>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</si>
  <si>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</si>
  <si>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</si>
  <si>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</si>
  <si>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</si>
  <si>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</si>
  <si>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</si>
  <si>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</si>
  <si>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</si>
  <si>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</si>
  <si>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</si>
  <si>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</si>
  <si>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</si>
  <si>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</si>
  <si>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</si>
  <si>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</si>
  <si>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</si>
  <si>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</si>
  <si>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</si>
  <si>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</si>
  <si>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</si>
  <si>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</si>
  <si>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</si>
  <si>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</si>
  <si>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</si>
  <si>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</si>
  <si>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</si>
  <si>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</si>
  <si>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</si>
  <si>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</si>
  <si>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</si>
  <si>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</si>
  <si>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</si>
  <si>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</si>
  <si>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</si>
  <si>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</si>
  <si>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</si>
  <si>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</si>
  <si>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</si>
  <si>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</si>
  <si>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</si>
  <si>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</si>
  <si>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</si>
  <si>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</si>
  <si>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</si>
  <si>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</si>
  <si>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</si>
  <si>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</si>
  <si>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</si>
  <si>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</si>
  <si>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</si>
  <si>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</si>
  <si>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</si>
  <si>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</si>
  <si>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</si>
  <si>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</si>
  <si>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</si>
  <si>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</si>
  <si>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</si>
  <si>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</si>
  <si>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</si>
  <si>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</si>
  <si>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</si>
  <si>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</si>
  <si>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</si>
  <si>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</si>
  <si>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</si>
  <si>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</si>
  <si>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</si>
  <si>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</si>
  <si>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</si>
  <si>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</si>
  <si>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</si>
  <si>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</si>
  <si>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</si>
  <si>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</si>
  <si>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</si>
  <si>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</si>
  <si>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</si>
  <si>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</si>
  <si>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</si>
  <si>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</si>
  <si>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</si>
  <si>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</si>
  <si>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</si>
  <si>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</si>
  <si>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</si>
  <si>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</si>
  <si>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</si>
  <si>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</si>
  <si>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</si>
  <si>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</si>
  <si>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</si>
  <si>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</si>
  <si>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</si>
  <si>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</si>
  <si>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</si>
  <si>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</si>
  <si>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</si>
  <si>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</si>
  <si>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</si>
  <si>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</si>
  <si>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</si>
  <si>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</si>
  <si>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</si>
  <si>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</si>
  <si>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</si>
  <si>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</si>
  <si>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</si>
  <si>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</si>
  <si>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</si>
  <si>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</si>
  <si>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</si>
  <si>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</si>
  <si>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</si>
  <si>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</si>
  <si>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</si>
  <si>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</si>
  <si>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</si>
  <si>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</si>
  <si>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</si>
  <si>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</si>
  <si>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</si>
  <si>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</si>
  <si>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</si>
  <si>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</si>
  <si>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</si>
  <si>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</si>
  <si>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</si>
  <si>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</si>
  <si>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</si>
  <si>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</si>
  <si>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</si>
  <si>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</si>
  <si>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</si>
  <si>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</si>
  <si>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</si>
  <si>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</si>
  <si>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</si>
  <si>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</si>
  <si>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</si>
  <si>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</si>
  <si>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</si>
  <si>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</si>
  <si>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</si>
  <si>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</si>
  <si>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</si>
  <si>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</si>
  <si>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</si>
  <si>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</si>
  <si>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</si>
  <si>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</si>
  <si>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</si>
  <si>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</si>
  <si>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</si>
  <si>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</si>
  <si>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</si>
  <si>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</si>
  <si>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</si>
  <si>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</si>
  <si>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</si>
  <si>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</si>
  <si>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</si>
  <si>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</si>
  <si>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</si>
  <si>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</si>
  <si>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</si>
  <si>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</si>
  <si>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</si>
  <si>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</si>
  <si>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</si>
  <si>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</si>
  <si>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</si>
  <si>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</si>
  <si>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</si>
  <si>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</si>
  <si>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</si>
  <si>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</si>
  <si>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</si>
  <si>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</si>
  <si>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</si>
  <si>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</si>
  <si>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</si>
  <si>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</si>
  <si>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</si>
  <si>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</si>
  <si>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</si>
  <si>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</si>
  <si>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</si>
  <si>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</si>
  <si>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</si>
  <si>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</si>
  <si>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</si>
  <si>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</si>
  <si>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</si>
  <si>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</si>
  <si>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</si>
  <si>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</si>
  <si>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</si>
  <si>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</si>
  <si>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</si>
  <si>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</si>
  <si>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</si>
  <si>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</si>
  <si>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</si>
  <si>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</si>
  <si>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</si>
  <si>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</si>
  <si>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</si>
  <si>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</si>
  <si>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</si>
  <si>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</si>
  <si>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</si>
  <si>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</si>
  <si>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</si>
  <si>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</si>
  <si>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</si>
  <si>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</si>
  <si>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</si>
  <si>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</si>
  <si>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</si>
  <si>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</si>
  <si>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</si>
  <si>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</si>
  <si>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</si>
  <si>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</si>
  <si>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</si>
  <si>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</si>
  <si>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</si>
  <si>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</si>
  <si>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</si>
  <si>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</si>
  <si>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</si>
  <si>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</si>
  <si>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</si>
  <si>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</si>
  <si>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</si>
  <si>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</si>
  <si>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</si>
  <si>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</si>
  <si>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</si>
  <si>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</si>
  <si>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</si>
  <si>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</si>
  <si>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</si>
  <si>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</si>
  <si>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</si>
  <si>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</si>
  <si>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</si>
  <si>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</si>
  <si>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</si>
  <si>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</si>
  <si>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</si>
  <si>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</si>
  <si>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</si>
  <si>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</si>
  <si>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</si>
  <si>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</si>
  <si>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</si>
  <si>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</si>
  <si>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</si>
  <si>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</si>
  <si>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</si>
  <si>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</si>
  <si>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</si>
  <si>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</si>
  <si>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</si>
  <si>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</si>
  <si>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</si>
  <si>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</si>
  <si>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</si>
  <si>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</si>
  <si>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</si>
  <si>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</si>
  <si>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</si>
  <si>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</si>
  <si>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</si>
  <si>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</si>
  <si>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</si>
  <si>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</si>
  <si>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</si>
  <si>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</si>
  <si>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</si>
  <si>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</si>
  <si>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</si>
  <si>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</si>
  <si>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</si>
  <si>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</si>
  <si>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</si>
  <si>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</si>
  <si>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</si>
  <si>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</si>
  <si>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</si>
  <si>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</si>
  <si>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</si>
  <si>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</si>
  <si>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</si>
  <si>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</si>
  <si>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</si>
  <si>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</si>
  <si>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</si>
  <si>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</si>
  <si>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</si>
  <si>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</si>
  <si>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</si>
  <si>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</si>
  <si>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</si>
  <si>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</si>
  <si>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</si>
  <si>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</si>
  <si>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</si>
  <si>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</si>
  <si>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</si>
  <si>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</si>
  <si>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</si>
  <si>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</si>
  <si>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</si>
  <si>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</si>
  <si>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</si>
  <si>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</si>
  <si>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</si>
  <si>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</si>
  <si>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</si>
  <si>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</si>
  <si>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</si>
  <si>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</si>
  <si>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</si>
  <si>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</si>
  <si>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</si>
  <si>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</si>
  <si>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</si>
  <si>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</si>
  <si>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</si>
  <si>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</si>
  <si>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</si>
  <si>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</si>
  <si>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</si>
  <si>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</si>
  <si>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</si>
  <si>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</si>
  <si>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</si>
  <si>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</si>
  <si>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</si>
  <si>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</si>
  <si>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</si>
  <si>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</si>
  <si>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</si>
  <si>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</si>
  <si>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</si>
  <si>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</si>
  <si>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</si>
  <si>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</si>
  <si>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</si>
  <si>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</si>
  <si>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</si>
  <si>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</si>
  <si>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</si>
  <si>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</si>
  <si>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</si>
  <si>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</si>
  <si>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</si>
  <si>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</si>
  <si>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</si>
  <si>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</si>
  <si>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</si>
  <si>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</si>
  <si>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</si>
  <si>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</si>
  <si>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</si>
  <si>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</si>
  <si>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</si>
  <si>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</si>
  <si>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</si>
  <si>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</si>
  <si>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</si>
  <si>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</si>
  <si>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</si>
  <si>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</si>
  <si>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</si>
  <si>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</si>
  <si>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</si>
  <si>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</si>
  <si>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</si>
  <si>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</si>
  <si>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</si>
  <si>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</si>
  <si>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</si>
  <si>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</si>
  <si>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</si>
  <si>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</si>
  <si>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</si>
  <si>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</si>
  <si>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</si>
  <si>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</si>
  <si>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</si>
  <si>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</si>
  <si>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</si>
  <si>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</si>
  <si>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</si>
  <si>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</si>
  <si>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</si>
  <si>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</si>
  <si>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</si>
  <si>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</si>
  <si>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</si>
  <si>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</si>
  <si>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</si>
  <si>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</si>
  <si>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</si>
  <si>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</si>
  <si>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</si>
  <si>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</si>
  <si>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</si>
  <si>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</si>
  <si>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</si>
  <si>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</si>
  <si>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</si>
  <si>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</si>
  <si>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</si>
  <si>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</si>
  <si>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</si>
  <si>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</si>
  <si>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</si>
  <si>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</si>
  <si>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</si>
  <si>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</si>
  <si>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</si>
  <si>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</si>
  <si>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</si>
  <si>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</si>
  <si>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</si>
  <si>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</si>
  <si>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</si>
  <si>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</si>
  <si>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</si>
  <si>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</si>
  <si>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</si>
  <si>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</si>
  <si>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</si>
  <si>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</si>
  <si>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</si>
  <si>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</si>
  <si>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</si>
  <si>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</si>
  <si>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</si>
  <si>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</si>
  <si>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</si>
  <si>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</si>
  <si>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</si>
  <si>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</si>
  <si>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</si>
  <si>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</si>
  <si>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</si>
  <si>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</si>
  <si>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</si>
  <si>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</si>
  <si>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</si>
  <si>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</si>
  <si>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</si>
  <si>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</si>
  <si>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</si>
  <si>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</si>
  <si>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</si>
  <si>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</si>
  <si>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</si>
  <si>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</si>
  <si>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</si>
  <si>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</si>
  <si>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</si>
  <si>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</si>
  <si>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</si>
  <si>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</si>
  <si>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</si>
  <si>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</si>
  <si>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</si>
  <si>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</si>
  <si>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</si>
  <si>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</si>
  <si>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</si>
  <si>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</si>
  <si>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</si>
  <si>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</si>
  <si>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</si>
  <si>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</si>
  <si>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</si>
  <si>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</si>
  <si>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</si>
  <si>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</si>
  <si>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</si>
  <si>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</si>
  <si>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</si>
  <si>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</si>
  <si>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</si>
  <si>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</si>
  <si>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</si>
  <si>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</si>
  <si>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</si>
  <si>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</si>
  <si>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</si>
  <si>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</si>
  <si>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</si>
  <si>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</si>
  <si>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</si>
  <si>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</si>
  <si>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</si>
  <si>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</si>
  <si>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</si>
  <si>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</si>
  <si>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</si>
  <si>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</si>
  <si>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</si>
  <si>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</si>
  <si>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</si>
  <si>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</si>
  <si>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</si>
  <si>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</si>
  <si>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</si>
  <si>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</si>
  <si>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</si>
  <si>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</si>
  <si>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</si>
  <si>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</si>
  <si>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</si>
  <si>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</si>
  <si>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</si>
  <si>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</si>
  <si>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</si>
  <si>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</si>
  <si>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</si>
  <si>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</si>
  <si>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</si>
  <si>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</si>
  <si>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</si>
  <si>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</si>
  <si>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</si>
  <si>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</si>
  <si>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</si>
  <si>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</si>
  <si>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</si>
  <si>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</si>
  <si>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</si>
  <si>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</si>
  <si>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</si>
  <si>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</si>
  <si>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</si>
  <si>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</si>
  <si>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</si>
  <si>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</si>
  <si>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</si>
  <si>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</si>
  <si>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</si>
  <si>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</si>
  <si>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</si>
  <si>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</si>
  <si>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</si>
  <si>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</si>
  <si>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</si>
  <si>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</si>
  <si>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</si>
  <si>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</si>
  <si>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</si>
  <si>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</si>
  <si>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</si>
  <si>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</si>
  <si>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</si>
  <si>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</si>
  <si>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</si>
  <si>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</si>
  <si>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</si>
  <si>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</si>
  <si>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</si>
  <si>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</si>
  <si>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</si>
  <si>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</si>
  <si>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</si>
  <si>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</si>
  <si>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</si>
  <si>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</si>
  <si>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</si>
  <si>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</si>
  <si>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</si>
  <si>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</si>
  <si>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</si>
  <si>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</si>
  <si>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</si>
  <si>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</si>
  <si>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</si>
  <si>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</si>
  <si>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</si>
  <si>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</si>
  <si>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</si>
  <si>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</si>
  <si>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</si>
  <si>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</si>
  <si>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</si>
  <si>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</si>
  <si>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</si>
  <si>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</si>
  <si>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</si>
  <si>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</si>
  <si>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</si>
  <si>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</si>
  <si>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</si>
  <si>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</si>
  <si>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</si>
  <si>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</si>
  <si>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</si>
  <si>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</si>
  <si>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</si>
  <si>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</si>
  <si>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</si>
  <si>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</si>
  <si>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</si>
  <si>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</si>
  <si>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</si>
  <si>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</si>
  <si>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</si>
  <si>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</si>
  <si>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</si>
  <si>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</si>
  <si>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</si>
  <si>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</si>
  <si>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</si>
  <si>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</si>
  <si>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</si>
  <si>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</si>
  <si>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</si>
  <si>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</si>
  <si>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</si>
  <si>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</si>
  <si>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</si>
  <si>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</si>
  <si>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</si>
  <si>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</si>
  <si>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</si>
  <si>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</si>
  <si>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</si>
  <si>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</si>
  <si>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</si>
  <si>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</si>
  <si>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</si>
  <si>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</si>
  <si>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</si>
  <si>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</si>
  <si>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</si>
  <si>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</si>
  <si>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</si>
  <si>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</si>
  <si>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</si>
  <si>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</si>
  <si>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</si>
  <si>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</si>
  <si>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</si>
  <si>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</si>
  <si>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</si>
  <si>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</si>
  <si>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</si>
  <si>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</si>
  <si>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</si>
  <si>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</si>
  <si>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</si>
  <si>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</si>
  <si>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</si>
  <si>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</si>
  <si>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</si>
  <si>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</si>
  <si>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</si>
  <si>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</si>
  <si>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</si>
  <si>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</si>
  <si>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</si>
  <si>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</si>
  <si>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</si>
  <si>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</si>
  <si>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</si>
  <si>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</si>
  <si>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</si>
  <si>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</si>
  <si>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</si>
  <si>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</si>
  <si>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</si>
  <si>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</si>
  <si>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</si>
  <si>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</si>
  <si>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</si>
  <si>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</si>
  <si>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</si>
  <si>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</si>
  <si>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</si>
  <si>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</si>
  <si>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</si>
  <si>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</si>
  <si>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</si>
  <si>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</si>
  <si>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</si>
  <si>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</si>
  <si>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</si>
  <si>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</si>
  <si>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</si>
  <si>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</si>
  <si>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</si>
  <si>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</si>
  <si>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</si>
  <si>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</si>
  <si>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</si>
  <si>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</si>
  <si>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</si>
  <si>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</si>
  <si>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</si>
  <si>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</si>
  <si>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</si>
  <si>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</si>
  <si>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</si>
  <si>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</si>
  <si>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</si>
  <si>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</si>
  <si>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</si>
  <si>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</si>
  <si>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</si>
  <si>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</si>
  <si>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</si>
  <si>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</si>
  <si>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</si>
  <si>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</si>
  <si>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</si>
  <si>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</si>
  <si>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</si>
  <si>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</si>
  <si>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</si>
  <si>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</si>
  <si>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</si>
  <si>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</si>
  <si>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</si>
  <si>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</si>
  <si>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</si>
  <si>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</si>
  <si>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</si>
  <si>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</si>
  <si>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</si>
  <si>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</si>
  <si>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</si>
  <si>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</si>
  <si>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</si>
  <si>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</si>
  <si>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</si>
  <si>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</si>
  <si>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</si>
  <si>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</si>
  <si>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</si>
  <si>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</si>
  <si>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</si>
  <si>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</si>
  <si>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</si>
  <si>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</si>
  <si>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</si>
  <si>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</si>
  <si>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</si>
  <si>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</si>
  <si>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</si>
  <si>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</si>
  <si>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</si>
  <si>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</si>
  <si>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</si>
  <si>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</si>
  <si>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</si>
  <si>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</si>
  <si>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</si>
  <si>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</si>
  <si>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</si>
  <si>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</si>
  <si>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</si>
  <si>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</si>
  <si>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</si>
  <si>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</si>
  <si>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</si>
  <si>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</si>
  <si>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</si>
  <si>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</si>
  <si>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</si>
  <si>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</si>
  <si>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</si>
  <si>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</si>
  <si>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</si>
  <si>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</si>
  <si>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</si>
  <si>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</si>
  <si>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</si>
  <si>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</si>
  <si>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</si>
  <si>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</si>
  <si>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</si>
  <si>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</si>
  <si>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</si>
  <si>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</si>
  <si>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</si>
  <si>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</si>
  <si>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</si>
  <si>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</si>
  <si>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</si>
  <si>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</si>
  <si>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</si>
  <si>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</si>
  <si>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</si>
  <si>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</si>
  <si>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</si>
  <si>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</si>
  <si>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</si>
  <si>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</si>
  <si>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</si>
  <si>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</si>
  <si>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</si>
  <si>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</si>
  <si>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</si>
  <si>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</si>
  <si>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</si>
  <si>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</si>
  <si>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</si>
  <si>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</si>
  <si>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</si>
  <si>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</si>
  <si>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</si>
  <si>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</si>
  <si>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</si>
  <si>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</si>
  <si>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</si>
  <si>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</si>
  <si>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</si>
  <si>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</si>
  <si>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</si>
  <si>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</si>
  <si>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</si>
  <si>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</si>
  <si>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</si>
  <si>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</si>
  <si>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</si>
  <si>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</si>
  <si>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</si>
  <si>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</si>
  <si>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</si>
  <si>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</si>
  <si>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</si>
  <si>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</si>
  <si>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</si>
  <si>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</si>
  <si>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</si>
  <si>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</si>
  <si>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</si>
  <si>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</si>
  <si>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</si>
  <si>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</si>
  <si>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</si>
  <si>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</si>
  <si>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</si>
  <si>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</si>
  <si>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</si>
  <si>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</si>
  <si>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</si>
  <si>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</si>
  <si>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</si>
  <si>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</si>
  <si>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</si>
  <si>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</si>
  <si>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</si>
  <si>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</si>
  <si>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</si>
  <si>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</si>
  <si>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</si>
  <si>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</si>
  <si>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</si>
  <si>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</si>
  <si>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</si>
  <si>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</si>
  <si>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</si>
  <si>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</si>
  <si>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</si>
  <si>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</si>
  <si>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</si>
  <si>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</si>
  <si>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</si>
  <si>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</si>
  <si>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</si>
  <si>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</si>
  <si>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</si>
  <si>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</si>
  <si>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</si>
  <si>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</si>
  <si>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</si>
  <si>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</si>
  <si>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</si>
  <si>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</si>
  <si>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</si>
  <si>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</si>
  <si>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</si>
  <si>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</si>
  <si>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</si>
  <si>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</si>
  <si>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</si>
  <si>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</si>
  <si>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</si>
  <si>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</si>
  <si>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</si>
  <si>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</si>
  <si>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</si>
  <si>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</si>
  <si>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</si>
  <si>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</si>
  <si>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</si>
  <si>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</si>
  <si>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</si>
  <si>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</si>
  <si>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</si>
  <si>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</si>
  <si>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</si>
  <si>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</si>
  <si>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</si>
  <si>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</si>
  <si>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</si>
  <si>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</si>
  <si>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</si>
  <si>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</si>
  <si>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</si>
  <si>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</si>
  <si>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</si>
  <si>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</si>
  <si>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</si>
  <si>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</si>
  <si>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</si>
  <si>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</si>
  <si>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</si>
  <si>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</si>
  <si>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</si>
  <si>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</si>
  <si>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</si>
  <si>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</si>
  <si>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</si>
  <si>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</si>
  <si>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</si>
  <si>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</si>
  <si>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</si>
  <si>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</si>
  <si>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</si>
  <si>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</si>
  <si>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</si>
  <si>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</si>
  <si>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</si>
  <si>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</si>
  <si>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</si>
  <si>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</si>
  <si>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</si>
  <si>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</si>
  <si>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</si>
  <si>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</si>
  <si>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</si>
  <si>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</si>
  <si>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</si>
  <si>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</si>
  <si>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</si>
  <si>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</si>
  <si>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</si>
  <si>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</si>
  <si>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</si>
  <si>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</si>
  <si>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</si>
  <si>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</si>
  <si>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</si>
  <si>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</si>
  <si>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</si>
  <si>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</si>
  <si>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</si>
  <si>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</si>
  <si>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</si>
  <si>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</si>
  <si>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</si>
  <si>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</si>
  <si>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</si>
  <si>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</si>
  <si>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</si>
  <si>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</si>
  <si>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</si>
  <si>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</si>
  <si>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</si>
  <si>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</si>
  <si>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</si>
  <si>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</si>
  <si>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</si>
  <si>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</si>
  <si>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</si>
  <si>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</si>
  <si>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</si>
  <si>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</si>
  <si>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</si>
  <si>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</si>
  <si>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</si>
  <si>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</si>
  <si>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</si>
  <si>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</si>
  <si>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</si>
  <si>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</si>
  <si>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</si>
  <si>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</si>
  <si>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</si>
  <si>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</si>
  <si>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</si>
  <si>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</si>
  <si>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</si>
  <si>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</si>
  <si>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</si>
  <si>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</si>
  <si>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</si>
  <si>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</si>
  <si>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</si>
  <si>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</si>
  <si>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</si>
  <si>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</si>
  <si>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</si>
  <si>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</si>
  <si>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</si>
  <si>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</si>
  <si>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</si>
  <si>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</si>
  <si>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</si>
  <si>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</si>
  <si>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</si>
  <si>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</si>
  <si>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</si>
  <si>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</si>
  <si>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</si>
  <si>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</si>
  <si>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</si>
  <si>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</si>
  <si>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</si>
  <si>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</si>
  <si>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</si>
  <si>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</si>
  <si>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</si>
  <si>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</si>
  <si>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</si>
  <si>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</si>
  <si>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</si>
  <si>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</si>
  <si>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</si>
  <si>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</si>
  <si>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</si>
  <si>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</si>
  <si>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</si>
  <si>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</si>
  <si>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</si>
  <si>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</si>
  <si>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</si>
  <si>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</si>
  <si>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</si>
  <si>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</si>
  <si>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</si>
  <si>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</si>
  <si>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</si>
  <si>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</si>
  <si>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</si>
  <si>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</si>
  <si>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</si>
  <si>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</si>
  <si>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</si>
  <si>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</si>
  <si>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</si>
  <si>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</si>
  <si>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</si>
  <si>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</si>
  <si>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</si>
  <si>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</si>
  <si>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</si>
  <si>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</si>
  <si>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</si>
  <si>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</si>
  <si>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</si>
  <si>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</si>
  <si>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</si>
  <si>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</si>
  <si>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</si>
  <si>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</si>
  <si>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</si>
  <si>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</si>
  <si>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</si>
  <si>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</si>
  <si>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</si>
  <si>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</si>
  <si>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</si>
  <si>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</si>
  <si>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</si>
  <si>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</si>
  <si>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</si>
  <si>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</si>
  <si>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</si>
  <si>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</si>
  <si>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</si>
  <si>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</si>
  <si>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</si>
  <si>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</si>
  <si>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</si>
  <si>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</si>
  <si>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</si>
  <si>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</si>
  <si>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</si>
  <si>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</si>
  <si>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</si>
  <si>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</si>
  <si>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</si>
  <si>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</si>
  <si>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</si>
  <si>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</si>
  <si>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</si>
  <si>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</si>
  <si>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</si>
  <si>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</si>
  <si>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</si>
  <si>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</si>
  <si>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</si>
  <si>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</si>
  <si>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</si>
  <si>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</si>
  <si>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</si>
  <si>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</si>
  <si>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</si>
  <si>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</si>
  <si>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</si>
  <si>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</si>
  <si>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</si>
  <si>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</si>
  <si>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</si>
  <si>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</si>
  <si>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</si>
  <si>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</si>
  <si>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</si>
  <si>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</si>
  <si>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</si>
  <si>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</si>
  <si>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</si>
  <si>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</si>
  <si>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</si>
  <si>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</si>
  <si>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</si>
  <si>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</si>
  <si>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</si>
  <si>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</si>
  <si>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</si>
  <si>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</si>
  <si>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</si>
  <si>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</si>
  <si>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</si>
  <si>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</si>
  <si>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</si>
  <si>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</si>
  <si>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</si>
  <si>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</si>
  <si>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</si>
  <si>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</si>
  <si>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</si>
  <si>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</si>
  <si>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</si>
  <si>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</si>
  <si>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</si>
  <si>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</si>
  <si>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</si>
  <si>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</si>
  <si>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</si>
  <si>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</si>
  <si>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</si>
  <si>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</si>
  <si>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</si>
  <si>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</si>
  <si>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</si>
  <si>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</si>
  <si>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</si>
  <si>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</si>
  <si>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</si>
  <si>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</si>
  <si>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</si>
  <si>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</si>
  <si>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</si>
  <si>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</si>
  <si>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</si>
  <si>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</si>
  <si>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</si>
  <si>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</si>
  <si>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</si>
  <si>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</si>
  <si>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</si>
  <si>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</si>
  <si>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</si>
  <si>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</si>
  <si>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</si>
  <si>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</si>
  <si>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</si>
  <si>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</si>
  <si>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</si>
  <si>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</si>
  <si>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</si>
  <si>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</si>
  <si>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</si>
  <si>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</si>
  <si>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</si>
  <si>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</si>
  <si>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</si>
  <si>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</si>
  <si>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</si>
  <si>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</si>
  <si>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</si>
  <si>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</si>
  <si>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</si>
  <si>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</si>
  <si>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</si>
  <si>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</si>
  <si>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</si>
  <si>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</si>
  <si>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</si>
  <si>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</si>
  <si>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</si>
  <si>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</si>
  <si>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</si>
  <si>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</si>
  <si>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</si>
  <si>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</si>
  <si>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</si>
  <si>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</si>
  <si>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</si>
  <si>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</si>
  <si>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</si>
  <si>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</si>
  <si>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</si>
  <si>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</si>
  <si>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</si>
  <si>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</si>
  <si>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</si>
  <si>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</si>
  <si>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</si>
  <si>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</si>
  <si>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</si>
  <si>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</si>
  <si>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</si>
  <si>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</si>
  <si>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</si>
  <si>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</si>
  <si>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</si>
  <si>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</si>
  <si>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</si>
  <si>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</si>
  <si>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</si>
  <si>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</si>
  <si>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</si>
  <si>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</si>
  <si>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</si>
  <si>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</si>
  <si>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</si>
  <si>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</si>
  <si>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</si>
  <si>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</si>
  <si>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</si>
  <si>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</si>
  <si>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</si>
  <si>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</si>
  <si>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</si>
  <si>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</si>
  <si>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</si>
  <si>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</si>
  <si>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</si>
  <si>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</si>
  <si>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</si>
  <si>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</si>
  <si>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</si>
  <si>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</si>
  <si>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</si>
  <si>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</si>
  <si>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</si>
  <si>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</si>
  <si>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</si>
  <si>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</si>
  <si>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</si>
  <si>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</si>
  <si>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</si>
  <si>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</si>
  <si>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</si>
  <si>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</si>
  <si>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</si>
  <si>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</si>
  <si>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</si>
  <si>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</si>
  <si>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</si>
  <si>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</si>
  <si>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</si>
  <si>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</si>
  <si>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</si>
  <si>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</si>
  <si>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</si>
  <si>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</si>
  <si>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</si>
  <si>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</si>
  <si>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</si>
  <si>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</si>
  <si>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</si>
  <si>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</si>
  <si>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</si>
  <si>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</si>
  <si>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</si>
  <si>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</si>
  <si>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</si>
  <si>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</si>
  <si>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</si>
  <si>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</si>
  <si>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</si>
  <si>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</si>
  <si>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</si>
  <si>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</si>
  <si>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</si>
  <si>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</si>
  <si>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</si>
  <si>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</si>
  <si>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</si>
  <si>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</si>
  <si>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</si>
  <si>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</si>
  <si>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</si>
  <si>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</si>
  <si>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</si>
  <si>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</si>
  <si>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</si>
  <si>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</si>
  <si>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</si>
  <si>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</si>
  <si>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</si>
  <si>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</si>
  <si>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</si>
  <si>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</si>
  <si>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</si>
  <si>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</si>
  <si>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</si>
  <si>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</si>
  <si>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</si>
  <si>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</si>
  <si>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</si>
  <si>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</si>
  <si>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</si>
  <si>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</si>
  <si>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</si>
  <si>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</si>
  <si>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</si>
  <si>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</si>
  <si>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</si>
  <si>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</si>
  <si>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</si>
  <si>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</si>
  <si>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</si>
  <si>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</si>
  <si>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</si>
  <si>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</si>
  <si>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</si>
  <si>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</si>
  <si>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</si>
  <si>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</si>
  <si>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</si>
  <si>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</si>
  <si>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</si>
  <si>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</si>
  <si>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</si>
  <si>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</si>
  <si>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</si>
  <si>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</si>
  <si>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</si>
  <si>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</si>
  <si>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</si>
  <si>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</si>
  <si>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</si>
  <si>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</si>
  <si>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</si>
  <si>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</si>
  <si>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</si>
  <si>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</si>
  <si>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</si>
  <si>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</si>
  <si>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</si>
  <si>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</si>
  <si>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</si>
  <si>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</si>
  <si>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</si>
  <si>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</si>
  <si>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</si>
  <si>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</si>
  <si>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</si>
  <si>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</si>
  <si>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</si>
  <si>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</si>
  <si>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</si>
  <si>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</si>
  <si>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</si>
  <si>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</si>
  <si>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</si>
  <si>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</si>
  <si>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</si>
  <si>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</si>
  <si>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</si>
  <si>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</si>
  <si>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</si>
  <si>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</si>
  <si>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</si>
  <si>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</si>
  <si>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</si>
  <si>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</si>
  <si>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</si>
  <si>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</si>
  <si>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</si>
  <si>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</si>
  <si>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</si>
  <si>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</si>
  <si>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</si>
  <si>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</si>
  <si>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</si>
  <si>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</si>
  <si>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</si>
  <si>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</si>
  <si>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</si>
  <si>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</si>
  <si>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</si>
  <si>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</si>
  <si>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</si>
  <si>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</si>
  <si>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</si>
  <si>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</si>
  <si>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</si>
  <si>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</si>
  <si>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</si>
  <si>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</si>
  <si>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</si>
  <si>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</si>
  <si>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</si>
  <si>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</si>
  <si>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</si>
  <si>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</si>
  <si>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</si>
  <si>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</si>
  <si>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</si>
  <si>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</si>
  <si>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</si>
  <si>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</si>
  <si>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</si>
  <si>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</si>
  <si>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</si>
  <si>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</si>
  <si>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</si>
  <si>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</si>
  <si>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</si>
  <si>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</si>
  <si>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</si>
  <si>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</si>
  <si>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</si>
  <si>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</si>
  <si>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</si>
  <si>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</si>
  <si>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</si>
  <si>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</si>
  <si>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</si>
  <si>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</si>
  <si>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</si>
  <si>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</si>
  <si>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</si>
  <si>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</si>
  <si>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</si>
  <si>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</si>
  <si>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</si>
  <si>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</si>
  <si>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</si>
  <si>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</si>
  <si>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</si>
  <si>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</si>
  <si>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</si>
  <si>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</si>
  <si>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</si>
  <si>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</si>
  <si>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</si>
  <si>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</si>
  <si>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</si>
  <si>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</si>
  <si>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</si>
  <si>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</si>
  <si>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</si>
  <si>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</si>
  <si>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</si>
  <si>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</si>
  <si>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</si>
  <si>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</si>
  <si>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</si>
  <si>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</si>
  <si>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</si>
  <si>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</si>
  <si>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</si>
  <si>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</si>
  <si>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</si>
  <si>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</si>
  <si>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</si>
  <si>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</si>
  <si>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</si>
  <si>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</si>
  <si>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</si>
  <si>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</si>
  <si>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</si>
  <si>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</si>
  <si>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</si>
  <si>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</si>
  <si>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</si>
  <si>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</si>
  <si>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</si>
  <si>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</si>
  <si>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</si>
  <si>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</si>
  <si>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</si>
  <si>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</si>
  <si>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</si>
  <si>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</si>
  <si>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</si>
  <si>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</si>
  <si>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</si>
  <si>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</si>
  <si>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</si>
  <si>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</si>
  <si>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</si>
  <si>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</si>
  <si>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</si>
  <si>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</si>
  <si>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</si>
  <si>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</si>
  <si>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</si>
  <si>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</si>
  <si>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</si>
  <si>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</si>
  <si>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</si>
  <si>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</si>
  <si>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</si>
  <si>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</si>
  <si>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</si>
  <si>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</si>
  <si>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</si>
  <si>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</si>
  <si>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</si>
  <si>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</si>
  <si>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</si>
  <si>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</si>
  <si>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</si>
  <si>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</si>
  <si>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</si>
  <si>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</si>
  <si>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</si>
  <si>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</si>
  <si>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</si>
  <si>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</si>
  <si>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</si>
  <si>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</si>
  <si>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</si>
  <si>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</si>
  <si>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</si>
  <si>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</si>
  <si>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</si>
  <si>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</si>
  <si>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</si>
  <si>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</si>
  <si>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</si>
  <si>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</si>
  <si>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</si>
  <si>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</si>
  <si>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</si>
  <si>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</si>
  <si>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</si>
  <si>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</si>
  <si>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</si>
  <si>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</si>
  <si>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</si>
  <si>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</si>
  <si>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</si>
  <si>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</si>
  <si>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</si>
  <si>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</si>
  <si>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</si>
  <si>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</si>
  <si>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</si>
  <si>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</si>
  <si>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</si>
  <si>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</si>
  <si>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</si>
  <si>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</si>
  <si>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</si>
  <si>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</si>
  <si>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</si>
  <si>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</si>
  <si>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</si>
  <si>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</si>
  <si>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</si>
  <si>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</si>
  <si>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</si>
  <si>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</si>
  <si>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</si>
  <si>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</si>
  <si>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</si>
  <si>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</si>
  <si>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</si>
  <si>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</si>
  <si>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</si>
  <si>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</si>
  <si>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</si>
  <si>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</si>
  <si>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</si>
  <si>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</si>
  <si>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</si>
  <si>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</si>
  <si>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</si>
  <si>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</si>
  <si>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</si>
  <si>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</si>
  <si>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</si>
  <si>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</si>
  <si>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</si>
  <si>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</si>
  <si>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</si>
  <si>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</si>
  <si>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</si>
  <si>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</si>
  <si>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</si>
  <si>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</si>
  <si>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</si>
  <si>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</si>
  <si>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</si>
  <si>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</si>
  <si>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</si>
  <si>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</si>
  <si>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</si>
  <si>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</si>
  <si>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</si>
  <si>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</si>
  <si>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</si>
  <si>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</si>
  <si>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</si>
  <si>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</si>
  <si>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</si>
  <si>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</si>
  <si>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</si>
  <si>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</si>
  <si>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</si>
  <si>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</si>
  <si>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</si>
  <si>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</si>
  <si>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</si>
  <si>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</si>
  <si>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</si>
  <si>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</si>
  <si>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</si>
  <si>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</si>
  <si>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</si>
  <si>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</si>
  <si>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</si>
  <si>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</si>
  <si>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</si>
  <si>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</si>
  <si>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</si>
  <si>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</si>
  <si>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</si>
  <si>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</si>
  <si>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</si>
  <si>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</si>
  <si>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</si>
  <si>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</si>
  <si>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</si>
  <si>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</si>
  <si>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</si>
  <si>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</si>
  <si>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</si>
  <si>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</si>
  <si>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</si>
  <si>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</si>
  <si>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</si>
  <si>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</si>
  <si>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</si>
  <si>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</si>
  <si>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</si>
  <si>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</si>
  <si>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</si>
  <si>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</si>
  <si>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</si>
  <si>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</si>
  <si>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</si>
  <si>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</si>
  <si>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</si>
  <si>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</si>
  <si>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</si>
  <si>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</si>
  <si>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</si>
  <si>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</si>
  <si>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</si>
  <si>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</si>
  <si>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</si>
  <si>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</si>
  <si>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</si>
  <si>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</si>
  <si>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</si>
  <si>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</si>
  <si>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</si>
  <si>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</si>
  <si>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</si>
  <si>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</si>
  <si>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</si>
  <si>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</si>
  <si>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</si>
  <si>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</si>
  <si>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</si>
  <si>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</si>
  <si>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</si>
  <si>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</si>
  <si>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</si>
  <si>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</si>
  <si>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</si>
  <si>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</si>
  <si>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</si>
  <si>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</si>
  <si>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</si>
  <si>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</si>
  <si>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</si>
  <si>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</si>
  <si>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</si>
  <si>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</si>
  <si>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</si>
  <si>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</si>
  <si>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</si>
  <si>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</si>
  <si>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</si>
  <si>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</si>
  <si>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</si>
  <si>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</si>
  <si>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</si>
  <si>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</si>
  <si>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</si>
  <si>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</si>
  <si>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</si>
  <si>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</si>
  <si>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</si>
  <si>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</si>
  <si>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</si>
  <si>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</si>
  <si>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</si>
  <si>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</si>
  <si>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</si>
  <si>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</si>
  <si>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</si>
  <si>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</si>
  <si>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</si>
  <si>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</si>
  <si>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</si>
  <si>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</si>
  <si>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</si>
  <si>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</si>
  <si>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</si>
  <si>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</si>
  <si>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</si>
  <si>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</si>
  <si>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</si>
  <si>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</si>
  <si>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</si>
  <si>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</si>
  <si>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</si>
  <si>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</si>
  <si>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</si>
  <si>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</si>
  <si>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</si>
  <si>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</si>
  <si>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</si>
  <si>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</si>
  <si>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</si>
  <si>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</si>
  <si>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</si>
  <si>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</si>
  <si>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</si>
  <si>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</si>
  <si>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</si>
  <si>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</si>
  <si>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</si>
  <si>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</si>
  <si>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</si>
  <si>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</si>
  <si>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</si>
  <si>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</si>
  <si>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</si>
  <si>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</si>
  <si>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</si>
  <si>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</si>
  <si>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</si>
  <si>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</si>
  <si>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</si>
  <si>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</si>
  <si>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</si>
  <si>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</si>
  <si>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</si>
  <si>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</si>
  <si>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</si>
  <si>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</si>
  <si>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</si>
  <si>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</si>
  <si>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</si>
  <si>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</si>
  <si>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</si>
  <si>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</si>
  <si>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</si>
  <si>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</si>
  <si>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</si>
  <si>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</si>
  <si>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</si>
  <si>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</si>
  <si>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</si>
  <si>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</si>
  <si>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</si>
  <si>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</si>
  <si>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</si>
  <si>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</si>
  <si>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</si>
  <si>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</si>
  <si>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</si>
  <si>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</si>
  <si>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</si>
  <si>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</si>
  <si>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</si>
  <si>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</si>
  <si>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</si>
  <si>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</si>
  <si>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</si>
  <si>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</si>
  <si>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</si>
  <si>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</si>
  <si>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</si>
  <si>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</si>
  <si>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</si>
  <si>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</si>
  <si>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</si>
  <si>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</si>
  <si>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</si>
  <si>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</si>
  <si>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</si>
  <si>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</si>
  <si>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</si>
  <si>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</si>
  <si>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</si>
  <si>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</si>
  <si>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</si>
  <si>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</si>
  <si>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</si>
  <si>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</si>
  <si>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</si>
  <si>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</si>
  <si>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</si>
  <si>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</si>
  <si>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</si>
  <si>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</si>
  <si>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</si>
  <si>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</si>
  <si>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</si>
  <si>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</si>
  <si>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</si>
  <si>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</si>
  <si>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</si>
  <si>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</si>
  <si>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</si>
  <si>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</si>
  <si>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</si>
  <si>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</si>
  <si>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</si>
  <si>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</si>
  <si>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</si>
  <si>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</si>
  <si>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</si>
  <si>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</si>
  <si>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</si>
  <si>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</si>
  <si>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</si>
  <si>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</si>
  <si>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</si>
  <si>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</si>
  <si>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</si>
  <si>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</si>
  <si>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</si>
  <si>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</si>
  <si>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</si>
  <si>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</si>
  <si>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</si>
  <si>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</si>
  <si>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</si>
  <si>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</si>
  <si>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</si>
  <si>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</si>
  <si>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</si>
  <si>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</si>
  <si>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</si>
  <si>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</si>
  <si>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</si>
  <si>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</si>
  <si>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</si>
  <si>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</si>
  <si>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</si>
  <si>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</si>
  <si>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</si>
  <si>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</si>
  <si>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</si>
  <si>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</si>
  <si>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</si>
  <si>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</si>
  <si>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</si>
  <si>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</si>
  <si>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</si>
  <si>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</si>
  <si>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</si>
  <si>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</si>
  <si>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</si>
  <si>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</si>
  <si>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</si>
  <si>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</si>
  <si>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</si>
  <si>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</si>
  <si>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</si>
  <si>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</si>
  <si>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</si>
  <si>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</si>
  <si>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</si>
  <si>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</si>
  <si>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</si>
  <si>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</si>
  <si>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</si>
  <si>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</si>
  <si>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</si>
  <si>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</si>
  <si>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</si>
  <si>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</si>
  <si>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</si>
  <si>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</si>
  <si>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</si>
  <si>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</si>
  <si>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</si>
  <si>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</si>
  <si>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</si>
  <si>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</si>
  <si>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</si>
  <si>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</si>
  <si>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</si>
  <si>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</si>
  <si>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</si>
  <si>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</si>
  <si>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</si>
  <si>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</si>
  <si>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</si>
  <si>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</si>
  <si>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</si>
  <si>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</si>
  <si>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</si>
  <si>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</si>
  <si>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</si>
  <si>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</si>
  <si>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</si>
  <si>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</si>
  <si>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</si>
  <si>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</si>
  <si>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</si>
  <si>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</si>
  <si>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</si>
  <si>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</si>
  <si>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</si>
  <si>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</si>
  <si>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</si>
  <si>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</si>
  <si>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</si>
  <si>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</si>
  <si>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</si>
  <si>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</si>
  <si>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</si>
  <si>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</si>
  <si>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</si>
  <si>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</si>
  <si>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</si>
  <si>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</si>
  <si>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</si>
  <si>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</si>
  <si>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</si>
  <si>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</si>
  <si>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</si>
  <si>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</si>
  <si>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</si>
  <si>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</si>
  <si>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</si>
  <si>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</si>
  <si>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</si>
  <si>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</si>
  <si>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</si>
  <si>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</si>
  <si>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</si>
  <si>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</si>
  <si>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</si>
  <si>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</si>
  <si>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</si>
  <si>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</si>
  <si>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</si>
  <si>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</si>
  <si>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</si>
  <si>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</si>
  <si>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</si>
  <si>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</si>
  <si>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</si>
  <si>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</si>
  <si>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</si>
  <si>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</si>
  <si>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</si>
  <si>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</si>
  <si>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</si>
  <si>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</si>
  <si>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</si>
  <si>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</si>
  <si>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</si>
  <si>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</si>
  <si>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</si>
  <si>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</si>
  <si>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</si>
  <si>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</si>
  <si>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</si>
  <si>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</si>
  <si>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</si>
  <si>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</si>
  <si>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</si>
  <si>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</si>
  <si>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</si>
  <si>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</si>
  <si>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</si>
  <si>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</si>
  <si>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</si>
  <si>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</si>
  <si>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</si>
  <si>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</si>
  <si>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</si>
  <si>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</si>
  <si>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</si>
  <si>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</si>
  <si>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</si>
  <si>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</si>
  <si>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</si>
  <si>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</si>
  <si>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</si>
  <si>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</si>
  <si>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</si>
  <si>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</si>
  <si>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</si>
  <si>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</si>
  <si>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</si>
  <si>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</si>
  <si>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</si>
  <si>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</si>
  <si>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</si>
  <si>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</si>
  <si>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</si>
  <si>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</si>
  <si>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</si>
  <si>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</si>
  <si>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</si>
  <si>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</si>
  <si>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</si>
  <si>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</si>
  <si>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</si>
  <si>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</si>
  <si>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</si>
  <si>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</si>
  <si>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</si>
  <si>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</si>
  <si>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</si>
  <si>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</si>
  <si>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</si>
  <si>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</si>
  <si>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</si>
  <si>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</si>
  <si>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</si>
  <si>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</si>
  <si>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</si>
  <si>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</si>
  <si>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</si>
  <si>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</si>
  <si>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</si>
  <si>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</si>
  <si>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</si>
  <si>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</si>
  <si>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</si>
  <si>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</si>
  <si>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</si>
  <si>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</si>
  <si>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</si>
  <si>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</si>
  <si>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</si>
  <si>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</si>
  <si>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</si>
  <si>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</si>
  <si>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</si>
  <si>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</si>
  <si>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</si>
  <si>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</si>
  <si>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</si>
  <si>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</si>
  <si>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</si>
  <si>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</si>
  <si>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</si>
  <si>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</si>
  <si>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</si>
  <si>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</si>
  <si>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</si>
  <si>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</si>
  <si>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</si>
  <si>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</si>
  <si>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</si>
  <si>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</si>
  <si>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</si>
  <si>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</si>
  <si>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</si>
  <si>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</si>
  <si>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</si>
  <si>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</si>
  <si>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</si>
  <si>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</si>
  <si>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</si>
  <si>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</si>
  <si>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</si>
  <si>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</si>
  <si>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</si>
  <si>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</si>
  <si>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</si>
  <si>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</si>
  <si>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</si>
  <si>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</si>
  <si>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</si>
  <si>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</si>
  <si>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</si>
  <si>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</si>
  <si>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</si>
  <si>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</si>
  <si>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</si>
  <si>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</si>
  <si>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</si>
  <si>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</si>
  <si>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</si>
  <si>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</si>
  <si>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</si>
  <si>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</si>
  <si>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</si>
  <si>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</si>
  <si>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</si>
  <si>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</si>
  <si>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</si>
  <si>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</si>
  <si>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</si>
  <si>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</si>
  <si>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</si>
  <si>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</si>
  <si>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</si>
  <si>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</si>
  <si>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</si>
  <si>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</si>
  <si>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</si>
  <si>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</si>
  <si>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</si>
  <si>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</si>
  <si>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</si>
  <si>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</si>
  <si>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</si>
  <si>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</si>
  <si>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</si>
  <si>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</si>
  <si>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</si>
  <si>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</si>
  <si>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</si>
  <si>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</si>
  <si>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</si>
  <si>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</si>
  <si>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</si>
  <si>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</si>
  <si>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</si>
  <si>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</si>
  <si>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</si>
  <si>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</si>
  <si>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</si>
  <si>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</si>
  <si>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</si>
  <si>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</si>
  <si>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</si>
  <si>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</si>
  <si>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</si>
  <si>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</si>
  <si>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</si>
  <si>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</si>
  <si>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</si>
  <si>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</si>
  <si>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</si>
  <si>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</si>
  <si>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</si>
  <si>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</si>
  <si>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</si>
  <si>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</si>
  <si>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</si>
  <si>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</si>
  <si>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</si>
  <si>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</si>
  <si>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</si>
  <si>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</si>
  <si>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</si>
  <si>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</si>
  <si>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</si>
  <si>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</si>
  <si>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</si>
  <si>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</si>
  <si>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</si>
  <si>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</si>
  <si>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</si>
  <si>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</si>
  <si>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</si>
  <si>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</si>
  <si>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</si>
  <si>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</si>
  <si>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</si>
  <si>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</si>
  <si>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</si>
  <si>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</si>
  <si>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</si>
  <si>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</si>
  <si>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</si>
  <si>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</si>
  <si>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</si>
  <si>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</si>
  <si>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</si>
  <si>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</si>
  <si>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</si>
  <si>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</si>
  <si>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</si>
  <si>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</si>
  <si>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</si>
  <si>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</si>
  <si>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</si>
  <si>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</si>
  <si>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</si>
  <si>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</si>
  <si>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</si>
  <si>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</si>
  <si>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</si>
  <si>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</si>
  <si>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</si>
  <si>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</si>
  <si>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</si>
  <si>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</si>
  <si>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</si>
  <si>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</si>
  <si>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</si>
  <si>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</si>
  <si>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</si>
  <si>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</si>
  <si>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</si>
  <si>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</si>
  <si>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</si>
  <si>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</si>
  <si>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</si>
  <si>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</si>
  <si>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</si>
  <si>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</si>
  <si>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</si>
  <si>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</si>
  <si>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</si>
  <si>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</si>
  <si>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</si>
  <si>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</si>
  <si>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</si>
  <si>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</si>
  <si>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</si>
  <si>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</si>
  <si>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</si>
  <si>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</si>
  <si>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</si>
  <si>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</si>
  <si>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</si>
  <si>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</si>
  <si>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</si>
  <si>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</si>
  <si>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</si>
  <si>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</si>
  <si>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</si>
  <si>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</si>
  <si>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</si>
  <si>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</si>
  <si>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</si>
  <si>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</si>
  <si>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</si>
  <si>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</si>
  <si>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</si>
  <si>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</si>
  <si>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</si>
  <si>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</si>
  <si>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</si>
  <si>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</si>
  <si>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</si>
  <si>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</si>
  <si>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</si>
  <si>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</si>
  <si>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</si>
  <si>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</si>
  <si>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</si>
  <si>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</si>
  <si>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</si>
  <si>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</si>
  <si>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</si>
  <si>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</si>
  <si>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</si>
  <si>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</si>
  <si>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</si>
  <si>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</si>
  <si>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</si>
  <si>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</si>
  <si>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</si>
  <si>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</si>
  <si>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</si>
  <si>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</si>
  <si>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</si>
  <si>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</si>
  <si>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</si>
  <si>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</si>
  <si>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</si>
  <si>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</si>
  <si>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</si>
  <si>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</si>
  <si>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</si>
  <si>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</si>
  <si>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</si>
  <si>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</si>
  <si>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</si>
  <si>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</si>
  <si>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</si>
  <si>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</si>
  <si>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</si>
  <si>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</si>
  <si>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</si>
  <si>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</si>
  <si>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</si>
  <si>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</si>
  <si>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</si>
  <si>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</si>
  <si>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</si>
  <si>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</si>
  <si>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</si>
  <si>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</si>
  <si>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</si>
  <si>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</si>
  <si>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</si>
  <si>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</si>
  <si>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</si>
  <si>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</si>
  <si>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</si>
  <si>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</si>
  <si>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</si>
  <si>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</si>
  <si>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</si>
  <si>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</si>
  <si>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</si>
  <si>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</si>
  <si>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</si>
  <si>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</si>
  <si>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</si>
  <si>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</si>
  <si>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</si>
  <si>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</si>
  <si>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</si>
  <si>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</si>
  <si>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</si>
  <si>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</si>
  <si>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</si>
  <si>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</si>
  <si>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</si>
  <si>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</si>
  <si>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</si>
  <si>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</si>
  <si>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</si>
  <si>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</si>
  <si>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</si>
  <si>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</si>
  <si>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</si>
  <si>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</si>
  <si>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</si>
  <si>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</si>
  <si>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</si>
  <si>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</si>
  <si>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</si>
  <si>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</si>
  <si>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</si>
  <si>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</si>
  <si>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</si>
  <si>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</si>
  <si>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</si>
  <si>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</si>
  <si>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</si>
  <si>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</si>
  <si>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</si>
  <si>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</si>
  <si>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</si>
  <si>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</si>
  <si>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</si>
  <si>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</si>
  <si>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</si>
  <si>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</si>
  <si>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</si>
  <si>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</si>
  <si>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</si>
  <si>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</si>
  <si>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</si>
  <si>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</si>
  <si>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</si>
  <si>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</si>
  <si>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</si>
  <si>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</si>
  <si>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</si>
  <si>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</si>
  <si>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</si>
  <si>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</si>
  <si>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</si>
  <si>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</si>
  <si>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</si>
  <si>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</si>
  <si>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</si>
  <si>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</si>
  <si>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</si>
  <si>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</si>
  <si>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</si>
  <si>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</si>
  <si>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</si>
  <si>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</si>
  <si>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</si>
  <si>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</si>
  <si>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</si>
  <si>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</si>
  <si>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</si>
  <si>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</si>
  <si>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</si>
  <si>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</si>
  <si>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</si>
  <si>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</si>
  <si>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</si>
  <si>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</si>
  <si>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</si>
  <si>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</si>
  <si>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</si>
  <si>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</si>
  <si>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</si>
  <si>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</si>
  <si>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</si>
  <si>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</si>
  <si>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</si>
  <si>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</si>
  <si>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</si>
  <si>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</si>
  <si>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</si>
  <si>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</si>
  <si>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</si>
  <si>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</si>
  <si>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</si>
  <si>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</si>
  <si>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</si>
  <si>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</si>
  <si>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</si>
  <si>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</si>
  <si>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</si>
  <si>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</si>
  <si>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</si>
  <si>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</si>
  <si>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</si>
  <si>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</si>
  <si>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</si>
  <si>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</si>
  <si>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</si>
  <si>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</si>
  <si>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</si>
  <si>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</si>
  <si>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</si>
  <si>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</si>
  <si>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</si>
  <si>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</si>
  <si>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</si>
  <si>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</si>
  <si>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</si>
  <si>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</si>
  <si>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</si>
  <si>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</si>
  <si>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</si>
  <si>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</si>
  <si>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</si>
  <si>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</si>
  <si>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</si>
  <si>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</si>
  <si>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</si>
  <si>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</si>
  <si>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</si>
  <si>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</si>
  <si>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</si>
  <si>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</si>
  <si>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</si>
  <si>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</si>
  <si>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</si>
  <si>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</si>
  <si>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</si>
  <si>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</si>
  <si>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</si>
  <si>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</si>
  <si>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</si>
  <si>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</si>
  <si>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</si>
  <si>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</si>
  <si>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</si>
  <si>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</si>
  <si>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</si>
  <si>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</si>
  <si>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</si>
  <si>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</si>
  <si>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</si>
  <si>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</si>
  <si>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</si>
  <si>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</si>
  <si>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</si>
  <si>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</si>
  <si>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</si>
  <si>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</si>
  <si>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</si>
  <si>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</si>
  <si>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</si>
  <si>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</si>
  <si>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</si>
  <si>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</si>
  <si>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</si>
  <si>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</si>
  <si>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</si>
  <si>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</si>
  <si>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</si>
  <si>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</si>
  <si>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</si>
  <si>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</si>
  <si>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</si>
  <si>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</si>
  <si>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</si>
  <si>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</si>
  <si>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</si>
  <si>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</si>
  <si>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</si>
  <si>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</si>
  <si>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</si>
  <si>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</si>
  <si>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</si>
  <si>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</si>
  <si>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</si>
  <si>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</si>
  <si>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</si>
  <si>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</si>
  <si>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</si>
  <si>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</si>
  <si>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</si>
  <si>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</si>
  <si>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</si>
  <si>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</si>
  <si>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</si>
  <si>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</si>
  <si>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</si>
  <si>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</si>
  <si>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</si>
  <si>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</si>
  <si>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</si>
  <si>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</si>
  <si>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</si>
  <si>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</si>
  <si>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</si>
  <si>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</si>
  <si>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</si>
  <si>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</si>
  <si>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</si>
  <si>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</si>
  <si>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</si>
  <si>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</si>
  <si>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</si>
  <si>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</si>
  <si>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</si>
  <si>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</si>
  <si>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</si>
  <si>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</si>
  <si>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</si>
  <si>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</si>
  <si>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</si>
  <si>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</si>
  <si>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</si>
  <si>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</si>
  <si>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</si>
  <si>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</si>
  <si>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</si>
  <si>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</si>
  <si>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</si>
  <si>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</si>
  <si>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</si>
  <si>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</si>
  <si>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</si>
  <si>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</si>
  <si>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</si>
  <si>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</si>
  <si>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</si>
  <si>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</si>
  <si>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</si>
  <si>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</si>
  <si>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</si>
  <si>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</si>
  <si>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</si>
  <si>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</si>
  <si>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</si>
  <si>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</si>
  <si>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</si>
  <si>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</si>
  <si>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</si>
  <si>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</si>
  <si>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</si>
  <si>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</si>
  <si>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</si>
  <si>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</si>
  <si>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</si>
  <si>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</si>
  <si>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</si>
  <si>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</si>
  <si>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</si>
  <si>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</si>
  <si>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</si>
  <si>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</si>
  <si>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</si>
  <si>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</si>
  <si>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</si>
  <si>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</si>
  <si>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</si>
  <si>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</si>
  <si>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</si>
  <si>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</si>
  <si>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</si>
  <si>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</si>
  <si>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</si>
  <si>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</si>
  <si>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</si>
  <si>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</si>
  <si>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</si>
  <si>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</si>
  <si>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</si>
  <si>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</si>
  <si>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</si>
  <si>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</si>
  <si>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</si>
  <si>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</si>
  <si>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</si>
  <si>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</si>
  <si>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</si>
  <si>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</si>
  <si>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</si>
  <si>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</si>
  <si>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</si>
  <si>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</si>
  <si>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</si>
  <si>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</si>
  <si>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</si>
  <si>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</si>
  <si>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</si>
  <si>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</si>
  <si>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</si>
  <si>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</si>
  <si>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</si>
  <si>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</si>
  <si>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</si>
  <si>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</si>
  <si>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</si>
  <si>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</si>
  <si>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</si>
  <si>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</si>
  <si>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</si>
  <si>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</si>
  <si>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</si>
  <si>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</si>
  <si>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</si>
  <si>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</si>
  <si>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</si>
  <si>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</si>
  <si>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</si>
  <si>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</si>
  <si>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</si>
  <si>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</si>
  <si>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</si>
  <si>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</si>
  <si>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</si>
  <si>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</si>
  <si>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</si>
  <si>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</si>
  <si>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</si>
  <si>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</si>
  <si>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</si>
  <si>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</si>
  <si>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</si>
  <si>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</si>
  <si>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</si>
  <si>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</si>
  <si>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</si>
  <si>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</si>
  <si>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</si>
  <si>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</si>
  <si>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</si>
  <si>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</si>
  <si>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</si>
  <si>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</si>
  <si>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</si>
  <si>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</si>
  <si>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</si>
  <si>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</si>
  <si>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</si>
  <si>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</si>
  <si>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</si>
  <si>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</si>
  <si>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</si>
  <si>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</si>
  <si>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</si>
  <si>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</si>
  <si>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</si>
  <si>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</si>
  <si>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</si>
  <si>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</si>
  <si>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</si>
  <si>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</si>
  <si>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</si>
  <si>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</si>
  <si>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</si>
  <si>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</si>
  <si>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</si>
  <si>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</si>
  <si>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</si>
  <si>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</si>
  <si>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</si>
  <si>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</si>
  <si>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</si>
  <si>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</si>
  <si>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</si>
  <si>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</si>
  <si>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</si>
  <si>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</si>
  <si>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</si>
  <si>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</si>
  <si>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</si>
  <si>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</si>
  <si>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</si>
  <si>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</si>
  <si>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</si>
  <si>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</si>
  <si>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</si>
  <si>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</si>
  <si>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</si>
  <si>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</si>
  <si>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</si>
  <si>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</si>
  <si>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</si>
  <si>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</si>
  <si>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</si>
  <si>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</si>
  <si>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</si>
  <si>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</si>
  <si>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</si>
  <si>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</si>
  <si>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</si>
  <si>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</si>
  <si>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</si>
  <si>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</si>
  <si>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</si>
  <si>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</si>
  <si>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</si>
  <si>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</si>
  <si>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</si>
  <si>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</si>
  <si>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</si>
  <si>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</si>
  <si>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</si>
  <si>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</si>
  <si>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</si>
  <si>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</si>
  <si>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</si>
  <si>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</si>
  <si>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</si>
  <si>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</si>
  <si>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</si>
  <si>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</si>
  <si>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</si>
  <si>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</si>
  <si>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</si>
  <si>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</si>
  <si>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</si>
  <si>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</si>
  <si>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</si>
  <si>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</si>
  <si>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</si>
  <si>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</si>
  <si>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</si>
  <si>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</si>
  <si>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</si>
  <si>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</si>
  <si>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</si>
  <si>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</si>
  <si>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</si>
  <si>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</si>
  <si>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</si>
  <si>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</si>
  <si>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</si>
  <si>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</si>
  <si>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</si>
  <si>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</si>
  <si>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</si>
  <si>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</si>
  <si>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</si>
  <si>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</si>
  <si>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</si>
  <si>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</si>
  <si>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</si>
  <si>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</si>
  <si>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</si>
  <si>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</si>
  <si>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</si>
  <si>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</si>
  <si>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</si>
  <si>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</si>
  <si>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</si>
  <si>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</si>
  <si>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</si>
  <si>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</si>
  <si>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</si>
  <si>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</si>
  <si>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</si>
  <si>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</si>
  <si>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</si>
  <si>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</si>
  <si>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</si>
  <si>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</si>
  <si>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</si>
  <si>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</si>
  <si>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</si>
  <si>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</si>
  <si>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</si>
  <si>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</si>
  <si>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</si>
  <si>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</si>
  <si>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</si>
  <si>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</si>
  <si>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</si>
  <si>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</si>
  <si>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</si>
  <si>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</si>
  <si>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</si>
  <si>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</si>
  <si>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</si>
  <si>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</si>
  <si>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</si>
  <si>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</si>
  <si>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</si>
  <si>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</si>
  <si>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</si>
  <si>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</si>
  <si>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</si>
  <si>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</si>
  <si>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</si>
  <si>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</si>
  <si>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</si>
  <si>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</si>
  <si>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</si>
  <si>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</si>
  <si>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</si>
  <si>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</si>
  <si>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</si>
  <si>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</si>
  <si>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</si>
  <si>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</si>
  <si>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</si>
  <si>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</si>
  <si>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</si>
  <si>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</si>
  <si>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</si>
  <si>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</si>
  <si>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</si>
  <si>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</si>
  <si>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</si>
  <si>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</si>
  <si>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</si>
  <si>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</si>
  <si>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</si>
  <si>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</si>
  <si>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</si>
  <si>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</si>
  <si>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</si>
  <si>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</si>
  <si>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</si>
  <si>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</si>
  <si>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</si>
  <si>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</si>
  <si>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</si>
  <si>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</si>
  <si>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</si>
  <si>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</si>
  <si>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</si>
  <si>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</si>
  <si>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</si>
  <si>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</si>
  <si>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</si>
  <si>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</si>
  <si>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</si>
  <si>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</si>
  <si>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</si>
  <si>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</si>
  <si>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</si>
  <si>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</si>
  <si>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</si>
  <si>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</si>
  <si>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</si>
  <si>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</si>
  <si>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</si>
  <si>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</si>
  <si>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</si>
  <si>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</si>
  <si>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</si>
  <si>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</si>
  <si>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</si>
  <si>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</si>
  <si>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</si>
  <si>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</si>
  <si>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</si>
  <si>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</si>
  <si>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</si>
  <si>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</si>
  <si>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</si>
  <si>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</si>
  <si>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</si>
  <si>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</si>
  <si>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</si>
  <si>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</si>
  <si>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</si>
  <si>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</si>
  <si>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</si>
  <si>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</si>
  <si>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</si>
  <si>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</si>
  <si>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</si>
  <si>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</si>
  <si>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</si>
  <si>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</si>
  <si>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</si>
  <si>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</si>
  <si>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</si>
  <si>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</si>
  <si>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</si>
  <si>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</si>
  <si>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</si>
  <si>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</si>
  <si>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</si>
  <si>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</si>
  <si>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</si>
  <si>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</si>
  <si>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</si>
  <si>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</si>
  <si>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</si>
  <si>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</si>
  <si>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</si>
  <si>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</si>
  <si>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</si>
  <si>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</si>
  <si>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</si>
  <si>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</si>
  <si>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</si>
  <si>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</si>
  <si>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</si>
  <si>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</si>
  <si>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</si>
  <si>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</si>
  <si>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</si>
  <si>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</si>
  <si>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</si>
  <si>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</si>
  <si>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</si>
  <si>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</si>
  <si>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</si>
  <si>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</si>
  <si>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</si>
  <si>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</si>
  <si>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</si>
  <si>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</si>
  <si>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</si>
  <si>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</si>
  <si>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</si>
  <si>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</si>
  <si>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</si>
  <si>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</si>
  <si>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</si>
  <si>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</si>
  <si>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</si>
  <si>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</si>
  <si>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</si>
  <si>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</si>
  <si>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</si>
  <si>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</si>
  <si>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</si>
  <si>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</si>
  <si>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</si>
  <si>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</si>
  <si>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</si>
  <si>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</si>
  <si>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</si>
  <si>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</si>
  <si>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</si>
  <si>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</si>
  <si>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</si>
  <si>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</si>
  <si>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</si>
  <si>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</si>
  <si>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</si>
  <si>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</si>
  <si>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</si>
  <si>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</si>
  <si>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</si>
  <si>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</si>
  <si>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</si>
  <si>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</si>
  <si>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</si>
  <si>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</si>
  <si>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</si>
  <si>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</si>
  <si>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</si>
  <si>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</si>
  <si>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</si>
  <si>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</si>
  <si>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</si>
  <si>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</si>
  <si>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</si>
  <si>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</si>
  <si>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</si>
  <si>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</si>
  <si>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</si>
  <si>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</si>
  <si>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</si>
  <si>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</si>
  <si>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</si>
  <si>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</si>
  <si>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</si>
  <si>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</si>
  <si>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</si>
  <si>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</si>
  <si>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</si>
  <si>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</si>
  <si>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</si>
  <si>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</si>
  <si>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</si>
  <si>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</si>
  <si>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</si>
  <si>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</si>
  <si>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</si>
  <si>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</si>
  <si>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</si>
  <si>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</si>
  <si>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</si>
  <si>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</si>
  <si>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</si>
  <si>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</si>
  <si>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</si>
  <si>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</si>
  <si>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</si>
  <si>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lernigita, edukita, instruita; lernigite,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</si>
  <si>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</si>
  <si>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</si>
  <si>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</si>
  <si>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</si>
  <si>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</si>
  <si>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</si>
  <si>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</si>
  <si>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</si>
  <si>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</si>
  <si>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</si>
  <si>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</si>
  <si>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</si>
  <si>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</si>
  <si>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</si>
  <si>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</si>
  <si>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</si>
  <si>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</si>
  <si>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</si>
  <si>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</si>
  <si>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</si>
  <si>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</si>
  <si>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</si>
  <si>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</si>
  <si>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</si>
  <si>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</si>
  <si>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</si>
  <si>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</si>
  <si>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</si>
  <si>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</si>
  <si>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</si>
  <si>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</si>
  <si>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</si>
  <si>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</si>
  <si>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</si>
  <si>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</si>
  <si>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</si>
  <si>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</si>
  <si>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</si>
  <si>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</si>
  <si>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</si>
  <si>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</si>
  <si>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</si>
  <si>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</si>
  <si>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</si>
  <si>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</si>
  <si>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</si>
  <si>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</si>
  <si>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</si>
  <si>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</si>
  <si>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</si>
  <si>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</si>
  <si>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</si>
  <si>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</si>
  <si>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</si>
  <si>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</si>
  <si>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</si>
  <si>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</si>
  <si>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</si>
  <si>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</si>
  <si>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</si>
  <si>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</si>
  <si>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</si>
  <si>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</si>
  <si>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</si>
  <si>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</si>
  <si>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</si>
  <si>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</si>
  <si>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</si>
  <si>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</si>
  <si>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</si>
  <si>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</si>
  <si>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</si>
  <si>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</si>
  <si>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</si>
  <si>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</si>
  <si>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</si>
  <si>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</si>
  <si>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</si>
  <si>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</si>
  <si>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</si>
  <si>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</si>
  <si>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</si>
  <si>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</si>
  <si>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</si>
  <si>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</si>
  <si>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</si>
  <si>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</si>
  <si>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</si>
  <si>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</si>
  <si>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</si>
  <si>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</si>
  <si>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</si>
  <si>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</si>
  <si>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</si>
  <si>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</si>
  <si>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</si>
  <si>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</si>
  <si>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</si>
  <si>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</si>
  <si>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</si>
  <si>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</si>
  <si>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</si>
  <si>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</si>
  <si>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</si>
  <si>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</si>
  <si>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</si>
  <si>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</si>
  <si>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</si>
  <si>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</si>
  <si>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</si>
  <si>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</si>
  <si>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</si>
  <si>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</si>
  <si>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</si>
  <si>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</si>
  <si>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</si>
  <si>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</si>
  <si>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</si>
  <si>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</si>
  <si>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</si>
  <si>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</si>
  <si>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</si>
  <si>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</si>
  <si>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</si>
  <si>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</si>
  <si>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</si>
  <si>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</si>
  <si>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</si>
  <si>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</si>
  <si>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</si>
  <si>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</si>
  <si>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</si>
  <si>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</si>
  <si>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</si>
  <si>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</si>
  <si>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</si>
  <si>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</si>
  <si>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</si>
  <si>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</si>
  <si>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</si>
  <si>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</si>
  <si>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</si>
  <si>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</si>
  <si>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</si>
  <si>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</si>
  <si>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</si>
  <si>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</si>
  <si>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</si>
  <si>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</si>
  <si>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</si>
  <si>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</si>
  <si>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</si>
  <si>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</si>
  <si>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</si>
  <si>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</si>
  <si>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</si>
  <si>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</si>
  <si>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</si>
  <si>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</si>
  <si>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</si>
  <si>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</si>
  <si>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</si>
  <si>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</si>
  <si>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</si>
  <si>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</si>
  <si>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</si>
  <si>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</si>
  <si>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</si>
  <si>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</si>
  <si>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</si>
  <si>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</si>
  <si>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</si>
  <si>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</si>
  <si>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</si>
  <si>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</si>
  <si>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</si>
  <si>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</si>
  <si>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</si>
  <si>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</si>
  <si>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</si>
  <si>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</si>
  <si>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</si>
  <si>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</si>
  <si>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</si>
  <si>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</si>
  <si>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</si>
  <si>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</si>
  <si>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</si>
  <si>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</si>
  <si>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</si>
  <si>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</si>
  <si>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</si>
  <si>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</si>
  <si>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</si>
  <si>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</si>
  <si>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</si>
  <si>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</si>
  <si>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</si>
  <si>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</si>
  <si>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</si>
  <si>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</si>
  <si>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</si>
  <si>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</si>
  <si>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</si>
  <si>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</si>
  <si>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</si>
  <si>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</si>
  <si>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</si>
  <si>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</si>
  <si>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</si>
  <si>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</si>
  <si>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</si>
  <si>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</si>
  <si>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</si>
  <si>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</si>
  <si>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</si>
  <si>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</si>
  <si>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</si>
  <si>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</si>
  <si>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</si>
  <si>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</si>
  <si>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</si>
  <si>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</si>
  <si>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</si>
  <si>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</si>
  <si>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</si>
  <si>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</si>
  <si>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</si>
  <si>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</si>
  <si>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</si>
  <si>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</si>
  <si>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</si>
  <si>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</si>
  <si>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</si>
  <si>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</si>
  <si>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</si>
  <si>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</si>
  <si>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</si>
  <si>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</si>
  <si>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</si>
  <si>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</si>
  <si>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</si>
  <si>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</si>
  <si>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</si>
  <si>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</si>
  <si>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</si>
  <si>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</si>
  <si>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</si>
  <si>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</si>
  <si>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</si>
  <si>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</si>
  <si>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</si>
  <si>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</si>
  <si>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</si>
  <si>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</si>
  <si>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</si>
  <si>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</si>
  <si>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</si>
  <si>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</si>
  <si>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</si>
  <si>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</si>
  <si>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</si>
  <si>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</si>
  <si>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</si>
  <si>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</si>
  <si>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</si>
  <si>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</si>
  <si>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</si>
  <si>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</si>
  <si>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</si>
  <si>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</si>
  <si>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</si>
  <si>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</si>
  <si>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</si>
  <si>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</si>
  <si>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</si>
  <si>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</si>
  <si>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</si>
  <si>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</si>
  <si>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</si>
  <si>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</si>
  <si>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</si>
  <si>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</si>
  <si>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</si>
  <si>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</si>
  <si>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</si>
  <si>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</si>
  <si>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</si>
  <si>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</si>
  <si>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</si>
  <si>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</si>
  <si>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</si>
  <si>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</si>
  <si>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</si>
  <si>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</si>
  <si>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</si>
  <si>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</si>
  <si>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</si>
  <si>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</si>
  <si>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</si>
  <si>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</si>
  <si>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</si>
  <si>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</si>
  <si>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</si>
  <si>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</si>
  <si>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</si>
  <si>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</si>
  <si>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</si>
  <si>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</si>
  <si>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</si>
  <si>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</si>
  <si>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</si>
  <si>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</si>
  <si>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</si>
  <si>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</si>
  <si>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</si>
  <si>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</si>
  <si>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</si>
  <si>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</si>
  <si>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</si>
  <si>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</si>
  <si>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</si>
  <si>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</si>
  <si>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</si>
  <si>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</si>
  <si>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</si>
  <si>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</si>
  <si>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</si>
  <si>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</si>
  <si>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</si>
  <si>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</si>
  <si>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</si>
  <si>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</si>
  <si>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</si>
  <si>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</si>
  <si>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</si>
  <si>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</si>
  <si>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</si>
  <si>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</si>
  <si>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</si>
  <si>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</si>
  <si>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</si>
  <si>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</si>
  <si>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</si>
  <si>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</si>
  <si>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</si>
  <si>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</si>
  <si>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</si>
  <si>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</si>
  <si>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</si>
  <si>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</si>
  <si>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</si>
  <si>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</si>
  <si>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</si>
  <si>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</si>
  <si>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</si>
  <si>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</si>
  <si>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</si>
  <si>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</si>
  <si>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</si>
  <si>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</si>
  <si>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</si>
  <si>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</si>
  <si>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</si>
  <si>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</si>
  <si>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</si>
  <si>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</si>
  <si>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</si>
  <si>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</si>
  <si>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</si>
  <si>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</si>
  <si>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</si>
  <si>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</si>
  <si>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</si>
  <si>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</si>
  <si>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</si>
  <si>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</si>
  <si>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</si>
  <si>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</si>
  <si>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</si>
  <si>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</si>
  <si>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</si>
  <si>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</si>
  <si>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</si>
  <si>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</si>
  <si>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</si>
  <si>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</si>
  <si>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</si>
  <si>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</si>
  <si>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</si>
  <si>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</si>
  <si>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</si>
  <si>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</si>
  <si>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</si>
  <si>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</si>
  <si>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</si>
  <si>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</si>
  <si>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</si>
  <si>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</si>
  <si>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</si>
  <si>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</si>
  <si>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</si>
  <si>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</si>
  <si>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</si>
  <si>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</si>
  <si>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</si>
  <si>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</si>
  <si>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</si>
  <si>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</si>
  <si>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</si>
  <si>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</si>
  <si>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</si>
  <si>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</si>
  <si>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</si>
  <si>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</si>
  <si>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</si>
  <si>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</si>
  <si>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</si>
  <si>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</si>
  <si>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</si>
  <si>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</si>
  <si>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</si>
  <si>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</si>
  <si>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</si>
  <si>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</si>
  <si>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</si>
  <si>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</si>
  <si>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</si>
  <si>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</si>
  <si>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</si>
  <si>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</si>
  <si>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</si>
  <si>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</si>
  <si>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</si>
  <si>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</si>
  <si>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</si>
  <si>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</si>
  <si>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</si>
  <si>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</si>
  <si>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</si>
  <si>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</si>
  <si>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</si>
  <si>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</si>
  <si>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</si>
  <si>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</si>
  <si>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</si>
  <si>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</si>
  <si>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</si>
  <si>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</si>
  <si>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</si>
  <si>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</si>
  <si>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</si>
  <si>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</si>
  <si>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</si>
  <si>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</si>
  <si>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</si>
  <si>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</si>
  <si>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</si>
  <si>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</si>
  <si>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</si>
  <si>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</si>
  <si>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</si>
  <si>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</si>
  <si>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</si>
  <si>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</si>
  <si>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</si>
  <si>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</si>
  <si>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</si>
  <si>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</si>
  <si>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</si>
  <si>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</si>
  <si>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</si>
  <si>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</si>
  <si>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</si>
  <si>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</si>
  <si>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</si>
  <si>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</si>
  <si>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</si>
  <si>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</si>
  <si>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</si>
  <si>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</si>
  <si>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</si>
  <si>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</si>
  <si>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</si>
  <si>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</si>
  <si>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</si>
  <si>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</si>
  <si>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</si>
  <si>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</si>
  <si>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</si>
  <si>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</si>
  <si>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</si>
  <si>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</si>
  <si>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</si>
  <si>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</si>
  <si>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</si>
  <si>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</si>
  <si>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</si>
  <si>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</si>
  <si>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</si>
  <si>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</si>
  <si>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</si>
  <si>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</si>
  <si>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</si>
  <si>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</si>
  <si>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</si>
  <si>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</si>
  <si>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</si>
  <si>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</si>
  <si>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</si>
  <si>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</si>
  <si>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</si>
  <si>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</si>
  <si>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</si>
  <si>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</si>
  <si>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</si>
  <si>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</si>
  <si>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</si>
  <si>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</si>
  <si>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</si>
  <si>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</si>
  <si>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</si>
  <si>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</si>
  <si>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</si>
  <si>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</si>
  <si>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</si>
  <si>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</si>
  <si>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</si>
  <si>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</si>
  <si>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</si>
  <si>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</si>
  <si>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</si>
  <si>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</si>
  <si>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</si>
  <si>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</si>
  <si>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</si>
  <si>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</si>
  <si>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</si>
  <si>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</si>
  <si>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</si>
  <si>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</si>
  <si>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</si>
  <si>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</si>
  <si>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</si>
  <si>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</si>
  <si>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</si>
  <si>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</si>
  <si>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</si>
  <si>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</si>
  <si>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</si>
  <si>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</si>
  <si>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</si>
  <si>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</si>
  <si>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</si>
  <si>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</si>
  <si>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</si>
  <si>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</si>
  <si>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</si>
  <si>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</si>
  <si>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</si>
  <si>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</si>
  <si>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</si>
  <si>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</si>
  <si>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</si>
  <si>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</si>
  <si>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</si>
  <si>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</si>
  <si>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</si>
  <si>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</si>
  <si>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</si>
  <si>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</si>
  <si>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</si>
  <si>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</si>
  <si>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</si>
  <si>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</si>
  <si>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</si>
  <si>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</si>
  <si>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</si>
  <si>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</si>
  <si>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</si>
  <si>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</si>
  <si>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</si>
  <si>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</si>
  <si>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</si>
  <si>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</si>
  <si>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</si>
  <si>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</si>
  <si>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</si>
  <si>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</si>
  <si>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</si>
  <si>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</si>
  <si>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</si>
  <si>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</si>
  <si>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</si>
  <si>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</si>
  <si>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</si>
  <si>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</si>
  <si>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</si>
  <si>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</si>
  <si>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</si>
  <si>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</si>
  <si>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</si>
  <si>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</si>
  <si>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</si>
  <si>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</si>
  <si>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</si>
  <si>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</si>
  <si>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</si>
  <si>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</si>
  <si>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</si>
  <si>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</si>
  <si>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</si>
  <si>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</si>
  <si>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</si>
  <si>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</si>
  <si>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</si>
  <si>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</si>
  <si>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</si>
  <si>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</si>
  <si>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</si>
  <si>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</si>
  <si>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</si>
  <si>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</si>
  <si>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</si>
  <si>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</si>
  <si>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</si>
  <si>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</si>
  <si>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</si>
  <si>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</si>
  <si>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</si>
  <si>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</si>
  <si>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</si>
  <si>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</si>
  <si>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</si>
  <si>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</si>
  <si>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</si>
  <si>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</si>
  <si>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</si>
  <si>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</si>
  <si>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</si>
  <si>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</si>
  <si>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</si>
  <si>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</si>
  <si>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</si>
  <si>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</si>
  <si>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</si>
  <si>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</si>
  <si>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</si>
  <si>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</si>
  <si>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</si>
  <si>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</si>
  <si>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</si>
  <si>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</si>
  <si>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</si>
  <si>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</si>
  <si>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</si>
  <si>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</si>
  <si>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</si>
  <si>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</si>
  <si>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</si>
  <si>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</si>
  <si>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</si>
  <si>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</si>
  <si>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</si>
  <si>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</si>
  <si>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</si>
  <si>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</si>
  <si>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</si>
  <si>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</si>
  <si>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</si>
  <si>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</si>
  <si>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</si>
  <si>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</si>
  <si>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</si>
  <si>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</si>
  <si>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</si>
  <si>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</si>
  <si>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</si>
  <si>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</si>
  <si>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</si>
  <si>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</si>
  <si>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</si>
  <si>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</si>
  <si>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</si>
  <si>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</si>
  <si>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</si>
  <si>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</si>
  <si>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</si>
  <si>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</si>
  <si>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</si>
  <si>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</si>
  <si>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</si>
  <si>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</si>
  <si>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</si>
  <si>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</si>
  <si>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</si>
  <si>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</si>
  <si>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</si>
  <si>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</si>
  <si>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</si>
  <si>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</si>
  <si>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</si>
  <si>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</si>
  <si>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</si>
  <si>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</si>
  <si>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</si>
  <si>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</si>
  <si>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</si>
  <si>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</si>
  <si>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</si>
  <si>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</si>
  <si>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</si>
  <si>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</si>
  <si>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</si>
  <si>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</si>
  <si>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</si>
  <si>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</si>
  <si>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</si>
  <si>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</si>
  <si>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</si>
  <si>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</si>
  <si>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</si>
  <si>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</si>
  <si>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</si>
  <si>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</si>
  <si>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</si>
  <si>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</si>
  <si>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</si>
  <si>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</si>
  <si>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</si>
  <si>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</si>
  <si>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</si>
  <si>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</si>
  <si>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</si>
  <si>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</si>
  <si>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</si>
  <si>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</si>
  <si>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</si>
  <si>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</si>
  <si>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</si>
  <si>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</si>
  <si>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</si>
  <si>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</si>
  <si>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</si>
  <si>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</si>
  <si>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</si>
  <si>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</si>
  <si>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</si>
  <si>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</si>
  <si>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</si>
  <si>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</si>
  <si>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</si>
  <si>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</si>
  <si>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</si>
  <si>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</si>
  <si>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</si>
  <si>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</si>
  <si>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</si>
  <si>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</si>
  <si>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</si>
  <si>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</si>
  <si>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</si>
  <si>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</si>
  <si>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</si>
  <si>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</si>
  <si>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</si>
  <si>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</si>
  <si>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</si>
  <si>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</si>
  <si>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</si>
  <si>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</si>
  <si>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</si>
  <si>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</si>
  <si>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</si>
  <si>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</si>
  <si>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</si>
  <si>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</si>
  <si>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</si>
  <si>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</si>
  <si>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</si>
  <si>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</si>
  <si>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</si>
  <si>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</si>
  <si>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</si>
  <si>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</si>
  <si>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</si>
  <si>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</si>
  <si>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</si>
  <si>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</si>
  <si>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</si>
  <si>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</si>
  <si>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</si>
  <si>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</si>
  <si>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</si>
  <si>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</si>
  <si>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</si>
  <si>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</si>
  <si>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</si>
  <si>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</si>
  <si>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</si>
  <si>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</si>
  <si>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</si>
  <si>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</si>
  <si>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</si>
  <si>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</si>
  <si>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</si>
  <si>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</si>
  <si>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</si>
  <si>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</si>
  <si>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</si>
  <si>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</si>
  <si>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</si>
  <si>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</si>
  <si>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</si>
  <si>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</si>
  <si>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</si>
  <si>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</si>
  <si>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</si>
  <si>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</si>
  <si>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</si>
  <si>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</si>
  <si>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</si>
  <si>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</si>
  <si>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</si>
  <si>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</si>
  <si>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</si>
  <si>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</si>
  <si>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</si>
  <si>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</si>
  <si>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</si>
  <si>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</si>
  <si>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</si>
  <si>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</si>
  <si>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</si>
  <si>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</si>
  <si>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</si>
  <si>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</si>
  <si>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</si>
  <si>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</si>
  <si>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</si>
  <si>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</si>
  <si>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</si>
  <si>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</si>
  <si>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</si>
  <si>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</si>
  <si>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</si>
  <si>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</si>
  <si>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</si>
  <si>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</si>
  <si>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</si>
  <si>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</si>
  <si>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</si>
  <si>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</si>
  <si>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</si>
  <si>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</si>
  <si>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</si>
  <si>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</si>
  <si>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</si>
  <si>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</si>
  <si>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</si>
  <si>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</si>
  <si>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</si>
  <si>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</si>
  <si>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</si>
  <si>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</si>
  <si>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</si>
  <si>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</si>
  <si>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</si>
  <si>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</si>
  <si>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</si>
  <si>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</si>
  <si>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</si>
  <si>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</si>
  <si>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</si>
  <si>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</si>
  <si>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</si>
  <si>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</si>
  <si>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</si>
  <si>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</si>
  <si>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</si>
  <si>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</si>
  <si>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</si>
  <si>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</si>
  <si>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</si>
  <si>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</si>
  <si>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</si>
  <si>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</si>
  <si>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</si>
  <si>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</si>
  <si>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</si>
  <si>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</si>
  <si>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</si>
  <si>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</si>
  <si>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</si>
  <si>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</si>
  <si>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</si>
  <si>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</si>
  <si>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</si>
  <si>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</si>
  <si>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</si>
  <si>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</si>
  <si>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</si>
  <si>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</si>
  <si>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</si>
  <si>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</si>
  <si>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</si>
  <si>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</si>
  <si>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</si>
  <si>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</si>
  <si>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</si>
  <si>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</si>
  <si>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</si>
  <si>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</si>
  <si>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</si>
  <si>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</si>
  <si>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</si>
  <si>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</si>
  <si>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</si>
  <si>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</si>
  <si>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</si>
  <si>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</si>
  <si>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</si>
  <si>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</si>
  <si>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</si>
  <si>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</si>
  <si>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</si>
  <si>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</si>
  <si>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</si>
  <si>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</si>
  <si>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</si>
  <si>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</si>
  <si>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</si>
  <si>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</si>
  <si>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</si>
  <si>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</si>
  <si>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</si>
  <si>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</si>
  <si>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</si>
  <si>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</si>
  <si>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</si>
  <si>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</si>
  <si>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</si>
  <si>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</si>
  <si>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</si>
  <si>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</si>
  <si>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</si>
  <si>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</si>
  <si>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</si>
  <si>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</si>
  <si>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</si>
  <si>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</si>
  <si>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</si>
  <si>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</si>
  <si>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</si>
  <si>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</si>
  <si>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</si>
  <si>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</si>
  <si>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</si>
  <si>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</si>
  <si>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</si>
  <si>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</si>
  <si>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</si>
  <si>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</si>
  <si>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</si>
  <si>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</si>
  <si>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</si>
  <si>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</si>
  <si>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</si>
  <si>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</si>
  <si>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</si>
  <si>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</si>
  <si>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</si>
  <si>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</si>
  <si>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</si>
  <si>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</si>
  <si>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</si>
  <si>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</si>
  <si>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</si>
  <si>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</si>
  <si>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</si>
  <si>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</si>
  <si>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</si>
  <si>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</si>
  <si>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</si>
  <si>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</si>
  <si>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</si>
  <si>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</si>
  <si>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</si>
  <si>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</si>
  <si>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</si>
  <si>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</si>
  <si>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</si>
  <si>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</si>
  <si>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</si>
  <si>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</si>
  <si>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</si>
  <si>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</si>
  <si>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</si>
  <si>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</si>
  <si>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</si>
  <si>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</si>
  <si>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</si>
  <si>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</si>
  <si>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</si>
  <si>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</si>
  <si>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</si>
  <si>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</si>
  <si>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</si>
  <si>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</si>
  <si>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</si>
  <si>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</si>
  <si>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</si>
  <si>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</si>
  <si>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</si>
  <si>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</si>
  <si>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</si>
  <si>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</si>
  <si>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</si>
  <si>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</si>
  <si>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</si>
  <si>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</si>
  <si>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</si>
  <si>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</si>
  <si>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</si>
  <si>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</si>
  <si>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</si>
  <si>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</si>
  <si>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</si>
  <si>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</si>
  <si>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</si>
  <si>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</si>
  <si>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</si>
  <si>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</si>
  <si>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</si>
  <si>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</si>
  <si>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</si>
  <si>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</si>
  <si>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</si>
  <si>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</si>
  <si>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</si>
  <si>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</si>
  <si>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</si>
  <si>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</si>
  <si>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</si>
  <si>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</si>
  <si>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</si>
  <si>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</si>
  <si>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</si>
  <si>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</si>
  <si>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</si>
  <si>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</si>
  <si>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</si>
  <si>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</si>
  <si>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</si>
  <si>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</si>
  <si>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</si>
  <si>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</si>
  <si>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</si>
  <si>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</si>
  <si>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</si>
  <si>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</si>
  <si>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</si>
  <si>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</si>
  <si>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</si>
  <si>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</si>
  <si>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</si>
  <si>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</si>
  <si>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</si>
  <si>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</si>
  <si>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</si>
  <si>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</si>
  <si>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</si>
  <si>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</si>
  <si>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</si>
  <si>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</si>
  <si>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</si>
  <si>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</si>
  <si>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</si>
  <si>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</si>
  <si>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</si>
  <si>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</si>
  <si>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</si>
  <si>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</si>
  <si>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</si>
  <si>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</si>
  <si>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</si>
  <si>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</si>
  <si>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</si>
  <si>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</si>
  <si>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</si>
  <si>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</si>
  <si>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</si>
  <si>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</si>
  <si>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</si>
  <si>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</si>
  <si>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</si>
  <si>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</si>
  <si>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</si>
  <si>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</si>
  <si>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</si>
  <si>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</si>
  <si>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</si>
  <si>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</si>
  <si>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</si>
  <si>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</si>
  <si>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</si>
  <si>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</si>
  <si>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</si>
  <si>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</si>
  <si>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</si>
  <si>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</si>
  <si>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</si>
  <si>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</si>
  <si>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</si>
  <si>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</si>
  <si>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</si>
  <si>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</si>
  <si>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</si>
  <si>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</si>
  <si>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</si>
  <si>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</si>
  <si>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</si>
  <si>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</si>
  <si>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</si>
  <si>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</si>
  <si>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</si>
  <si>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</si>
  <si>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</si>
  <si>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</si>
  <si>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</si>
  <si>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</si>
  <si>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</si>
  <si>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</si>
  <si>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</si>
  <si>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</si>
  <si>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</si>
  <si>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</si>
  <si>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</si>
  <si>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</si>
  <si>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</si>
  <si>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</si>
  <si>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</si>
  <si>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</si>
  <si>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</si>
  <si>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</si>
  <si>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</si>
  <si>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</si>
  <si>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</si>
  <si>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</si>
  <si>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</si>
  <si>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</si>
  <si>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</si>
  <si>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</si>
  <si>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</si>
  <si>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</si>
  <si>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</si>
  <si>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</si>
  <si>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</si>
  <si>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</si>
  <si>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</si>
  <si>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</si>
  <si>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</si>
  <si>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</si>
  <si>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</si>
  <si>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</si>
  <si>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</si>
  <si>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</si>
  <si>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</si>
  <si>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</si>
  <si>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</si>
  <si>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</si>
  <si>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</si>
  <si>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</si>
  <si>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</si>
  <si>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</si>
  <si>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</si>
  <si>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</si>
  <si>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</si>
  <si>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</si>
  <si>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</si>
  <si>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</si>
  <si>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</si>
  <si>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</si>
  <si>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</si>
  <si>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</si>
  <si>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</si>
  <si>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</si>
  <si>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</si>
  <si>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</si>
  <si>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</si>
  <si>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</si>
  <si>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</si>
  <si>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</si>
  <si>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</si>
  <si>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</si>
  <si>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</si>
  <si>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</si>
  <si>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</si>
  <si>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</si>
  <si>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</si>
  <si>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</si>
  <si>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</si>
  <si>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</si>
  <si>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</si>
  <si>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</si>
  <si>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</si>
  <si>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</si>
  <si>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</si>
  <si>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</si>
  <si>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</si>
  <si>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</si>
  <si>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</si>
  <si>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</si>
  <si>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</si>
  <si>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</si>
  <si>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</si>
  <si>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</si>
  <si>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</si>
  <si>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</si>
  <si>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</si>
  <si>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</si>
  <si>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</si>
  <si>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</si>
  <si>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</si>
  <si>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</si>
  <si>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</si>
  <si>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</si>
  <si>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</si>
  <si>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</si>
  <si>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</si>
  <si>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</si>
  <si>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</si>
  <si>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</si>
  <si>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</si>
  <si>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</si>
  <si>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</si>
  <si>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</si>
  <si>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</si>
  <si>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</si>
  <si>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</si>
  <si>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</si>
  <si>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</si>
  <si>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</si>
  <si>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</si>
  <si>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</si>
  <si>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</si>
  <si>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</si>
  <si>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</si>
  <si>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</si>
  <si>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</si>
  <si>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</si>
  <si>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</si>
  <si>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</si>
  <si>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</si>
  <si>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</si>
  <si>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</si>
  <si>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</si>
  <si>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</si>
  <si>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</si>
  <si>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</si>
  <si>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</si>
  <si>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</si>
  <si>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</si>
  <si>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</si>
  <si>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</si>
  <si>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</si>
  <si>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</si>
  <si>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</si>
  <si>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</si>
  <si>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</si>
  <si>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</si>
  <si>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</si>
  <si>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</si>
  <si>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</si>
  <si>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</si>
  <si>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</si>
  <si>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</si>
  <si>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</si>
  <si>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</si>
  <si>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</si>
  <si>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</si>
  <si>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</si>
  <si>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</si>
  <si>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</si>
  <si>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</si>
  <si>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</si>
  <si>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</si>
  <si>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</si>
  <si>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</si>
  <si>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</si>
  <si>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</si>
  <si>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</si>
  <si>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</si>
  <si>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</si>
  <si>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</si>
  <si>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</si>
  <si>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</si>
  <si>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</si>
  <si>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</si>
  <si>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</si>
  <si>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</si>
  <si>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</si>
  <si>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</si>
  <si>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</si>
  <si>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</si>
  <si>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</si>
  <si>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</si>
  <si>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</si>
  <si>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</si>
  <si>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</si>
  <si>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</si>
  <si>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</si>
  <si>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</si>
  <si>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</si>
  <si>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</si>
  <si>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</si>
  <si>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</si>
  <si>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</si>
  <si>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</si>
  <si>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</si>
  <si>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</si>
  <si>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</si>
  <si>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</si>
  <si>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</si>
  <si>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</si>
  <si>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</si>
  <si>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</si>
  <si>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</si>
  <si>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</si>
  <si>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</si>
  <si>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</si>
  <si>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</si>
  <si>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</si>
  <si>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</si>
  <si>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</si>
  <si>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</si>
  <si>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</si>
  <si>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</si>
  <si>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</si>
  <si>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</si>
  <si>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</si>
  <si>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</si>
  <si>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</si>
  <si>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</si>
  <si>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</si>
  <si>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</si>
  <si>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</si>
  <si>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</si>
  <si>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</si>
  <si>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</si>
  <si>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</si>
  <si>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</si>
  <si>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</si>
  <si>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</si>
  <si>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</si>
  <si>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</si>
  <si>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</si>
  <si>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</si>
  <si>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</si>
  <si>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</si>
  <si>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</si>
  <si>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</si>
  <si>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</si>
  <si>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</si>
  <si>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</si>
  <si>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</si>
  <si>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</si>
  <si>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</si>
  <si>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</si>
  <si>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</si>
  <si>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</si>
  <si>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</si>
  <si>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</si>
  <si>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</si>
  <si>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</si>
  <si>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</si>
  <si>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</si>
  <si>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</si>
  <si>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</si>
  <si>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</si>
  <si>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</si>
  <si>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</si>
  <si>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</si>
  <si>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</si>
  <si>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</si>
  <si>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</si>
  <si>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</si>
  <si>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</si>
  <si>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</si>
  <si>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</si>
  <si>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</si>
  <si>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</si>
  <si>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</si>
  <si>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</si>
  <si>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</si>
  <si>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</si>
  <si>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</si>
  <si>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</si>
  <si>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</si>
  <si>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</si>
  <si>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</si>
  <si>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</si>
  <si>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</si>
  <si>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</si>
  <si>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</si>
  <si>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</si>
  <si>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</si>
  <si>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</si>
  <si>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</si>
  <si>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</si>
  <si>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</si>
  <si>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</si>
  <si>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</si>
  <si>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</si>
  <si>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</si>
  <si>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</si>
  <si>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</si>
  <si>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</si>
  <si>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</si>
  <si>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</si>
  <si>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</si>
  <si>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</si>
  <si>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</si>
  <si>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</si>
  <si>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</si>
  <si>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</si>
  <si>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</si>
  <si>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</si>
  <si>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</si>
  <si>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</si>
  <si>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</si>
  <si>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</si>
  <si>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</si>
  <si>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</si>
  <si>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</si>
  <si>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</si>
  <si>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</si>
  <si>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</si>
  <si>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</si>
  <si>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</si>
  <si>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</si>
  <si>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</si>
  <si>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</si>
  <si>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</si>
  <si>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</si>
  <si>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</si>
  <si>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</si>
  <si>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</si>
  <si>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</si>
  <si>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</si>
  <si>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</si>
  <si>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</si>
  <si>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</si>
  <si>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</si>
  <si>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</si>
  <si>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</si>
  <si>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</si>
  <si>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</si>
  <si>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</si>
  <si>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</si>
  <si>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</si>
  <si>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</si>
  <si>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</si>
  <si>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</si>
  <si>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</si>
  <si>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</si>
  <si>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</si>
  <si>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</si>
  <si>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</si>
  <si>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</si>
  <si>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</si>
  <si>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</si>
  <si>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</si>
  <si>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</si>
  <si>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</si>
  <si>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</si>
  <si>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</si>
  <si>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</si>
  <si>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</si>
  <si>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</si>
  <si>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</si>
  <si>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</si>
  <si>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</si>
  <si>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</si>
  <si>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</si>
  <si>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</si>
  <si>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</si>
  <si>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</si>
  <si>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</si>
  <si>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</si>
  <si>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</si>
  <si>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</si>
  <si>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</si>
  <si>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</si>
  <si>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</si>
  <si>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</si>
  <si>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</si>
  <si>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</si>
  <si>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</si>
  <si>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</si>
  <si>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</si>
  <si>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</si>
  <si>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</si>
  <si>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</si>
  <si>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</si>
  <si>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</si>
  <si>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</si>
  <si>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</si>
  <si>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</si>
  <si>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</si>
  <si>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</si>
  <si>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</si>
  <si>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</si>
  <si>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</si>
  <si>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</si>
  <si>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</si>
  <si>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</si>
  <si>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</si>
  <si>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</si>
  <si>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</si>
  <si>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</si>
  <si>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</si>
  <si>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</si>
  <si>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</si>
  <si>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</si>
  <si>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</si>
  <si>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</si>
  <si>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</si>
  <si>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</si>
  <si>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</si>
  <si>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</si>
  <si>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</si>
  <si>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</si>
  <si>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</si>
  <si>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</si>
  <si>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</si>
  <si>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</si>
  <si>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</si>
  <si>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</si>
  <si>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</si>
  <si>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</si>
  <si>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</si>
  <si>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</si>
  <si>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</si>
  <si>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</si>
  <si>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</si>
  <si>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</si>
  <si>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</si>
  <si>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</si>
  <si>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</si>
  <si>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</si>
  <si>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</si>
  <si>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</si>
  <si>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</si>
  <si>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</si>
  <si>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</si>
  <si>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</si>
  <si>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</si>
  <si>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</si>
  <si>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</si>
  <si>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</si>
  <si>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</si>
  <si>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</si>
  <si>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</si>
  <si>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</si>
  <si>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</si>
  <si>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</si>
  <si>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</si>
  <si>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</si>
  <si>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</si>
  <si>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</si>
  <si>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</si>
  <si>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</si>
  <si>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</si>
  <si>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</si>
  <si>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</si>
  <si>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</si>
  <si>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</si>
  <si>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</si>
  <si>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</si>
  <si>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</si>
  <si>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</si>
  <si>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</si>
  <si>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</si>
  <si>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</si>
  <si>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</si>
  <si>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</si>
  <si>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</si>
  <si>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</si>
  <si>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</si>
  <si>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</si>
  <si>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</si>
  <si>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</si>
  <si>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</si>
  <si>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</si>
  <si>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</si>
  <si>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</si>
  <si>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</si>
  <si>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</si>
  <si>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</si>
  <si>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</si>
  <si>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</si>
  <si>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</si>
  <si>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</si>
  <si>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</si>
  <si>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</si>
  <si>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</si>
  <si>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</si>
  <si>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</si>
  <si>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</si>
  <si>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</si>
  <si>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</si>
  <si>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</si>
  <si>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</si>
  <si>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</si>
  <si>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</si>
  <si>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</si>
  <si>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</si>
  <si>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</si>
  <si>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</si>
  <si>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</si>
  <si>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</si>
  <si>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</si>
  <si>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</si>
  <si>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</si>
  <si>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</si>
  <si>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</si>
  <si>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</si>
  <si>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</si>
  <si>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</si>
  <si>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</si>
  <si>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</si>
  <si>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</si>
  <si>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</si>
  <si>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</si>
  <si>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</si>
  <si>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</si>
  <si>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</si>
  <si>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</si>
  <si>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</si>
  <si>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</si>
  <si>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</si>
  <si>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</si>
  <si>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</si>
  <si>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</si>
  <si>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</si>
  <si>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</si>
  <si>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</si>
  <si>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</si>
  <si>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</si>
  <si>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</si>
  <si>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</si>
  <si>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</si>
  <si>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</si>
  <si>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</si>
  <si>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</si>
  <si>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</si>
  <si>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</si>
  <si>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</si>
  <si>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</si>
  <si>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</si>
  <si>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</si>
  <si>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</si>
  <si>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</si>
  <si>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</si>
  <si>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</si>
  <si>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</si>
  <si>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</si>
  <si>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</si>
  <si>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</si>
  <si>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</si>
  <si>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</si>
  <si>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</si>
  <si>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</si>
  <si>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</si>
  <si>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</si>
  <si>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</si>
  <si>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</si>
  <si>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</si>
  <si>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</si>
  <si>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</si>
  <si>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</si>
  <si>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</si>
  <si>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</si>
  <si>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</si>
  <si>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</si>
  <si>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</si>
  <si>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</si>
  <si>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</si>
  <si>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</si>
  <si>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</si>
  <si>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</si>
  <si>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</si>
  <si>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</si>
  <si>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</si>
  <si>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</si>
  <si>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</si>
  <si>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</si>
  <si>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</si>
  <si>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</si>
  <si>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</si>
  <si>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</si>
  <si>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</si>
  <si>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</si>
  <si>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</si>
  <si>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</si>
  <si>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</si>
  <si>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</si>
  <si>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</si>
  <si>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</si>
  <si>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</si>
  <si>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</si>
  <si>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</si>
  <si>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</si>
  <si>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</si>
  <si>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</si>
  <si>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</si>
  <si>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</si>
  <si>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</si>
  <si>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</si>
  <si>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</si>
  <si>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</si>
  <si>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</si>
  <si>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</si>
  <si>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</si>
  <si>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</si>
  <si>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</si>
  <si>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</si>
  <si>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</si>
  <si>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</si>
  <si>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</si>
  <si>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</si>
  <si>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</si>
  <si>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</si>
  <si>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</si>
  <si>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</si>
  <si>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</si>
  <si>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</si>
  <si>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</si>
  <si>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</si>
  <si>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</si>
  <si>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</si>
  <si>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</si>
  <si>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</si>
  <si>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</si>
  <si>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</si>
  <si>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</si>
  <si>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</si>
  <si>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</si>
  <si>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</si>
  <si>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</si>
  <si>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</si>
  <si>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</si>
  <si>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</si>
  <si>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</si>
  <si>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</si>
  <si>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</si>
  <si>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</si>
  <si>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</si>
  <si>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</si>
  <si>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</si>
  <si>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</si>
  <si>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</si>
  <si>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</si>
  <si>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</si>
  <si>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</si>
  <si>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</si>
  <si>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</si>
  <si>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</si>
  <si>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</si>
  <si>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</si>
  <si>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</si>
  <si>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</si>
  <si>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</si>
  <si>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</si>
  <si>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</si>
  <si>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</si>
  <si>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</si>
  <si>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</si>
  <si>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</si>
  <si>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</si>
  <si>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</si>
  <si>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</si>
  <si>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</si>
  <si>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</si>
  <si>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</si>
  <si>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</si>
  <si>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</si>
  <si>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</si>
  <si>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</si>
  <si>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</si>
  <si>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</si>
  <si>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</si>
  <si>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</si>
  <si>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</si>
  <si>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</si>
  <si>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</si>
  <si>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</si>
  <si>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</si>
  <si>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</si>
  <si>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</si>
  <si>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</si>
  <si>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</si>
  <si>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</si>
  <si>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</si>
  <si>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</si>
  <si>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</si>
  <si>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</si>
  <si>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</si>
  <si>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</si>
  <si>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</si>
  <si>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</si>
  <si>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</si>
  <si>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</si>
  <si>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</si>
  <si>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</si>
  <si>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</si>
  <si>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</si>
  <si>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</si>
  <si>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</si>
  <si>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</si>
  <si>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</si>
  <si>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</si>
  <si>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</si>
  <si>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</si>
  <si>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</si>
  <si>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</si>
  <si>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</si>
  <si>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</si>
  <si>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</si>
  <si>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</si>
  <si>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</si>
  <si>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</si>
  <si>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</si>
  <si>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</si>
  <si>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</si>
  <si>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</si>
  <si>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</si>
  <si>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</si>
  <si>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</si>
  <si>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</si>
  <si>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</si>
  <si>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</si>
  <si>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</si>
  <si>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</si>
  <si>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</si>
  <si>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</si>
  <si>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</si>
  <si>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</si>
  <si>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</si>
  <si>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</si>
  <si>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</si>
  <si>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</si>
  <si>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</si>
  <si>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</si>
  <si>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</si>
  <si>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</si>
  <si>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</si>
  <si>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</si>
  <si>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</si>
  <si>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</si>
  <si>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</si>
  <si>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</si>
  <si>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</si>
  <si>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</si>
  <si>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</si>
  <si>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</si>
  <si>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</si>
  <si>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</si>
  <si>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</si>
  <si>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</si>
  <si>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</si>
  <si>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</si>
  <si>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</si>
  <si>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</si>
  <si>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</si>
  <si>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</si>
  <si>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</si>
  <si>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</si>
  <si>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</si>
  <si>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</si>
  <si>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</si>
  <si>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</si>
  <si>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</si>
  <si>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</si>
  <si>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</si>
  <si>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</si>
  <si>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</si>
  <si>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</si>
  <si>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</si>
  <si>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</si>
  <si>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</si>
  <si>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</si>
  <si>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</si>
  <si>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</si>
  <si>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</si>
  <si>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</si>
  <si>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</si>
  <si>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</si>
  <si>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</si>
  <si>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</si>
  <si>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</si>
  <si>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</si>
  <si>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</si>
  <si>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</si>
  <si>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</si>
  <si>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</si>
  <si>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</si>
  <si>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</si>
  <si>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</si>
  <si>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</si>
  <si>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</si>
  <si>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</si>
  <si>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</si>
  <si>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</si>
  <si>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</si>
  <si>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</si>
  <si>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</si>
  <si>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</si>
  <si>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</si>
  <si>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</si>
  <si>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</si>
  <si>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</si>
  <si>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</si>
  <si>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</si>
  <si>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</si>
  <si>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</si>
  <si>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</si>
  <si>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</si>
  <si>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</si>
  <si>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</si>
  <si>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</si>
  <si>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</si>
  <si>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</si>
  <si>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</si>
  <si>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</si>
  <si>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</si>
  <si>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</si>
  <si>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</si>
  <si>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</si>
  <si>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</si>
  <si>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</si>
  <si>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</si>
  <si>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</si>
  <si>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</si>
  <si>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</si>
  <si>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</si>
  <si>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</si>
  <si>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</si>
  <si>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</si>
  <si>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</si>
  <si>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</si>
  <si>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</si>
  <si>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</si>
  <si>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</si>
  <si>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</si>
  <si>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</si>
  <si>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</si>
  <si>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</si>
  <si>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</si>
  <si>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</si>
  <si>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</si>
  <si>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</si>
  <si>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</si>
  <si>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</si>
  <si>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</si>
  <si>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</si>
  <si>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</si>
  <si>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</si>
  <si>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</si>
  <si>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</si>
  <si>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</si>
  <si>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</si>
  <si>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</si>
  <si>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</si>
  <si>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</si>
  <si>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</si>
  <si>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</si>
  <si>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</si>
  <si>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</si>
  <si>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</si>
  <si>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</si>
  <si>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</si>
  <si>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</si>
  <si>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</si>
  <si>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</si>
  <si>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</si>
  <si>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</si>
  <si>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</si>
  <si>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</si>
  <si>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</si>
  <si>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</si>
  <si>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</si>
  <si>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</si>
  <si>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</si>
  <si>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</si>
  <si>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</si>
  <si>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</si>
  <si>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</si>
  <si>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</si>
  <si>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</si>
  <si>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</si>
  <si>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</si>
  <si>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</si>
  <si>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</si>
  <si>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</si>
  <si>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</si>
  <si>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</si>
  <si>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</si>
  <si>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</si>
  <si>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</si>
  <si>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</si>
  <si>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</si>
  <si>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</si>
  <si>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</si>
  <si>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</si>
  <si>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</si>
  <si>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</si>
  <si>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</si>
  <si>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</si>
  <si>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</si>
  <si>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</si>
  <si>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</si>
  <si>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</si>
  <si>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</si>
  <si>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</si>
  <si>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</si>
  <si>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</si>
  <si>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</si>
  <si>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</si>
  <si>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</si>
  <si>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</si>
  <si>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</si>
  <si>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</si>
  <si>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</si>
  <si>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</si>
  <si>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</si>
  <si>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</si>
  <si>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</si>
  <si>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</si>
  <si>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</si>
  <si>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</si>
  <si>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</si>
  <si>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</si>
  <si>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</si>
  <si>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</si>
  <si>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</si>
  <si>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</si>
  <si>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</si>
  <si>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</si>
  <si>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</si>
  <si>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</si>
  <si>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</si>
  <si>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</si>
  <si>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</si>
  <si>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</si>
  <si>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</si>
  <si>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</si>
  <si>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</si>
  <si>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</si>
  <si>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</si>
  <si>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</si>
  <si>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</si>
  <si>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</si>
  <si>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</si>
  <si>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</si>
  <si>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</si>
  <si>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</si>
  <si>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</si>
  <si>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</si>
  <si>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</si>
  <si>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</si>
  <si>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</si>
  <si>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</si>
  <si>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</si>
  <si>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</si>
  <si>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</si>
  <si>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</si>
  <si>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</si>
  <si>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</si>
  <si>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</si>
  <si>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</si>
  <si>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</si>
  <si>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</si>
  <si>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</si>
  <si>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</si>
  <si>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</si>
  <si>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</si>
  <si>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</si>
  <si>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</si>
  <si>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</si>
  <si>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</si>
  <si>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</si>
  <si>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</si>
  <si>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</si>
  <si>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</si>
  <si>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</si>
  <si>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</si>
  <si>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</si>
  <si>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</si>
  <si>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</si>
  <si>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</si>
  <si>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</si>
  <si>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</si>
  <si>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</si>
  <si>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</si>
  <si>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</si>
  <si>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</si>
  <si>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</si>
  <si>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</si>
  <si>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</si>
  <si>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</si>
  <si>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</si>
  <si>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</si>
  <si>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</si>
  <si>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</si>
  <si>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</si>
  <si>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</si>
  <si>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</si>
  <si>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</si>
  <si>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</si>
  <si>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</si>
  <si>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</si>
  <si>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</si>
  <si>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</si>
  <si>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</si>
  <si>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</si>
  <si>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</si>
  <si>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</si>
  <si>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</si>
  <si>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</si>
  <si>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</si>
  <si>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</si>
  <si>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</si>
  <si>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</si>
  <si>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</si>
  <si>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</si>
  <si>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</si>
  <si>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</si>
  <si>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</si>
  <si>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</si>
  <si>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</si>
  <si>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</si>
  <si>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</si>
  <si>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</si>
  <si>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</si>
  <si>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</si>
  <si>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</si>
  <si>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</si>
  <si>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</si>
  <si>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</si>
  <si>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</si>
  <si>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</si>
  <si>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</si>
  <si>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</si>
  <si>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</si>
  <si>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</si>
  <si>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</si>
  <si>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</si>
  <si>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</si>
  <si>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</si>
  <si>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</si>
  <si>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</si>
  <si>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</si>
  <si>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</si>
  <si>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</si>
  <si>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</si>
  <si>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</si>
  <si>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</si>
  <si>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</si>
  <si>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</si>
  <si>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</si>
  <si>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</si>
  <si>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</si>
  <si>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</si>
  <si>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</si>
  <si>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</si>
  <si>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</si>
  <si>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</si>
  <si>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</si>
  <si>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</si>
  <si>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</si>
  <si>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</si>
  <si>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</si>
  <si>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</si>
  <si>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</si>
  <si>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</si>
  <si>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</si>
  <si>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</si>
  <si>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</si>
  <si>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</si>
  <si>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</si>
  <si>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</si>
  <si>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</si>
  <si>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</si>
  <si>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</si>
  <si>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</si>
  <si>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</si>
  <si>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</si>
  <si>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</si>
  <si>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</si>
  <si>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</si>
  <si>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</si>
  <si>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</si>
  <si>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</si>
  <si>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</si>
  <si>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</si>
  <si>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</si>
  <si>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</si>
  <si>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</si>
  <si>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</si>
  <si>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</si>
  <si>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</si>
  <si>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</si>
  <si>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</si>
  <si>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</si>
  <si>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</si>
  <si>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</si>
  <si>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</si>
  <si>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</si>
  <si>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</si>
  <si>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</si>
  <si>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</si>
  <si>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</si>
  <si>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</si>
  <si>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</si>
  <si>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</si>
  <si>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</si>
  <si>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</si>
  <si>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</si>
  <si>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</si>
  <si>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</si>
  <si>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</si>
  <si>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</si>
  <si>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</si>
  <si>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</si>
  <si>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</si>
  <si>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</si>
  <si>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</si>
  <si>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</si>
  <si>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</si>
  <si>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</si>
  <si>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</si>
  <si>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</si>
  <si>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</si>
  <si>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</si>
  <si>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</si>
  <si>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</si>
  <si>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</si>
  <si>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</si>
  <si>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</si>
  <si>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</si>
  <si>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</si>
  <si>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</si>
  <si>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</si>
  <si>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</si>
  <si>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</si>
  <si>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</si>
  <si>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</si>
  <si>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</si>
  <si>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</si>
  <si>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</si>
  <si>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</si>
  <si>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</si>
  <si>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</si>
  <si>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</si>
  <si>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</si>
  <si>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</si>
  <si>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</si>
  <si>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</si>
  <si>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</si>
  <si>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</si>
  <si>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</si>
  <si>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</si>
  <si>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</si>
  <si>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</si>
  <si>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</si>
  <si>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</si>
  <si>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</si>
  <si>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</si>
  <si>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</si>
  <si>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</si>
  <si>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</si>
  <si>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</si>
  <si>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</si>
  <si>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</si>
  <si>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</si>
  <si>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</si>
  <si>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</si>
  <si>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</si>
  <si>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</si>
  <si>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</si>
  <si>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</si>
  <si>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</si>
  <si>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</si>
  <si>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</si>
  <si>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</si>
  <si>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</si>
  <si>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</si>
  <si>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</si>
  <si>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</si>
  <si>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</si>
  <si>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</si>
  <si>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</si>
  <si>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</si>
  <si>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</si>
  <si>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</si>
  <si>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</si>
  <si>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</si>
  <si>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</si>
  <si>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</si>
  <si>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</si>
  <si>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</si>
  <si>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</si>
  <si>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</si>
  <si>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</si>
  <si>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</si>
  <si>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</si>
  <si>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</si>
  <si>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</si>
  <si>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</si>
  <si>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</si>
  <si>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</si>
  <si>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</si>
  <si>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</si>
  <si>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</si>
  <si>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</si>
  <si>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</si>
  <si>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</si>
  <si>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</si>
  <si>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</si>
  <si>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</si>
  <si>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</si>
  <si>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</si>
  <si>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</si>
  <si>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</si>
  <si>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</si>
  <si>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</si>
  <si>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</si>
  <si>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</si>
  <si>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</si>
  <si>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</si>
  <si>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</si>
  <si>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</si>
  <si>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</si>
  <si>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</si>
  <si>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</si>
  <si>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</si>
  <si>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</si>
  <si>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</si>
  <si>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</si>
  <si>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</si>
  <si>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</si>
  <si>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</si>
  <si>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</si>
  <si>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</si>
  <si>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</si>
  <si>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</si>
  <si>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</si>
  <si>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</si>
  <si>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</si>
  <si>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</si>
  <si>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</si>
  <si>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</si>
  <si>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</si>
  <si>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</si>
  <si>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</si>
  <si>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</si>
  <si>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</si>
  <si>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</si>
  <si>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</si>
  <si>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</si>
  <si>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</si>
  <si>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</si>
  <si>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</si>
  <si>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</si>
  <si>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</si>
  <si>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</si>
  <si>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</si>
  <si>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</si>
  <si>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</si>
  <si>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</si>
  <si>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</si>
  <si>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</si>
  <si>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</si>
  <si>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</si>
  <si>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</si>
  <si>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</si>
  <si>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</si>
  <si>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</si>
  <si>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</si>
  <si>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</si>
  <si>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</si>
  <si>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</si>
  <si>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</si>
  <si>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</si>
  <si>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</si>
  <si>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</si>
  <si>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</si>
  <si>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</si>
  <si>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</si>
  <si>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</si>
  <si>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</si>
  <si>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</si>
  <si>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</si>
  <si>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</si>
  <si>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</si>
  <si>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</si>
  <si>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</si>
  <si>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</si>
  <si>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</si>
  <si>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</si>
  <si>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</si>
  <si>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</si>
  <si>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</si>
  <si>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</si>
  <si>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</si>
  <si>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</si>
  <si>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</si>
  <si>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</si>
  <si>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</si>
  <si>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</si>
  <si>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</si>
  <si>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</si>
  <si>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</si>
  <si>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</si>
  <si>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</si>
  <si>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</si>
  <si>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</si>
  <si>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</si>
  <si>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</si>
  <si>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</si>
  <si>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</si>
  <si>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</si>
  <si>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</si>
  <si>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</si>
  <si>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</si>
  <si>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</si>
  <si>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</si>
  <si>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</si>
  <si>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</si>
  <si>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</si>
  <si>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</si>
  <si>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</si>
  <si>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</si>
  <si>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</si>
  <si>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</si>
  <si>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</si>
  <si>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</si>
  <si>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</si>
  <si>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</si>
  <si>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</si>
  <si>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</si>
  <si>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</si>
  <si>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</si>
  <si>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</si>
  <si>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</si>
  <si>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</si>
  <si>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</si>
  <si>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</si>
  <si>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</si>
  <si>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</si>
  <si>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</si>
  <si>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</si>
  <si>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</si>
  <si>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</si>
  <si>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</si>
  <si>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</si>
  <si>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</si>
  <si>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</si>
  <si>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</si>
  <si>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</si>
  <si>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</si>
  <si>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</si>
  <si>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</si>
  <si>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</si>
  <si>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</si>
  <si>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</si>
  <si>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</si>
  <si>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</si>
  <si>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</si>
  <si>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</si>
  <si>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</si>
  <si>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</si>
  <si>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</si>
  <si>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</si>
  <si>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</si>
  <si>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</si>
  <si>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</si>
  <si>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</si>
  <si>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</si>
  <si>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</si>
  <si>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</si>
  <si>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</si>
  <si>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</si>
  <si>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</si>
  <si>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</si>
  <si>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</si>
  <si>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</si>
  <si>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</si>
  <si>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</si>
  <si>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</si>
  <si>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</si>
  <si>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</si>
  <si>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</si>
  <si>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</si>
  <si>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</si>
  <si>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</si>
  <si>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</si>
  <si>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</si>
  <si>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</si>
  <si>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</si>
  <si>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</si>
  <si>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</si>
  <si>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</si>
  <si>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</si>
  <si>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</si>
  <si>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</si>
  <si>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</si>
  <si>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</si>
  <si>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</si>
  <si>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</si>
  <si>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</si>
  <si>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</si>
  <si>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</si>
  <si>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</si>
  <si>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</si>
  <si>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</si>
  <si>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</si>
  <si>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</si>
  <si>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</si>
  <si>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</si>
  <si>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</si>
  <si>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</si>
  <si>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</si>
  <si>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</si>
  <si>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</si>
  <si>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</si>
  <si>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</si>
  <si>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</si>
  <si>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</si>
  <si>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</si>
  <si>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</si>
  <si>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</si>
  <si>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</si>
  <si>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</si>
  <si>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</si>
  <si>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</si>
  <si>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</si>
  <si>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</si>
  <si>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</si>
  <si>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</si>
  <si>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</si>
  <si>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</si>
  <si>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</si>
  <si>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</si>
  <si>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</si>
  <si>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</si>
  <si>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</si>
  <si>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</si>
  <si>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</si>
  <si>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</si>
  <si>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</si>
  <si>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</si>
  <si>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</si>
  <si>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</si>
  <si>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</si>
  <si>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</si>
  <si>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</si>
  <si>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</si>
  <si>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</si>
  <si>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</si>
  <si>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</si>
  <si>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</si>
  <si>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</si>
  <si>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</si>
  <si>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</si>
  <si>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</si>
  <si>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</si>
  <si>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</si>
  <si>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</si>
  <si>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</si>
  <si>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</si>
  <si>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</si>
  <si>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</si>
  <si>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</si>
  <si>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</si>
  <si>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</si>
  <si>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</si>
  <si>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</si>
  <si>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</si>
  <si>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</si>
  <si>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</si>
  <si>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</si>
  <si>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</si>
  <si>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</si>
  <si>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</si>
  <si>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</si>
  <si>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</si>
  <si>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</si>
  <si>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</si>
  <si>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</si>
  <si>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</si>
  <si>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</si>
  <si>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</si>
  <si>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</si>
  <si>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</si>
  <si>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</si>
  <si>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</si>
  <si>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</si>
  <si>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</si>
  <si>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</si>
  <si>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</si>
  <si>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</si>
  <si>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</si>
  <si>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</si>
  <si>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</si>
  <si>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</si>
  <si>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</si>
  <si>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</si>
  <si>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</si>
  <si>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</si>
  <si>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</si>
  <si>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</si>
  <si>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</si>
  <si>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</si>
  <si>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</si>
  <si>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</si>
  <si>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</si>
  <si>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</si>
  <si>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</si>
  <si>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</si>
  <si>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</si>
  <si>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</si>
  <si>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</si>
  <si>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</si>
  <si>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</si>
  <si>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</si>
  <si>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</si>
  <si>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</si>
  <si>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</si>
  <si>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</si>
  <si>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</si>
  <si>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</si>
  <si>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</si>
  <si>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</si>
  <si>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</si>
  <si>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</si>
  <si>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</si>
  <si>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</si>
  <si>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</si>
  <si>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</si>
  <si>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</si>
  <si>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</si>
  <si>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</si>
  <si>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</si>
  <si>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</si>
  <si>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</si>
  <si>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</si>
  <si>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</si>
  <si>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</si>
  <si>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</si>
  <si>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</si>
  <si>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</si>
  <si>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</si>
  <si>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</si>
  <si>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</si>
  <si>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</si>
  <si>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</si>
  <si>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</si>
  <si>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</si>
  <si>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</si>
  <si>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</si>
  <si>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</si>
  <si>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</si>
  <si>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</si>
  <si>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</si>
  <si>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</si>
  <si>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</si>
  <si>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</si>
  <si>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</si>
  <si>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</si>
  <si>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</si>
  <si>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</si>
  <si>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</si>
  <si>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</si>
  <si>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</si>
  <si>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</si>
  <si>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</si>
  <si>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</si>
  <si>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</si>
  <si>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</si>
  <si>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</si>
  <si>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</si>
  <si>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</si>
  <si>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</si>
  <si>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</si>
  <si>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</si>
  <si>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</si>
  <si>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</si>
  <si>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</si>
  <si>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</si>
  <si>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</si>
  <si>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</si>
  <si>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</si>
  <si>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</si>
  <si>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</si>
  <si>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</si>
  <si>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</si>
  <si>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</si>
  <si>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</si>
  <si>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</si>
  <si>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</si>
  <si>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</si>
  <si>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</si>
  <si>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</si>
  <si>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</si>
  <si>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</si>
  <si>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</si>
  <si>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</si>
  <si>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</si>
  <si>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</si>
  <si>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</si>
  <si>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</si>
  <si>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</si>
  <si>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</si>
  <si>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</si>
  <si>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</si>
  <si>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</si>
  <si>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</si>
  <si>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</si>
  <si>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</si>
  <si>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</si>
  <si>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</si>
  <si>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</si>
  <si>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</si>
  <si>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</si>
  <si>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</si>
  <si>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</si>
  <si>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</si>
  <si>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</si>
  <si>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</si>
  <si>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</si>
  <si>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</si>
  <si>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</si>
  <si>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</si>
  <si>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</si>
  <si>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</si>
  <si>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</si>
  <si>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</si>
  <si>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</si>
  <si>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</si>
  <si>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</si>
  <si>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</si>
  <si>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</si>
  <si>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</si>
  <si>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</si>
  <si>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</si>
  <si>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</si>
  <si>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</si>
  <si>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</si>
  <si>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</si>
  <si>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</si>
  <si>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</si>
  <si>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</si>
  <si>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</si>
  <si>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</si>
  <si>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</si>
  <si>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</si>
  <si>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</si>
  <si>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</si>
  <si>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</si>
  <si>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</si>
  <si>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</si>
  <si>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</si>
  <si>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</si>
  <si>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</si>
  <si>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</si>
  <si>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</si>
  <si>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</si>
  <si>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</si>
  <si>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</si>
  <si>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</si>
  <si>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</si>
  <si>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</si>
  <si>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</si>
  <si>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</si>
  <si>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</si>
  <si>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</si>
  <si>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</si>
  <si>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</si>
  <si>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</si>
  <si>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</si>
  <si>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</si>
  <si>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</si>
  <si>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</si>
  <si>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</si>
  <si>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</si>
  <si>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</si>
  <si>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</si>
  <si>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</si>
  <si>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</si>
  <si>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</si>
  <si>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</si>
  <si>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</si>
  <si>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</si>
  <si>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</si>
  <si>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</si>
  <si>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</si>
  <si>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</si>
  <si>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</si>
  <si>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</si>
  <si>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</si>
  <si>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</si>
  <si>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</si>
  <si>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</si>
  <si>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</si>
  <si>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</si>
  <si>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</si>
  <si>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</si>
  <si>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</si>
  <si>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</si>
  <si>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</si>
  <si>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</si>
  <si>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</si>
  <si>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</si>
  <si>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</si>
  <si>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</si>
  <si>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</si>
  <si>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</si>
  <si>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</si>
  <si>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</si>
  <si>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</si>
  <si>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</si>
  <si>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</si>
  <si>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</si>
  <si>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</si>
  <si>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</si>
  <si>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</si>
  <si>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</si>
  <si>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</si>
  <si>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</si>
  <si>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</si>
  <si>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</si>
  <si>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</si>
  <si>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</si>
  <si>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</si>
  <si>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</si>
  <si>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</si>
  <si>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</si>
  <si>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</si>
  <si>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</si>
  <si>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</si>
  <si>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</si>
  <si>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</si>
  <si>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</si>
  <si>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</si>
  <si>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</si>
  <si>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</si>
  <si>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</si>
  <si>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</si>
  <si>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</si>
  <si>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</si>
  <si>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</si>
  <si>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</si>
  <si>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</si>
  <si>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</si>
  <si>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</si>
  <si>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</si>
  <si>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</si>
  <si>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</si>
  <si>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</si>
  <si>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</si>
  <si>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</si>
  <si>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</si>
  <si>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</si>
  <si>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</si>
  <si>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</si>
  <si>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</si>
  <si>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</si>
  <si>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</si>
  <si>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</si>
  <si>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</si>
  <si>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</si>
  <si>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</si>
  <si>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</si>
  <si>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</si>
  <si>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</si>
  <si>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</si>
  <si>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</si>
  <si>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</si>
  <si>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</si>
  <si>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</si>
  <si>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</si>
  <si>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</si>
  <si>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</si>
  <si>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</si>
  <si>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</si>
  <si>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</si>
  <si>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</si>
  <si>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</si>
  <si>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</si>
  <si>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</si>
  <si>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</si>
  <si>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</si>
  <si>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</si>
  <si>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</si>
  <si>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</si>
  <si>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</si>
  <si>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</si>
  <si>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</si>
  <si>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</si>
  <si>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</si>
  <si>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</si>
  <si>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</si>
  <si>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</si>
  <si>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</si>
  <si>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</si>
  <si>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</si>
  <si>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</si>
  <si>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</si>
  <si>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</si>
  <si>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</si>
  <si>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</si>
  <si>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</si>
  <si>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</si>
  <si>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</si>
  <si>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</si>
  <si>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</si>
  <si>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</si>
  <si>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</si>
  <si>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</si>
  <si>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</si>
  <si>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</si>
  <si>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</si>
  <si>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</si>
  <si>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</si>
  <si>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</si>
  <si>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</si>
  <si>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</si>
  <si>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</si>
  <si>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</si>
  <si>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</si>
  <si>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</si>
  <si>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</si>
  <si>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</si>
  <si>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</si>
  <si>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</si>
  <si>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</si>
  <si>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</si>
  <si>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</si>
  <si>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</si>
  <si>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</si>
  <si>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</si>
  <si>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</si>
  <si>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</si>
  <si>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</si>
  <si>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</si>
  <si>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</si>
  <si>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</si>
  <si>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</si>
  <si>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</si>
  <si>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</si>
  <si>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</si>
  <si>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</si>
  <si>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</si>
  <si>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</si>
  <si>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</si>
  <si>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</si>
  <si>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</si>
  <si>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</si>
  <si>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</si>
  <si>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</si>
  <si>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</si>
  <si>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</si>
  <si>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</si>
  <si>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</si>
  <si>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</si>
  <si>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</si>
  <si>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</si>
  <si>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</si>
  <si>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</si>
  <si>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</si>
  <si>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</si>
  <si>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</si>
  <si>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</si>
  <si>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</si>
  <si>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</si>
  <si>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</si>
  <si>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</si>
  <si>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</si>
  <si>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</si>
  <si>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</si>
  <si>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</si>
  <si>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</si>
  <si>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</si>
  <si>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</si>
  <si>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</si>
  <si>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</si>
  <si>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</si>
  <si>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</si>
  <si>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</si>
  <si>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</si>
  <si>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</si>
  <si>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</si>
  <si>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</si>
  <si>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</si>
  <si>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</si>
  <si>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</si>
  <si>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</si>
  <si>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</si>
  <si>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</si>
  <si>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</si>
  <si>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</si>
  <si>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</si>
  <si>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</si>
  <si>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</si>
  <si>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</si>
  <si>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</si>
  <si>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</si>
  <si>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</si>
  <si>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</si>
  <si>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</si>
  <si>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</si>
  <si>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</si>
  <si>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</si>
  <si>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</si>
  <si>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</si>
  <si>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</si>
  <si>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</si>
  <si>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</si>
  <si>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</si>
  <si>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</si>
  <si>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</si>
  <si>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</si>
  <si>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</si>
  <si>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</si>
  <si>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</si>
  <si>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</si>
  <si>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</si>
  <si>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</si>
  <si>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</si>
  <si>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</si>
  <si>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</si>
  <si>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</si>
  <si>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</si>
  <si>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</si>
  <si>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</si>
  <si>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</si>
  <si>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</si>
  <si>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</si>
  <si>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</si>
  <si>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</si>
  <si>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</si>
  <si>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</si>
  <si>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</si>
  <si>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</si>
  <si>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</si>
  <si>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</si>
  <si>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</si>
  <si>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</si>
  <si>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</si>
  <si>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</si>
  <si>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</si>
  <si>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</si>
  <si>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</si>
  <si>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</si>
  <si>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</si>
  <si>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</si>
  <si>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</si>
  <si>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</si>
  <si>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</si>
  <si>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</si>
  <si>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</si>
  <si>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</si>
  <si>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</si>
  <si>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</si>
  <si>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</si>
  <si>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</si>
  <si>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</si>
  <si>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</si>
  <si>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</si>
  <si>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</si>
  <si>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</si>
  <si>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</si>
  <si>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</si>
  <si>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</si>
  <si>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</si>
  <si>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</si>
  <si>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</si>
  <si>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</si>
  <si>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</si>
  <si>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</si>
  <si>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</si>
  <si>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</si>
  <si>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</si>
  <si>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</si>
  <si>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</si>
  <si>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</si>
  <si>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</si>
  <si>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</si>
  <si>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</si>
  <si>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</si>
  <si>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</si>
  <si>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</si>
  <si>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</si>
  <si>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</si>
  <si>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</si>
  <si>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</si>
  <si>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</si>
  <si>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</si>
  <si>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</si>
  <si>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</si>
  <si>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</si>
  <si>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</si>
  <si>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</si>
  <si>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</si>
  <si>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</si>
  <si>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</si>
  <si>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</si>
  <si>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</si>
  <si>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</si>
  <si>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</si>
  <si>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</si>
  <si>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</si>
  <si>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</si>
  <si>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</si>
  <si>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</si>
  <si>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</si>
  <si>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</si>
  <si>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</si>
  <si>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</si>
  <si>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</si>
  <si>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</si>
  <si>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</si>
  <si>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</si>
  <si>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</si>
  <si>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</si>
  <si>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</si>
  <si>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</si>
  <si>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</si>
  <si>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</si>
  <si>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</si>
  <si>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</si>
  <si>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</si>
  <si>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</si>
  <si>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</si>
  <si>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</si>
  <si>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</si>
  <si>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</si>
  <si>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</si>
  <si>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</si>
  <si>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</si>
  <si>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</si>
  <si>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</si>
  <si>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</si>
  <si>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</si>
  <si>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</si>
  <si>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</si>
  <si>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</si>
  <si>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</si>
  <si>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</si>
  <si>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</si>
  <si>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</si>
  <si>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</si>
  <si>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</si>
  <si>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</si>
  <si>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</si>
  <si>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</si>
  <si>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</si>
  <si>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</si>
  <si>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</si>
  <si>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</si>
  <si>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</si>
  <si>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</si>
  <si>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</si>
  <si>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</si>
  <si>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</si>
  <si>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</si>
  <si>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</si>
  <si>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</si>
  <si>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</si>
  <si>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</si>
  <si>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</si>
  <si>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</si>
  <si>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</si>
  <si>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</si>
  <si>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</si>
  <si>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</si>
  <si>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</si>
  <si>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</si>
  <si>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</si>
  <si>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</si>
  <si>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</si>
  <si>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</si>
  <si>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</si>
  <si>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</si>
  <si>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</si>
  <si>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</si>
  <si>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</si>
  <si>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</si>
  <si>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</si>
  <si>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</si>
  <si>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</si>
  <si>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</si>
  <si>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</si>
  <si>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</si>
  <si>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</si>
  <si>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</si>
  <si>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</si>
  <si>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</si>
  <si>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</si>
  <si>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</si>
  <si>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</si>
  <si>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</si>
  <si>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</si>
  <si>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</si>
  <si>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</si>
  <si>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</si>
  <si>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</si>
  <si>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</si>
  <si>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</si>
  <si>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</si>
  <si>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</si>
  <si>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</si>
  <si>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</si>
  <si>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</si>
  <si>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</si>
  <si>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</si>
  <si>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</si>
  <si>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</si>
  <si>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</si>
  <si>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</si>
  <si>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</si>
  <si>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</si>
  <si>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</si>
  <si>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</si>
  <si>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</si>
  <si>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</si>
  <si>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</si>
  <si>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</si>
  <si>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</si>
  <si>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</si>
  <si>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</si>
  <si>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</si>
  <si>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</si>
  <si>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</si>
  <si>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</si>
  <si>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</si>
  <si>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</si>
  <si>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</si>
  <si>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</si>
  <si>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</si>
  <si>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</si>
  <si>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</si>
  <si>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</si>
  <si>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</si>
  <si>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</si>
  <si>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</si>
  <si>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</si>
  <si>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</si>
  <si>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</si>
  <si>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</si>
  <si>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</si>
  <si>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</si>
  <si>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</si>
  <si>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</si>
  <si>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</si>
  <si>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</si>
  <si>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</si>
  <si>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</si>
  <si>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</si>
  <si>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</si>
  <si>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</si>
  <si>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</si>
  <si>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</si>
  <si>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</si>
  <si>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</si>
  <si>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</si>
  <si>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</si>
  <si>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</si>
  <si>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</si>
  <si>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</si>
  <si>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</si>
  <si>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</si>
  <si>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</si>
  <si>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</si>
  <si>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</si>
  <si>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</si>
  <si>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</si>
  <si>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</si>
  <si>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</si>
  <si>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</si>
  <si>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</si>
  <si>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</si>
  <si>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</si>
  <si>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</si>
  <si>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</si>
  <si>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</si>
  <si>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</si>
  <si>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</si>
  <si>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</si>
  <si>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</si>
  <si>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</si>
  <si>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</si>
  <si>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</si>
  <si>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</si>
  <si>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</si>
  <si>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</si>
  <si>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</si>
  <si>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</si>
  <si>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</si>
  <si>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</si>
  <si>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</si>
  <si>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</si>
  <si>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</si>
  <si>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</si>
  <si>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</si>
  <si>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</si>
  <si>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</si>
  <si>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</si>
  <si>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</si>
  <si>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</si>
  <si>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</si>
  <si>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</si>
  <si>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</si>
  <si>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</si>
  <si>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</si>
  <si>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</si>
  <si>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</si>
  <si>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</si>
  <si>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</si>
  <si>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</si>
  <si>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</si>
  <si>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</si>
  <si>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</si>
  <si>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</si>
  <si>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</si>
  <si>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</si>
  <si>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</si>
  <si>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</si>
  <si>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</si>
  <si>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</si>
  <si>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</si>
  <si>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</si>
  <si>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</si>
  <si>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</si>
  <si>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</si>
  <si>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</si>
  <si>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</si>
  <si>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</si>
  <si>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</si>
  <si>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</si>
  <si>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</si>
  <si>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</si>
  <si>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</si>
  <si>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</si>
  <si>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</si>
  <si>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</si>
  <si>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</si>
  <si>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</si>
  <si>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</si>
  <si>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</si>
  <si>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</si>
  <si>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</si>
  <si>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</si>
  <si>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</si>
  <si>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</si>
  <si>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</si>
  <si>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</si>
  <si>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</si>
  <si>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</si>
  <si>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</si>
  <si>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</si>
  <si>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</si>
  <si>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</si>
  <si>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</si>
  <si>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</si>
  <si>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</si>
  <si>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</si>
  <si>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</si>
  <si>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</si>
  <si>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</si>
  <si>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</si>
  <si>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</si>
  <si>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</si>
  <si>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</si>
  <si>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</si>
  <si>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</si>
  <si>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</si>
  <si>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</si>
  <si>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</si>
  <si>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</si>
  <si>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</si>
  <si>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</si>
  <si>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</si>
  <si>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</si>
  <si>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</si>
  <si>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</si>
  <si>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</si>
  <si>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</si>
  <si>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</si>
  <si>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</si>
  <si>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</si>
  <si>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</si>
  <si>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</si>
  <si>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</si>
  <si>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</si>
  <si>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</si>
  <si>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</si>
  <si>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</si>
  <si>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</si>
  <si>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</si>
  <si>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</si>
  <si>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</si>
  <si>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</si>
  <si>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</si>
  <si>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</si>
  <si>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</si>
  <si>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</si>
  <si>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</si>
  <si>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</si>
  <si>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</si>
  <si>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</si>
  <si>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</si>
  <si>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</si>
  <si>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</si>
  <si>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</si>
  <si>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</si>
  <si>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</si>
  <si>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</si>
  <si>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</si>
  <si>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</si>
  <si>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</si>
  <si>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</si>
  <si>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</si>
  <si>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</si>
  <si>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</si>
  <si>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</si>
  <si>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</si>
  <si>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</si>
  <si>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</si>
  <si>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</si>
  <si>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</si>
  <si>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</si>
  <si>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</si>
  <si>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</si>
  <si>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</si>
  <si>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</si>
  <si>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</si>
  <si>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</si>
  <si>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</si>
  <si>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</si>
  <si>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</si>
  <si>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</si>
  <si>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</si>
  <si>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</si>
  <si>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</si>
  <si>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</si>
  <si>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</si>
  <si>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</si>
  <si>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</si>
  <si>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</si>
  <si>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</si>
  <si>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</si>
  <si>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</si>
  <si>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</si>
  <si>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</si>
  <si>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</si>
  <si>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</si>
  <si>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</si>
  <si>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</si>
  <si>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</si>
  <si>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</si>
  <si>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</si>
  <si>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</si>
  <si>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</si>
  <si>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</si>
  <si>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</si>
  <si>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</si>
  <si>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</si>
  <si>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</si>
  <si>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</si>
  <si>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</si>
  <si>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</si>
  <si>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</si>
  <si>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</si>
  <si>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</si>
  <si>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</si>
  <si>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</si>
  <si>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</si>
  <si>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</si>
  <si>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</si>
  <si>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</si>
  <si>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</si>
  <si>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</si>
  <si>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</si>
  <si>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</si>
  <si>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</si>
  <si>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</si>
  <si>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</si>
  <si>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</si>
  <si>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</si>
  <si>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</si>
  <si>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</si>
  <si>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</si>
  <si>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</si>
  <si>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</si>
  <si>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</si>
  <si>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</si>
  <si>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</si>
  <si>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</si>
  <si>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</si>
  <si>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</si>
  <si>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</si>
  <si>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</si>
  <si>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</si>
  <si>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</si>
  <si>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</si>
  <si>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</si>
  <si>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</si>
  <si>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</si>
  <si>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</si>
  <si>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</si>
  <si>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</si>
  <si>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</si>
  <si>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</si>
  <si>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</si>
  <si>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</si>
  <si>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</si>
  <si>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</si>
  <si>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</si>
  <si>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</si>
  <si>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</si>
  <si>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</si>
  <si>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</si>
  <si>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</si>
  <si>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</si>
  <si>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</si>
  <si>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</si>
  <si>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</si>
  <si>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</si>
  <si>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</si>
  <si>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</si>
  <si>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</si>
  <si>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</si>
  <si>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</si>
  <si>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</si>
  <si>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</si>
  <si>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</si>
  <si>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</si>
  <si>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</si>
  <si>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</si>
  <si>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</si>
  <si>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</si>
  <si>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</si>
  <si>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</si>
  <si>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</si>
  <si>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</si>
  <si>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</si>
  <si>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</si>
  <si>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</si>
  <si>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</si>
  <si>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</si>
  <si>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</si>
  <si>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</si>
  <si>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</si>
  <si>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</si>
  <si>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</si>
  <si>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</si>
  <si>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</si>
  <si>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</si>
  <si>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</si>
  <si>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</si>
  <si>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</si>
  <si>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</si>
  <si>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</si>
  <si>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</si>
  <si>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</si>
  <si>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</si>
  <si>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</si>
  <si>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</si>
  <si>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</si>
  <si>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</si>
  <si>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</si>
  <si>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</si>
  <si>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</si>
  <si>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</si>
  <si>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</si>
  <si>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</si>
  <si>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</si>
  <si>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</si>
  <si>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</si>
  <si>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</si>
  <si>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</si>
  <si>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</si>
  <si>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</si>
  <si>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</si>
  <si>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</si>
  <si>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</si>
  <si>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</si>
  <si>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</si>
  <si>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</si>
  <si>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</si>
  <si>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</si>
  <si>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</si>
  <si>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</si>
  <si>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</si>
  <si>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</si>
  <si>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</si>
  <si>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</si>
  <si>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</si>
  <si>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</si>
  <si>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</si>
  <si>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</si>
  <si>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</si>
  <si>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</si>
  <si>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</si>
  <si>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</si>
  <si>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</si>
  <si>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</si>
  <si>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</si>
  <si>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</si>
  <si>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</si>
  <si>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</si>
  <si>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</si>
  <si>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</si>
  <si>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</si>
  <si>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</si>
  <si>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</si>
  <si>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</si>
  <si>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</si>
  <si>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</si>
  <si>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</si>
  <si>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</si>
  <si>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</si>
  <si>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</si>
  <si>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</si>
  <si>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</si>
  <si>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</si>
  <si>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</si>
  <si>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</si>
  <si>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</si>
  <si>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</si>
  <si>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</si>
  <si>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</si>
  <si>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</si>
  <si>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</si>
  <si>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</si>
  <si>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</si>
  <si>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</si>
  <si>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</si>
  <si>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</si>
  <si>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</si>
  <si>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</si>
  <si>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</si>
  <si>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</si>
  <si>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</si>
  <si>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</si>
  <si>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</si>
  <si>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</si>
  <si>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</si>
  <si>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</si>
  <si>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</si>
  <si>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</si>
  <si>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</si>
  <si>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</si>
  <si>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</si>
  <si>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</si>
  <si>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</si>
  <si>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</si>
  <si>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</si>
  <si>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</si>
  <si>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</si>
  <si>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</si>
  <si>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</si>
  <si>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</si>
  <si>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</si>
  <si>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</si>
  <si>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</si>
  <si>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</si>
  <si>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</si>
  <si>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</si>
  <si>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</si>
  <si>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</si>
  <si>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</si>
  <si>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</si>
  <si>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</si>
  <si>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</si>
  <si>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</si>
  <si>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</si>
  <si>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</si>
  <si>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</si>
  <si>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</si>
  <si>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</si>
  <si>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</si>
  <si>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</si>
  <si>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</si>
  <si>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</si>
  <si>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</si>
  <si>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</si>
  <si>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</si>
  <si>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</si>
  <si>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</si>
  <si>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</si>
  <si>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</si>
  <si>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</si>
  <si>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</si>
  <si>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</si>
  <si>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</si>
  <si>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</si>
  <si>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</si>
  <si>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</si>
  <si>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</si>
  <si>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</si>
  <si>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</si>
  <si>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</si>
  <si>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</si>
  <si>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</si>
  <si>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</si>
  <si>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</si>
  <si>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</si>
  <si>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</si>
  <si>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</si>
  <si>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</si>
  <si>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</si>
  <si>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</si>
  <si>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</si>
  <si>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</si>
  <si>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</si>
  <si>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</si>
  <si>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</si>
  <si>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</si>
  <si>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</si>
  <si>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</si>
  <si>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</si>
  <si>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</si>
  <si>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</si>
  <si>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</si>
  <si>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</si>
  <si>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</si>
  <si>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</si>
  <si>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</si>
  <si>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</si>
  <si>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</si>
  <si>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</si>
  <si>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</si>
  <si>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</si>
  <si>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</si>
  <si>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</si>
  <si>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</si>
  <si>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</si>
  <si>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</si>
  <si>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</si>
  <si>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</si>
  <si>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</si>
  <si>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</si>
  <si>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</si>
  <si>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</si>
  <si>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</si>
  <si>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</si>
  <si>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</si>
  <si>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</si>
  <si>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</si>
  <si>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</si>
  <si>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</si>
  <si>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</si>
  <si>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</si>
  <si>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</si>
  <si>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</si>
  <si>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</si>
  <si>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</si>
  <si>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</si>
  <si>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</si>
  <si>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</si>
  <si>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</si>
  <si>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</si>
  <si>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</si>
  <si>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</si>
  <si>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</si>
  <si>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</si>
  <si>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</si>
  <si>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</si>
  <si>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</si>
  <si>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</si>
  <si>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</si>
  <si>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</si>
  <si>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</si>
  <si>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</si>
  <si>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</si>
  <si>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</si>
  <si>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</si>
  <si>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</si>
  <si>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</si>
  <si>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</si>
  <si>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</si>
  <si>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</si>
  <si>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</si>
  <si>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</si>
  <si>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</si>
  <si>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</si>
  <si>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</si>
  <si>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</si>
  <si>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</si>
  <si>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</si>
  <si>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</si>
  <si>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</si>
  <si>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</si>
  <si>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</si>
  <si>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</si>
  <si>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</si>
  <si>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</si>
  <si>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</si>
  <si>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</si>
  <si>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</si>
  <si>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</si>
  <si>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</si>
  <si>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</si>
  <si>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</si>
  <si>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</si>
  <si>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</si>
  <si>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</si>
  <si>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</si>
  <si>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</si>
  <si>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</si>
  <si>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</si>
  <si>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</si>
  <si>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</si>
  <si>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</si>
  <si>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</si>
  <si>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</si>
  <si>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</si>
  <si>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</si>
  <si>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</si>
  <si>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</si>
  <si>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</si>
  <si>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</si>
  <si>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</si>
  <si>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</si>
  <si>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</si>
  <si>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</si>
  <si>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</si>
  <si>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</si>
  <si>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</si>
  <si>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</si>
  <si>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</si>
  <si>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</si>
  <si>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</si>
  <si>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</si>
  <si>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</si>
  <si>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</si>
  <si>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</si>
  <si>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</si>
  <si>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</si>
  <si>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</si>
  <si>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</si>
  <si>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</si>
  <si>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</si>
  <si>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</si>
  <si>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</si>
  <si>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</si>
  <si>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</si>
  <si>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</si>
  <si>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</si>
  <si>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</si>
  <si>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</si>
  <si>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</si>
  <si>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</si>
  <si>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</si>
  <si>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</si>
  <si>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</si>
  <si>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</si>
  <si>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</si>
  <si>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</si>
  <si>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</si>
  <si>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</si>
  <si>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</si>
  <si>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</si>
  <si>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</si>
  <si>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</si>
  <si>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</si>
  <si>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</si>
  <si>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</si>
  <si>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</si>
  <si>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</si>
  <si>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</si>
  <si>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</si>
  <si>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</si>
  <si>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</si>
  <si>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</si>
  <si>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</si>
  <si>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</si>
  <si>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</si>
  <si>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</si>
  <si>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</si>
  <si>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</si>
  <si>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</si>
  <si>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</si>
  <si>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</si>
  <si>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</si>
  <si>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</si>
  <si>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</si>
  <si>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</si>
  <si>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</si>
  <si>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</si>
  <si>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</si>
  <si>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</si>
  <si>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</si>
  <si>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</si>
  <si>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</si>
  <si>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</si>
  <si>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</si>
  <si>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</si>
  <si>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</si>
  <si>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</si>
  <si>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</si>
  <si>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</si>
  <si>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</si>
  <si>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</si>
  <si>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</si>
  <si>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</si>
  <si>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</si>
  <si>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</si>
  <si>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</si>
  <si>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</si>
  <si>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</si>
  <si>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</si>
  <si>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</si>
  <si>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</si>
  <si>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</si>
  <si>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</si>
  <si>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</si>
  <si>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</si>
  <si>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</si>
  <si>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</si>
  <si>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</si>
  <si>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</si>
  <si>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</si>
  <si>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</si>
  <si>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</si>
  <si>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</si>
  <si>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</si>
  <si>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</si>
  <si>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</si>
  <si>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</si>
  <si>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</si>
  <si>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</si>
  <si>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</si>
  <si>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</si>
  <si>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</si>
  <si>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</si>
  <si>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</si>
  <si>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</si>
  <si>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</si>
  <si>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</si>
  <si>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</si>
  <si>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</si>
  <si>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</si>
  <si>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</si>
  <si>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</si>
  <si>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</si>
  <si>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</si>
  <si>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</si>
  <si>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</si>
  <si>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</si>
  <si>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</si>
  <si>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</si>
  <si>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</si>
  <si>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</si>
  <si>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</si>
  <si>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</si>
  <si>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</si>
  <si>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</si>
  <si>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</si>
  <si>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</si>
  <si>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</si>
  <si>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</si>
  <si>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</si>
  <si>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</si>
  <si>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</si>
  <si>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</si>
  <si>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</si>
  <si>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</si>
  <si>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</si>
  <si>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</si>
  <si>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</si>
  <si>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</si>
  <si>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</si>
  <si>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</si>
  <si>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</si>
  <si>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</si>
  <si>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</si>
  <si>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</si>
  <si>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</si>
  <si>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</si>
  <si>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</si>
  <si>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</si>
  <si>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</si>
  <si>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</si>
  <si>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</si>
  <si>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</si>
  <si>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</si>
  <si>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</si>
  <si>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</si>
  <si>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</si>
  <si>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</si>
  <si>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</si>
  <si>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</si>
  <si>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</si>
  <si>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</si>
  <si>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</si>
  <si>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</si>
  <si>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</si>
  <si>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</si>
  <si>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</si>
  <si>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</si>
  <si>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</si>
  <si>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</si>
  <si>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</si>
  <si>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</si>
  <si>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</si>
  <si>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</si>
  <si>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</si>
  <si>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</si>
  <si>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</si>
  <si>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</si>
  <si>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</si>
  <si>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</si>
  <si>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</si>
  <si>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</si>
  <si>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</si>
  <si>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</si>
  <si>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</si>
  <si>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</si>
  <si>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</si>
  <si>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</si>
  <si>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</si>
  <si>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</si>
  <si>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</si>
  <si>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</si>
  <si>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</si>
  <si>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</si>
  <si>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</si>
  <si>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</si>
  <si>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</si>
  <si>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</si>
  <si>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</si>
  <si>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</si>
  <si>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</si>
  <si>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</si>
  <si>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</si>
  <si>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</si>
  <si>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</si>
  <si>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</si>
  <si>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</si>
  <si>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</si>
  <si>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</si>
  <si>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</si>
  <si>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</si>
  <si>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</si>
  <si>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</si>
  <si>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</si>
  <si>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</si>
  <si>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</si>
  <si>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</si>
  <si>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</si>
  <si>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</si>
  <si>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</si>
  <si>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</si>
  <si>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</si>
  <si>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</si>
  <si>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</si>
  <si>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</si>
  <si>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</si>
  <si>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</si>
  <si>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</si>
  <si>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</si>
  <si>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</si>
  <si>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</si>
  <si>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</si>
  <si>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</si>
  <si>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</si>
  <si>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</si>
  <si>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</si>
  <si>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</si>
  <si>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</si>
  <si>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</si>
  <si>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</si>
  <si>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</si>
  <si>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</si>
  <si>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</si>
  <si>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</si>
  <si>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</si>
  <si>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</si>
  <si>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</si>
  <si>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</si>
  <si>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</si>
  <si>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</si>
  <si>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</si>
  <si>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</si>
  <si>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</si>
  <si>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</si>
  <si>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</si>
  <si>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</si>
  <si>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</si>
  <si>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</si>
  <si>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</si>
  <si>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</si>
  <si>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</si>
  <si>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</si>
  <si>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</si>
  <si>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</si>
  <si>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</si>
  <si>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</si>
  <si>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</si>
  <si>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</si>
  <si>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</si>
  <si>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</si>
  <si>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</si>
  <si>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</si>
  <si>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</si>
  <si>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</si>
  <si>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</si>
  <si>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</si>
  <si>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</si>
  <si>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</si>
  <si>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</si>
  <si>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</si>
  <si>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</si>
  <si>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</si>
  <si>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</si>
  <si>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</si>
  <si>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</si>
  <si>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</si>
  <si>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</si>
  <si>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</si>
  <si>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</si>
  <si>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</si>
  <si>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</si>
  <si>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</si>
  <si>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</si>
  <si>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</si>
  <si>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</si>
  <si>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</si>
  <si>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</si>
  <si>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</si>
  <si>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</si>
  <si>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</si>
  <si>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</si>
  <si>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</si>
  <si>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</si>
  <si>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</si>
  <si>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</si>
  <si>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</si>
  <si>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</si>
  <si>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</si>
  <si>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</si>
  <si>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</si>
  <si>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</si>
  <si>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</si>
  <si>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</si>
  <si>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</si>
  <si>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</si>
  <si>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</si>
  <si>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</si>
  <si>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</si>
  <si>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</si>
  <si>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</si>
  <si>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</si>
  <si>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</si>
  <si>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</si>
  <si>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</si>
  <si>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</si>
  <si>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</si>
  <si>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</si>
  <si>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</si>
  <si>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</si>
  <si>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</si>
  <si>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</si>
  <si>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</si>
  <si>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</si>
  <si>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</si>
  <si>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</si>
  <si>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</si>
  <si>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</si>
  <si>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</si>
  <si>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</si>
  <si>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</si>
  <si>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</si>
  <si>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</si>
  <si>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</si>
  <si>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</si>
  <si>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</si>
  <si>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</si>
  <si>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</si>
  <si>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</si>
  <si>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</si>
  <si>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</si>
  <si>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</si>
  <si>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</si>
  <si>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</si>
  <si>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</si>
  <si>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</si>
  <si>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</si>
  <si>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</si>
  <si>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</si>
  <si>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</si>
  <si>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</si>
  <si>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</si>
  <si>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</si>
  <si>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</si>
  <si>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</si>
  <si>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</si>
  <si>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</si>
  <si>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</si>
  <si>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</si>
  <si>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</si>
  <si>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</si>
  <si>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</si>
  <si>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</si>
  <si>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</si>
  <si>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</si>
  <si>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</si>
  <si>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</si>
  <si>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</si>
  <si>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</si>
  <si>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</si>
  <si>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</si>
  <si>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</si>
  <si>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</si>
  <si>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</si>
  <si>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</si>
  <si>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</si>
  <si>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</si>
  <si>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</si>
  <si>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</si>
  <si>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</si>
  <si>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</si>
  <si>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</si>
  <si>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</si>
  <si>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</si>
  <si>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</si>
  <si>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</si>
  <si>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</si>
  <si>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</si>
  <si>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</si>
  <si>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</si>
  <si>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</si>
  <si>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</si>
  <si>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</si>
  <si>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</si>
  <si>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</si>
  <si>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</si>
  <si>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</si>
  <si>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</si>
  <si>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</si>
  <si>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</si>
  <si>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</si>
  <si>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</si>
  <si>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</si>
  <si>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</si>
  <si>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</si>
  <si>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</si>
  <si>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</si>
  <si>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</si>
  <si>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</si>
  <si>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</si>
  <si>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</si>
  <si>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</si>
  <si>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</si>
  <si>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</si>
  <si>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</si>
  <si>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</si>
  <si>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</si>
  <si>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</si>
  <si>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</si>
  <si>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</si>
  <si>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</si>
  <si>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</si>
  <si>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</si>
  <si>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</si>
  <si>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</si>
  <si>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</si>
  <si>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</si>
  <si>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</si>
  <si>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</si>
  <si>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</si>
  <si>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</si>
  <si>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</si>
  <si>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</si>
  <si>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</si>
  <si>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</si>
  <si>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</si>
  <si>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</si>
  <si>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</si>
  <si>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</si>
  <si>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</si>
  <si>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</si>
  <si>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</si>
  <si>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</si>
  <si>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</si>
  <si>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</si>
  <si>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</si>
  <si>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</si>
  <si>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</si>
  <si>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</si>
  <si>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</si>
  <si>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</si>
  <si>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</si>
  <si>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</si>
  <si>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</si>
  <si>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</si>
  <si>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</si>
  <si>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</si>
  <si>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</si>
  <si>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</si>
  <si>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</si>
  <si>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</si>
  <si>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</si>
  <si>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</si>
  <si>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</si>
  <si>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</si>
  <si>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</si>
  <si>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</si>
  <si>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</si>
  <si>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</si>
  <si>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</si>
  <si>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</si>
  <si>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</si>
  <si>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</si>
  <si>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</si>
  <si>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</si>
  <si>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</si>
  <si>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</si>
  <si>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</si>
  <si>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</si>
  <si>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</si>
  <si>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</si>
  <si>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</si>
  <si>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</si>
  <si>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</si>
  <si>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</si>
  <si>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</si>
  <si>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</si>
  <si>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</si>
  <si>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</si>
  <si>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</si>
  <si>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</si>
  <si>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</si>
  <si>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</si>
  <si>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</si>
  <si>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</si>
  <si>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</si>
  <si>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</si>
  <si>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</si>
  <si>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</si>
  <si>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</si>
  <si>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</si>
  <si>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</si>
  <si>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</si>
  <si>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</si>
  <si>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</si>
  <si>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</si>
  <si>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</si>
  <si>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</si>
  <si>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</si>
  <si>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</si>
  <si>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</si>
  <si>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</si>
  <si>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</si>
  <si>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</si>
  <si>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</si>
  <si>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</si>
  <si>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</si>
  <si>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</si>
  <si>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</si>
  <si>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</si>
  <si>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</si>
  <si>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</si>
  <si>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</si>
  <si>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</si>
  <si>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</si>
  <si>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</si>
  <si>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</si>
  <si>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</si>
  <si>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</si>
  <si>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</si>
  <si>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</si>
  <si>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</si>
  <si>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</si>
  <si>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</si>
  <si>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</si>
  <si>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</si>
  <si>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</si>
  <si>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</si>
  <si>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</si>
  <si>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</si>
  <si>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</si>
  <si>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</si>
  <si>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</si>
  <si>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</si>
  <si>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</si>
  <si>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</si>
  <si>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</si>
  <si>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</si>
  <si>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</si>
  <si>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</si>
  <si>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</si>
  <si>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</si>
  <si>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</si>
  <si>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</si>
  <si>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</si>
  <si>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</si>
  <si>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</si>
  <si>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</si>
  <si>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</si>
  <si>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</si>
  <si>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</si>
  <si>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</si>
  <si>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</si>
  <si>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</si>
  <si>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</si>
  <si>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</si>
  <si>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</si>
  <si>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</si>
  <si>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</si>
  <si>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</si>
  <si>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</si>
  <si>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</si>
  <si>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</si>
  <si>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</si>
  <si>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</si>
  <si>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</si>
  <si>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</si>
  <si>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</si>
  <si>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</si>
  <si>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</si>
  <si>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</si>
  <si>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</si>
  <si>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</si>
  <si>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</si>
  <si>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</si>
  <si>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</si>
  <si>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</si>
  <si>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</si>
  <si>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</si>
  <si>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</si>
  <si>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</si>
  <si>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</si>
  <si>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</si>
  <si>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</si>
  <si>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</si>
  <si>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</si>
  <si>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</si>
  <si>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</si>
  <si>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</si>
  <si>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</si>
  <si>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</si>
  <si>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</si>
  <si>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</si>
  <si>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</si>
  <si>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</si>
  <si>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</si>
  <si>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</si>
  <si>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</si>
  <si>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</si>
  <si>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</si>
  <si>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</si>
  <si>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</si>
  <si>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</si>
  <si>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</si>
  <si>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</si>
  <si>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</si>
  <si>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</si>
  <si>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</si>
  <si>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</si>
  <si>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</si>
  <si>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</si>
  <si>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</si>
  <si>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</si>
  <si>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</si>
  <si>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</si>
  <si>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</si>
  <si>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</si>
  <si>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</si>
  <si>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</si>
  <si>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</si>
  <si>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</si>
  <si>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</si>
  <si>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</si>
  <si>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</si>
  <si>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</si>
  <si>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</si>
  <si>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</si>
  <si>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</si>
  <si>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</si>
  <si>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</si>
  <si>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</si>
  <si>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</si>
  <si>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</si>
  <si>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</si>
  <si>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</si>
  <si>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</si>
  <si>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</si>
  <si>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</si>
  <si>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</si>
  <si>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</si>
  <si>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</si>
  <si>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</si>
  <si>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</si>
  <si>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</si>
  <si>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</si>
  <si>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</si>
  <si>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</si>
  <si>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</si>
  <si>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</si>
  <si>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</si>
  <si>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</si>
  <si>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</si>
  <si>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</si>
  <si>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</si>
  <si>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</si>
  <si>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</si>
  <si>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</si>
  <si>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</si>
  <si>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</si>
  <si>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</si>
  <si>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</si>
  <si>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</si>
  <si>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</si>
  <si>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</si>
  <si>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</si>
  <si>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</si>
  <si>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</si>
  <si>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</si>
  <si>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</si>
  <si>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</si>
  <si>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</si>
  <si>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</si>
  <si>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</si>
  <si>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</si>
  <si>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</si>
  <si>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</si>
  <si>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</si>
  <si>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</si>
  <si>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</si>
  <si>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</si>
  <si>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</si>
  <si>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</si>
  <si>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</si>
  <si>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</si>
  <si>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</si>
  <si>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</si>
  <si>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</si>
  <si>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</si>
  <si>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</si>
  <si>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</si>
  <si>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</si>
  <si>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</si>
  <si>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</si>
  <si>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</si>
  <si>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</si>
  <si>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</si>
  <si>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</si>
  <si>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</si>
  <si>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</si>
  <si>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</si>
  <si>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</si>
  <si>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</si>
  <si>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</si>
  <si>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</si>
  <si>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</si>
  <si>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</si>
  <si>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</si>
  <si>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</si>
  <si>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</si>
  <si>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</si>
  <si>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</si>
  <si>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</si>
  <si>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</si>
  <si>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</si>
  <si>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</si>
  <si>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</si>
  <si>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</si>
  <si>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</si>
  <si>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</si>
  <si>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</si>
  <si>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</si>
  <si>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</si>
  <si>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</si>
  <si>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</si>
  <si>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</si>
  <si>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</si>
  <si>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</si>
  <si>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</si>
  <si>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</si>
  <si>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</si>
  <si>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</si>
  <si>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</si>
  <si>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</si>
  <si>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</si>
  <si>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</si>
  <si>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</si>
  <si>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</si>
  <si>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</si>
  <si>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</si>
  <si>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</si>
  <si>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</si>
  <si>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</si>
  <si>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</si>
  <si>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</si>
  <si>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</si>
  <si>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</si>
  <si>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</si>
  <si>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</si>
  <si>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</si>
  <si>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</si>
  <si>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</si>
  <si>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</si>
  <si>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</si>
  <si>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</si>
  <si>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</si>
  <si>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</si>
  <si>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</si>
  <si>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</si>
  <si>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</si>
  <si>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</si>
  <si>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</si>
  <si>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</si>
  <si>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</si>
  <si>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</si>
  <si>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</si>
  <si>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</si>
  <si>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</si>
  <si>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</si>
  <si>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</si>
  <si>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</si>
  <si>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</si>
  <si>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</si>
  <si>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</si>
  <si>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</si>
  <si>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</si>
  <si>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</si>
  <si>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</si>
  <si>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</si>
  <si>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</si>
  <si>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</si>
  <si>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</si>
  <si>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</si>
  <si>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</si>
  <si>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</si>
  <si>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</si>
  <si>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</si>
  <si>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</si>
  <si>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</si>
  <si>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</si>
  <si>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</si>
  <si>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</si>
  <si>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</si>
  <si>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</si>
  <si>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</si>
  <si>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</si>
  <si>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</si>
  <si>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</si>
  <si>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</si>
  <si>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</si>
  <si>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</si>
  <si>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</si>
  <si>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</si>
  <si>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</si>
  <si>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</si>
  <si>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</si>
  <si>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</si>
  <si>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</si>
  <si>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</si>
  <si>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</si>
  <si>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</si>
  <si>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</si>
  <si>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</si>
  <si>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</si>
  <si>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</si>
  <si>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</si>
  <si>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</si>
  <si>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</si>
  <si>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</si>
  <si>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</si>
  <si>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</si>
  <si>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</si>
  <si>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</si>
  <si>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</si>
  <si>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</si>
  <si>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</si>
  <si>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</si>
  <si>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</si>
  <si>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</si>
  <si>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</si>
  <si>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</si>
  <si>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</si>
  <si>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</si>
  <si>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</si>
  <si>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</si>
  <si>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</si>
  <si>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</si>
  <si>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</si>
  <si>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</si>
  <si>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</si>
  <si>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</si>
  <si>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</si>
  <si>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</si>
  <si>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</si>
  <si>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</si>
  <si>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</si>
  <si>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</si>
  <si>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</si>
  <si>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</si>
  <si>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</si>
  <si>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</si>
  <si>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</si>
  <si>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</si>
  <si>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</si>
  <si>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</si>
  <si>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</si>
  <si>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</si>
  <si>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</si>
  <si>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</si>
  <si>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</si>
  <si>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</si>
  <si>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</si>
  <si>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</si>
  <si>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</si>
  <si>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</si>
  <si>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</si>
  <si>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</si>
  <si>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</si>
  <si>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</si>
  <si>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</si>
  <si>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</si>
  <si>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</si>
  <si>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</si>
  <si>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</si>
  <si>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</si>
  <si>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</si>
  <si>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</si>
  <si>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</si>
  <si>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</si>
  <si>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</si>
  <si>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</si>
  <si>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</si>
  <si>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</si>
  <si>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</si>
  <si>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</si>
  <si>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</si>
  <si>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</si>
  <si>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</si>
  <si>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</si>
  <si>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</si>
  <si>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</si>
  <si>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</si>
  <si>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</si>
  <si>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</si>
  <si>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</si>
  <si>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</si>
  <si>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</si>
  <si>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</si>
  <si>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</si>
  <si>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</si>
  <si>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</si>
  <si>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</si>
  <si>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</si>
  <si>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</si>
  <si>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</si>
  <si>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</si>
  <si>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</si>
  <si>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</si>
  <si>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</si>
  <si>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</si>
  <si>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</si>
  <si>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</si>
  <si>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</si>
  <si>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</si>
  <si>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</si>
  <si>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</si>
  <si>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</si>
  <si>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</si>
  <si>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</si>
  <si>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</si>
  <si>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</si>
  <si>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</si>
  <si>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</si>
  <si>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</si>
  <si>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</si>
  <si>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</si>
  <si>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</si>
  <si>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</si>
  <si>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</si>
  <si>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</si>
  <si>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</si>
  <si>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</si>
  <si>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</si>
  <si>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</si>
  <si>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</si>
  <si>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</si>
  <si>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</si>
  <si>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</si>
  <si>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</si>
  <si>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</si>
  <si>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</si>
  <si>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</si>
  <si>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</si>
  <si>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</si>
  <si>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</si>
  <si>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</si>
  <si>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</si>
  <si>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</si>
  <si>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</si>
  <si>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</si>
  <si>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</si>
  <si>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</si>
  <si>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</si>
  <si>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</si>
  <si>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</si>
  <si>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</si>
  <si>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</si>
  <si>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</si>
  <si>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</si>
  <si>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</si>
  <si>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</si>
  <si>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</si>
  <si>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</si>
  <si>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</si>
  <si>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</si>
  <si>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</si>
  <si>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</si>
  <si>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</si>
  <si>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</si>
  <si>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</si>
  <si>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</si>
  <si>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</si>
  <si>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</si>
  <si>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</si>
  <si>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</si>
  <si>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</si>
  <si>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</si>
  <si>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</si>
  <si>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</si>
  <si>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</si>
  <si>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</si>
  <si>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</si>
  <si>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</si>
  <si>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</si>
  <si>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</si>
  <si>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</si>
  <si>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</si>
  <si>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</si>
  <si>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</si>
  <si>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</si>
  <si>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</si>
  <si>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</si>
  <si>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</si>
  <si>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</si>
  <si>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</si>
  <si>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</si>
  <si>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</si>
  <si>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</si>
  <si>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</si>
  <si>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</si>
  <si>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</si>
  <si>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</si>
  <si>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</si>
  <si>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</si>
  <si>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</si>
  <si>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</si>
  <si>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</si>
  <si>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</si>
  <si>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</si>
  <si>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</si>
  <si>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</si>
  <si>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</si>
  <si>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</si>
  <si>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</si>
  <si>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</si>
  <si>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</si>
  <si>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</si>
  <si>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</si>
  <si>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</si>
  <si>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</si>
  <si>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</si>
  <si>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</si>
  <si>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</si>
  <si>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</si>
  <si>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</si>
  <si>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</si>
  <si>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</si>
  <si>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</si>
  <si>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</si>
  <si>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</si>
  <si>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</si>
  <si>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</si>
  <si>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</si>
  <si>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</si>
  <si>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</si>
  <si>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</si>
  <si>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</si>
  <si>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</si>
  <si>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</si>
  <si>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</si>
  <si>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</si>
  <si>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</si>
  <si>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</si>
  <si>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</si>
  <si>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</si>
  <si>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</si>
  <si>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</si>
  <si>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</si>
  <si>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</si>
  <si>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</si>
  <si>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</si>
  <si>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</si>
  <si>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</si>
  <si>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</si>
  <si>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</si>
  <si>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</si>
  <si>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</si>
  <si>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</si>
  <si>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</si>
  <si>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</si>
  <si>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</si>
  <si>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</si>
  <si>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</si>
  <si>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</si>
  <si>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</si>
  <si>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</si>
  <si>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</si>
  <si>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</si>
  <si>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</si>
  <si>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</si>
  <si>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</si>
  <si>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</si>
  <si>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</si>
  <si>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</si>
  <si>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</si>
  <si>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</si>
  <si>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</si>
  <si>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</si>
  <si>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</si>
  <si>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</si>
  <si>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</si>
  <si>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</si>
  <si>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</si>
  <si>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</si>
  <si>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</si>
  <si>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</si>
  <si>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</si>
  <si>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</si>
  <si>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</si>
  <si>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</si>
  <si>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</si>
  <si>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</si>
  <si>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</si>
  <si>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</si>
  <si>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</si>
  <si>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</si>
  <si>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</si>
  <si>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</si>
  <si>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</si>
  <si>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</si>
  <si>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</si>
  <si>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</si>
  <si>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</si>
  <si>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</si>
  <si>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</si>
  <si>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</si>
  <si>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</si>
  <si>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</si>
  <si>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</si>
  <si>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</si>
  <si>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</si>
  <si>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</si>
  <si>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</si>
  <si>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</si>
  <si>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</si>
  <si>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</si>
  <si>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</si>
  <si>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</si>
  <si>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</si>
  <si>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</si>
  <si>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</si>
  <si>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</si>
  <si>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</si>
  <si>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</si>
  <si>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</si>
  <si>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</si>
  <si>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</si>
  <si>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</si>
  <si>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</si>
  <si>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</si>
  <si>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</si>
  <si>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</si>
  <si>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</si>
  <si>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</si>
  <si>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</si>
  <si>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</si>
  <si>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</si>
  <si>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</si>
  <si>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</si>
  <si>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</si>
  <si>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</si>
  <si>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</si>
  <si>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</si>
  <si>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</si>
  <si>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</si>
  <si>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</si>
  <si>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</si>
  <si>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</si>
  <si>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</si>
  <si>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</si>
  <si>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</si>
  <si>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</si>
  <si>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</si>
  <si>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</si>
  <si>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</si>
  <si>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</si>
  <si>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</si>
  <si>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</si>
  <si>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</si>
  <si>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</si>
  <si>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</si>
  <si>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</si>
  <si>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</si>
  <si>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</si>
  <si>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</si>
  <si>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</si>
  <si>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</si>
  <si>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</si>
  <si>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</si>
  <si>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</si>
  <si>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</si>
  <si>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</si>
  <si>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</si>
  <si>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</si>
  <si>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</si>
  <si>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</si>
  <si>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</si>
  <si>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</si>
  <si>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</si>
  <si>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</si>
  <si>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</si>
  <si>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</si>
  <si>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</si>
  <si>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</si>
  <si>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</si>
  <si>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</si>
  <si>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</si>
  <si>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</si>
  <si>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</si>
  <si>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</si>
  <si>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</si>
  <si>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</si>
  <si>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</si>
  <si>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</si>
  <si>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</si>
  <si>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</si>
  <si>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</si>
  <si>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</si>
  <si>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</si>
  <si>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</si>
  <si>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</si>
  <si>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</si>
  <si>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</si>
  <si>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</si>
  <si>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</si>
  <si>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</si>
  <si>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</si>
  <si>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</si>
  <si>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</si>
  <si>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</si>
  <si>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</si>
  <si>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</si>
  <si>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</si>
  <si>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</si>
  <si>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</si>
  <si>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</si>
  <si>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</si>
  <si>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</si>
  <si>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</si>
  <si>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</si>
  <si>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</si>
  <si>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</si>
  <si>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</si>
  <si>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</si>
  <si>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</si>
  <si>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</si>
  <si>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</si>
  <si>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</si>
  <si>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</si>
  <si>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</si>
  <si>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</si>
  <si>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</si>
  <si>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</si>
  <si>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</si>
  <si>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</si>
  <si>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</si>
  <si>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</si>
  <si>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</si>
  <si>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</si>
  <si>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</si>
  <si>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</si>
  <si>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</si>
  <si>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</si>
  <si>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</si>
  <si>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</si>
  <si>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</si>
  <si>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</si>
  <si>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</si>
  <si>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</si>
  <si>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</si>
  <si>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</si>
  <si>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</si>
  <si>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</si>
  <si>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</si>
  <si>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</si>
  <si>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</si>
  <si>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</si>
  <si>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</si>
  <si>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</si>
  <si>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</si>
  <si>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</si>
  <si>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</si>
  <si>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</si>
  <si>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</si>
  <si>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</si>
  <si>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</si>
  <si>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</si>
  <si>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</si>
  <si>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</si>
  <si>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</si>
  <si>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</si>
  <si>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</si>
  <si>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</si>
  <si>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</si>
  <si>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</si>
  <si>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</si>
  <si>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</si>
  <si>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</si>
  <si>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</si>
  <si>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</si>
  <si>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</si>
  <si>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</si>
  <si>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</si>
  <si>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</si>
  <si>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</si>
  <si>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</si>
  <si>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</si>
  <si>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</si>
  <si>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</si>
  <si>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</si>
  <si>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</si>
  <si>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</si>
  <si>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</si>
  <si>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</si>
  <si>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</si>
  <si>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</si>
  <si>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</si>
  <si>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</si>
  <si>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</si>
  <si>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</si>
  <si>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</si>
  <si>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</si>
  <si>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</si>
  <si>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</si>
  <si>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</si>
  <si>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</si>
  <si>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</si>
  <si>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</si>
  <si>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</si>
  <si>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</si>
  <si>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</si>
  <si>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</si>
  <si>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</si>
  <si>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</si>
  <si>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</si>
  <si>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</si>
  <si>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</si>
  <si>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</si>
  <si>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</si>
  <si>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</si>
  <si>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</si>
  <si>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</si>
  <si>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</si>
  <si>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</si>
  <si>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</si>
  <si>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</si>
  <si>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</si>
  <si>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</si>
  <si>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</si>
  <si>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</si>
  <si>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</si>
  <si>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</si>
  <si>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</si>
  <si>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</si>
  <si>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</si>
  <si>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</si>
  <si>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</si>
  <si>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</si>
  <si>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</si>
  <si>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</si>
  <si>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</si>
  <si>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</si>
  <si>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</si>
  <si>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</si>
  <si>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</si>
  <si>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</si>
  <si>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</si>
  <si>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</si>
  <si>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</si>
  <si>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</si>
  <si>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</si>
  <si>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</si>
  <si>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</si>
  <si>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</si>
  <si>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</si>
  <si>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</si>
  <si>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</si>
  <si>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</si>
  <si>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</si>
  <si>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</si>
  <si>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</si>
  <si>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</si>
  <si>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</si>
  <si>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</si>
  <si>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</si>
  <si>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</si>
  <si>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</si>
  <si>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</si>
  <si>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</si>
  <si>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</si>
  <si>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</si>
  <si>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</si>
  <si>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</si>
  <si>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</si>
  <si>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</si>
  <si>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</si>
  <si>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</si>
  <si>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</si>
  <si>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</si>
  <si>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</si>
  <si>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</si>
  <si>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</si>
  <si>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</si>
  <si>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</si>
  <si>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</si>
  <si>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</si>
  <si>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</si>
  <si>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</si>
  <si>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</si>
  <si>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</si>
  <si>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</si>
  <si>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</si>
  <si>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</si>
  <si>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</si>
  <si>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</si>
  <si>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</si>
  <si>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</si>
  <si>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</si>
  <si>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</si>
  <si>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</si>
  <si>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</si>
  <si>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</si>
  <si>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</si>
  <si>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</si>
  <si>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</si>
  <si>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</si>
  <si>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</si>
  <si>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</si>
  <si>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</si>
  <si>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</si>
  <si>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</si>
  <si>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</si>
  <si>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</si>
  <si>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</si>
  <si>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</si>
  <si>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</si>
  <si>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</si>
  <si>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</si>
  <si>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</si>
  <si>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</si>
  <si>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</si>
  <si>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</si>
  <si>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</si>
  <si>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</si>
  <si>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</si>
  <si>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</si>
  <si>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</si>
  <si>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</si>
  <si>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</si>
  <si>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</si>
  <si>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</si>
  <si>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</si>
  <si>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</si>
  <si>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</si>
  <si>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</si>
  <si>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</si>
  <si>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</si>
  <si>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</si>
  <si>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</si>
  <si>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</si>
  <si>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</si>
  <si>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</si>
  <si>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</si>
  <si>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</si>
  <si>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</si>
  <si>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</si>
  <si>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</si>
  <si>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</si>
  <si>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</si>
  <si>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</si>
  <si>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</si>
  <si>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</si>
  <si>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</si>
  <si>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</si>
  <si>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</si>
  <si>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</si>
  <si>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</si>
  <si>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</si>
  <si>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</si>
  <si>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</si>
  <si>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</si>
  <si>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</si>
  <si>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</si>
  <si>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</si>
  <si>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</si>
  <si>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</si>
  <si>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</si>
  <si>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</si>
  <si>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</si>
  <si>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</si>
  <si>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</si>
  <si>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</si>
  <si>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</si>
  <si>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</si>
  <si>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</si>
  <si>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</si>
  <si>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</si>
  <si>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</si>
  <si>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</si>
  <si>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</si>
  <si>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</si>
  <si>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</si>
  <si>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</si>
  <si>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</si>
  <si>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</si>
  <si>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</si>
  <si>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</si>
  <si>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</si>
  <si>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</si>
  <si>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</si>
  <si>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</si>
  <si>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</si>
  <si>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</si>
  <si>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</si>
  <si>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</si>
  <si>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</si>
  <si>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</si>
  <si>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</si>
  <si>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</si>
  <si>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</si>
  <si>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</si>
  <si>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</si>
  <si>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</si>
  <si>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</si>
  <si>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</si>
  <si>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</si>
  <si>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</si>
  <si>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</si>
  <si>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</si>
  <si>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</si>
  <si>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</si>
  <si>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</si>
  <si>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</si>
  <si>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</si>
  <si>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</si>
  <si>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</si>
  <si>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</si>
  <si>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</si>
  <si>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</si>
  <si>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</si>
  <si>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</si>
  <si>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</si>
  <si>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</si>
  <si>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</si>
  <si>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</si>
  <si>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</si>
  <si>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</si>
  <si>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</si>
  <si>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</si>
  <si>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</si>
  <si>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</si>
  <si>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</si>
  <si>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</si>
  <si>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</si>
  <si>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</si>
  <si>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</si>
  <si>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</si>
  <si>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</si>
  <si>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</si>
  <si>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</si>
  <si>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</si>
  <si>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</si>
  <si>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</si>
  <si>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</si>
  <si>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</si>
  <si>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</si>
  <si>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</si>
  <si>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</si>
  <si>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</si>
  <si>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</si>
  <si>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</si>
  <si>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</si>
  <si>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</si>
  <si>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</si>
  <si>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</si>
  <si>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</si>
  <si>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</si>
  <si>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</si>
  <si>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</si>
  <si>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</si>
  <si>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</si>
  <si>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</si>
  <si>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</si>
  <si>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</si>
  <si>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</si>
  <si>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</si>
  <si>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</si>
  <si>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</si>
  <si>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</si>
  <si>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</si>
  <si>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</si>
  <si>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</si>
  <si>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</si>
  <si>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</si>
  <si>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</si>
  <si>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</si>
  <si>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</si>
  <si>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</si>
  <si>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</si>
  <si>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</si>
  <si>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</si>
  <si>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</si>
  <si>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</si>
  <si>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</si>
  <si>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</si>
  <si>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</si>
  <si>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</si>
  <si>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</si>
  <si>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</si>
  <si>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</si>
  <si>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</si>
  <si>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</si>
  <si>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</si>
  <si>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</si>
  <si>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</si>
  <si>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</si>
  <si>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</si>
  <si>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</si>
  <si>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</si>
  <si>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</si>
  <si>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</si>
  <si>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</si>
  <si>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</si>
  <si>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</si>
  <si>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</si>
  <si>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</si>
  <si>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</si>
  <si>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</si>
  <si>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</si>
  <si>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</si>
  <si>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</si>
  <si>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</si>
  <si>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</si>
  <si>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</si>
  <si>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</si>
  <si>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</si>
  <si>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</si>
  <si>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</si>
  <si>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</si>
  <si>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</si>
  <si>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</si>
  <si>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</si>
  <si>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</si>
  <si>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</si>
  <si>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</si>
  <si>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</si>
  <si>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</si>
  <si>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</si>
  <si>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</si>
  <si>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</si>
  <si>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</si>
  <si>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</si>
  <si>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</si>
  <si>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</si>
  <si>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</si>
  <si>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</si>
  <si>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</si>
  <si>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</si>
  <si>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</si>
  <si>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</si>
  <si>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</si>
  <si>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</si>
  <si>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</si>
  <si>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</si>
  <si>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</si>
  <si>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</si>
  <si>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</si>
  <si>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</si>
  <si>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</si>
  <si>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</si>
  <si>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</si>
  <si>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</si>
  <si>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</si>
  <si>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</si>
  <si>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</si>
  <si>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</si>
  <si>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</si>
  <si>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</si>
  <si>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</si>
  <si>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</si>
  <si>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</si>
  <si>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</si>
  <si>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</si>
  <si>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</si>
  <si>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</si>
  <si>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</si>
  <si>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</si>
  <si>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</si>
  <si>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</si>
  <si>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</si>
  <si>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</si>
  <si>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</si>
  <si>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</si>
  <si>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</si>
  <si>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</si>
  <si>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</si>
  <si>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</si>
  <si>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</si>
  <si>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</si>
  <si>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</si>
  <si>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</si>
  <si>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</si>
  <si>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</si>
  <si>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</si>
  <si>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</si>
  <si>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</si>
  <si>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</si>
  <si>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</si>
  <si>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</si>
  <si>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</si>
  <si>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</si>
  <si>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</si>
  <si>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</si>
  <si>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</si>
  <si>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</si>
  <si>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</si>
  <si>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</si>
  <si>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</si>
  <si>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</si>
  <si>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</si>
  <si>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</si>
  <si>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</si>
  <si>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</si>
  <si>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</si>
  <si>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</si>
  <si>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</si>
  <si>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</si>
  <si>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</si>
  <si>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</si>
  <si>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</si>
  <si>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</si>
  <si>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</si>
  <si>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</si>
  <si>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</si>
  <si>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</si>
  <si>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</si>
  <si>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</si>
  <si>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</si>
  <si>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</si>
  <si>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</si>
  <si>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</si>
  <si>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</si>
  <si>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</si>
  <si>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</si>
  <si>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</si>
  <si>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</si>
  <si>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</si>
  <si>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</si>
  <si>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</si>
  <si>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</si>
  <si>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</si>
  <si>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</si>
  <si>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</si>
  <si>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</si>
  <si>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</si>
  <si>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</si>
  <si>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</si>
  <si>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</si>
  <si>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</si>
  <si>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</si>
  <si>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</si>
  <si>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</si>
  <si>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</si>
  <si>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</si>
  <si>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</si>
  <si>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</si>
  <si>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</si>
  <si>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</si>
  <si>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</si>
  <si>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</si>
  <si>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</si>
  <si>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</si>
  <si>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</si>
  <si>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</si>
  <si>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</si>
  <si>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</si>
  <si>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</si>
  <si>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</si>
  <si>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</si>
  <si>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</si>
  <si>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</si>
  <si>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</si>
  <si>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</si>
  <si>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</si>
  <si>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</si>
  <si>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</si>
  <si>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</si>
  <si>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</si>
  <si>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</si>
  <si>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</si>
  <si>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</si>
  <si>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</si>
  <si>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</si>
  <si>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</si>
  <si>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</si>
  <si>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</si>
  <si>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</si>
  <si>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</si>
  <si>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</si>
  <si>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</si>
  <si>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</si>
  <si>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</si>
  <si>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</si>
  <si>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</si>
  <si>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</si>
  <si>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</si>
  <si>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</si>
  <si>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</si>
  <si>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</si>
  <si>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</si>
  <si>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</si>
  <si>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</si>
  <si>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</si>
  <si>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</si>
  <si>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</si>
  <si>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</si>
  <si>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</si>
  <si>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</si>
  <si>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</si>
  <si>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</si>
  <si>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</si>
  <si>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</si>
  <si>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</si>
  <si>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</si>
  <si>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</si>
  <si>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</si>
  <si>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</si>
  <si>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</si>
  <si>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</si>
  <si>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</si>
  <si>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</si>
  <si>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</si>
  <si>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</si>
  <si>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</si>
  <si>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</si>
  <si>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</si>
  <si>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</si>
  <si>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</si>
  <si>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</si>
  <si>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</si>
  <si>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</si>
  <si>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</si>
  <si>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</si>
  <si>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</si>
  <si>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</si>
  <si>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</si>
  <si>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</si>
  <si>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</si>
  <si>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</si>
  <si>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</si>
  <si>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</si>
  <si>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</si>
  <si>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</si>
  <si>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</si>
  <si>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</si>
  <si>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</si>
  <si>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</si>
  <si>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</si>
  <si>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</si>
  <si>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</si>
  <si>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</si>
  <si>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</si>
  <si>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</si>
  <si>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</si>
  <si>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</si>
  <si>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</si>
  <si>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</si>
  <si>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</si>
  <si>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</si>
  <si>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</si>
  <si>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</si>
  <si>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</si>
  <si>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</si>
  <si>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</si>
  <si>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</si>
  <si>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</si>
  <si>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</si>
  <si>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</si>
  <si>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</si>
  <si>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</si>
  <si>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</si>
  <si>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</si>
  <si>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</si>
  <si>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</si>
  <si>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</si>
  <si>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</si>
  <si>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</si>
  <si>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</si>
  <si>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</si>
  <si>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</si>
  <si>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</si>
  <si>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</si>
  <si>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</si>
  <si>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</si>
  <si>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</si>
  <si>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</si>
  <si>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</si>
  <si>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</si>
  <si>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</si>
  <si>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</si>
  <si>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</si>
  <si>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</si>
  <si>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</si>
  <si>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</si>
  <si>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</si>
  <si>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</si>
  <si>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</si>
  <si>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</si>
  <si>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</si>
  <si>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</si>
  <si>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</si>
  <si>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</si>
  <si>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</si>
  <si>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</si>
  <si>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</si>
  <si>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</si>
  <si>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</si>
  <si>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</si>
  <si>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</si>
  <si>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</si>
  <si>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</si>
  <si>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</si>
  <si>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</si>
  <si>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</si>
  <si>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</si>
  <si>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</si>
  <si>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</si>
  <si>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</si>
  <si>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</si>
  <si>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</si>
  <si>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</si>
  <si>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</si>
  <si>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</si>
  <si>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</si>
  <si>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</si>
  <si>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</si>
  <si>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</si>
  <si>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</si>
  <si>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</si>
  <si>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</si>
  <si>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</si>
  <si>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</si>
  <si>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</si>
  <si>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</si>
  <si>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</si>
  <si>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</si>
  <si>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</si>
  <si>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</si>
  <si>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</si>
  <si>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</si>
  <si>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</si>
  <si>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</si>
  <si>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</si>
  <si>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</si>
  <si>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</si>
  <si>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</si>
  <si>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</si>
  <si>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</si>
  <si>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</si>
  <si>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</si>
  <si>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</si>
  <si>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</si>
  <si>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</si>
  <si>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</si>
  <si>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</si>
  <si>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</si>
  <si>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</si>
  <si>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</si>
  <si>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</si>
  <si>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</si>
  <si>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</si>
  <si>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</si>
  <si>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</si>
  <si>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</si>
  <si>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</si>
  <si>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</si>
  <si>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</si>
  <si>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</si>
  <si>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</si>
  <si>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</si>
  <si>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</si>
  <si>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</si>
  <si>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</si>
  <si>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</si>
  <si>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</si>
  <si>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</si>
  <si>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</si>
  <si>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</si>
  <si>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</si>
  <si>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</si>
  <si>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</si>
  <si>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</si>
  <si>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</si>
  <si>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</si>
  <si>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</si>
  <si>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</si>
  <si>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</si>
  <si>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</si>
  <si>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</si>
  <si>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</si>
  <si>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</si>
  <si>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</si>
  <si>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</si>
  <si>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</si>
  <si>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</si>
  <si>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</si>
  <si>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</si>
  <si>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</si>
  <si>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</si>
  <si>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</si>
  <si>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</si>
  <si>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</si>
  <si>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</si>
  <si>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</si>
  <si>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</si>
  <si>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</si>
  <si>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</si>
  <si>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</si>
  <si>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</si>
  <si>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</si>
  <si>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</si>
  <si>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</si>
  <si>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</si>
  <si>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</si>
  <si>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</si>
  <si>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</si>
  <si>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</si>
  <si>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</si>
  <si>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</si>
  <si>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</si>
  <si>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</si>
  <si>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</si>
  <si>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</si>
  <si>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</si>
  <si>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</si>
  <si>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</si>
  <si>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</si>
  <si>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</si>
  <si>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</si>
  <si>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</si>
  <si>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</si>
  <si>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</si>
  <si>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</si>
  <si>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</si>
  <si>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</si>
  <si>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</si>
  <si>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</si>
  <si>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</si>
  <si>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</si>
  <si>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</si>
  <si>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</si>
  <si>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</si>
  <si>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</si>
  <si>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</si>
  <si>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</si>
  <si>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</si>
  <si>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</si>
  <si>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</si>
  <si>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</si>
  <si>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</si>
  <si>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</si>
  <si>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</si>
  <si>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</si>
  <si>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</si>
  <si>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</si>
  <si>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</si>
  <si>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</si>
  <si>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</si>
  <si>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</si>
  <si>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</si>
  <si>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</si>
  <si>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</si>
  <si>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</si>
  <si>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</si>
  <si>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</si>
  <si>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</si>
  <si>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</si>
  <si>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</si>
  <si>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</si>
  <si>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</si>
  <si>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</si>
  <si>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</si>
  <si>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</si>
  <si>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</si>
  <si>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</si>
  <si>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</si>
  <si>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</si>
  <si>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</si>
  <si>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</si>
  <si>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</si>
  <si>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</si>
  <si>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</si>
  <si>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</si>
  <si>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</si>
  <si>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</si>
  <si>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</si>
  <si>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</si>
  <si>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</si>
  <si>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</si>
  <si>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</si>
  <si>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</si>
  <si>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</si>
  <si>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</si>
  <si>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</si>
  <si>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</si>
  <si>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</si>
  <si>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</si>
  <si>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</si>
  <si>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</si>
  <si>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</si>
  <si>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</si>
  <si>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</si>
  <si>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</si>
  <si>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</si>
  <si>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</si>
  <si>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</si>
  <si>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</si>
  <si>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</si>
  <si>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</si>
  <si>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</si>
  <si>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</si>
  <si>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</si>
  <si>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</si>
  <si>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</si>
  <si>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</si>
  <si>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</si>
  <si>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</si>
  <si>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</si>
  <si>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</si>
  <si>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</si>
  <si>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</si>
  <si>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</si>
  <si>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</si>
  <si>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</si>
  <si>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</si>
  <si>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</si>
  <si>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</si>
  <si>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</si>
  <si>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</si>
  <si>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</si>
  <si>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</si>
  <si>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</si>
  <si>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</si>
  <si>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</si>
  <si>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</si>
  <si>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</si>
  <si>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</si>
  <si>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</si>
  <si>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</si>
  <si>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</si>
  <si>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</si>
  <si>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</si>
  <si>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</si>
  <si>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</si>
  <si>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</si>
  <si>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</si>
  <si>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</si>
  <si>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</si>
  <si>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</si>
  <si>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</si>
  <si>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</si>
  <si>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</si>
  <si>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</si>
  <si>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</si>
  <si>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</si>
  <si>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</si>
  <si>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</si>
  <si>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</si>
  <si>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</si>
  <si>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</si>
  <si>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</si>
  <si>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</si>
  <si>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</si>
  <si>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</si>
  <si>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</si>
  <si>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</si>
  <si>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</si>
  <si>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</si>
  <si>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</si>
  <si>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</si>
  <si>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</si>
  <si>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</si>
  <si>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</si>
  <si>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</si>
  <si>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</si>
  <si>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</si>
  <si>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</si>
  <si>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</si>
  <si>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</si>
  <si>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</si>
  <si>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</si>
  <si>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</si>
  <si>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</si>
  <si>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</si>
  <si>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</si>
  <si>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</si>
  <si>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</si>
  <si>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</si>
  <si>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</si>
  <si>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</si>
  <si>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</si>
  <si>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</si>
  <si>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</si>
  <si>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</si>
  <si>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</si>
  <si>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</si>
  <si>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</si>
  <si>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</si>
  <si>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</si>
  <si>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</si>
  <si>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</si>
  <si>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</si>
  <si>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</si>
  <si>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</si>
  <si>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</si>
  <si>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</si>
  <si>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</si>
  <si>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</si>
  <si>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</si>
  <si>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</si>
  <si>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</si>
  <si>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</si>
  <si>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</si>
  <si>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</si>
  <si>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</si>
  <si>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</si>
  <si>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</si>
  <si>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</si>
  <si>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</si>
  <si>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</si>
  <si>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</si>
  <si>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</si>
  <si>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</si>
  <si>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</si>
  <si>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</si>
  <si>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</si>
  <si>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</si>
  <si>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</si>
  <si>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</si>
  <si>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</si>
  <si>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</si>
  <si>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</si>
  <si>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</si>
  <si>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</si>
  <si>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</si>
  <si>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</si>
  <si>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</si>
  <si>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</si>
  <si>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</si>
  <si>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</si>
  <si>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</si>
  <si>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</si>
  <si>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</si>
  <si>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</si>
  <si>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</si>
  <si>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</si>
  <si>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</si>
  <si>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</si>
  <si>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</si>
  <si>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</si>
  <si>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</si>
  <si>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</si>
  <si>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</si>
  <si>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</si>
  <si>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</si>
  <si>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</si>
  <si>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</si>
  <si>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</si>
  <si>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</si>
  <si>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</si>
  <si>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</si>
  <si>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</si>
  <si>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</si>
  <si>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</si>
  <si>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</si>
  <si>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</si>
  <si>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</si>
  <si>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</si>
  <si>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</si>
  <si>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</si>
  <si>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</si>
  <si>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</si>
  <si>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</si>
  <si>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</si>
  <si>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</si>
  <si>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</si>
  <si>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</si>
  <si>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</si>
  <si>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</si>
  <si>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</si>
  <si>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</si>
  <si>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</si>
  <si>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</si>
  <si>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</si>
  <si>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</si>
  <si>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</si>
  <si>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</si>
  <si>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</si>
  <si>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</si>
  <si>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</si>
  <si>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</si>
  <si>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</si>
  <si>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</si>
  <si>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</si>
  <si>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</si>
  <si>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</si>
  <si>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</si>
  <si>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</si>
  <si>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</si>
  <si>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</si>
  <si>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</si>
  <si>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</si>
  <si>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</si>
  <si>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</si>
  <si>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</si>
  <si>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</si>
  <si>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</si>
  <si>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</si>
  <si>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</si>
  <si>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</si>
  <si>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</si>
  <si>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</si>
  <si>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</si>
  <si>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</si>
  <si>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</si>
  <si>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</si>
  <si>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</si>
  <si>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</si>
  <si>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</si>
  <si>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</si>
  <si>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</si>
  <si>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</si>
  <si>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</si>
  <si>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</si>
  <si>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</si>
  <si>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</si>
  <si>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</si>
  <si>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</si>
  <si>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</si>
  <si>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</si>
  <si>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</si>
  <si>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</si>
  <si>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</si>
  <si>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</si>
  <si>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</si>
  <si>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</si>
  <si>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</si>
  <si>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</si>
  <si>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</si>
  <si>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</si>
  <si>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</si>
  <si>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</si>
  <si>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</si>
  <si>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</si>
  <si>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</si>
  <si>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</si>
  <si>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</si>
  <si>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</si>
  <si>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</si>
  <si>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</si>
  <si>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</si>
  <si>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</si>
  <si>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</si>
  <si>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</si>
  <si>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</si>
  <si>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</si>
  <si>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</si>
  <si>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</si>
  <si>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</si>
  <si>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</si>
  <si>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</si>
  <si>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</si>
  <si>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</si>
  <si>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</si>
  <si>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</si>
  <si>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</si>
  <si>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</si>
  <si>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</si>
  <si>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</si>
  <si>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</si>
  <si>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</si>
  <si>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</si>
  <si>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</si>
  <si>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</si>
  <si>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</si>
  <si>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</si>
  <si>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</si>
  <si>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</si>
  <si>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</si>
  <si>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</si>
  <si>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</si>
  <si>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</si>
  <si>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</si>
  <si>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</si>
  <si>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</si>
  <si>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</si>
  <si>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</si>
  <si>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</si>
  <si>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</si>
  <si>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</si>
  <si>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</si>
  <si>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</si>
  <si>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</si>
  <si>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</si>
  <si>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</si>
  <si>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</si>
  <si>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</si>
  <si>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</si>
  <si>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</si>
  <si>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</si>
  <si>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</si>
  <si>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</si>
  <si>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</si>
  <si>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</si>
  <si>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</si>
  <si>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</si>
  <si>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</si>
  <si>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</si>
  <si>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</si>
  <si>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</si>
  <si>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</si>
  <si>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</si>
  <si>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</si>
  <si>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</si>
  <si>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</si>
  <si>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</si>
  <si>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</si>
  <si>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</si>
  <si>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</si>
  <si>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</si>
  <si>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</si>
  <si>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</si>
  <si>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</si>
  <si>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</si>
  <si>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</si>
  <si>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</si>
  <si>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</si>
  <si>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</si>
  <si>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</si>
  <si>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</si>
  <si>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</si>
  <si>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</si>
  <si>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</si>
  <si>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</si>
  <si>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</si>
  <si>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</si>
  <si>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</si>
  <si>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</si>
  <si>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</si>
  <si>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</si>
  <si>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</si>
  <si>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</si>
  <si>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</si>
  <si>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</si>
  <si>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</si>
  <si>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</si>
  <si>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</si>
  <si>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</si>
  <si>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</si>
  <si>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</si>
  <si>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</si>
  <si>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</si>
  <si>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</si>
  <si>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</si>
  <si>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</si>
  <si>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</si>
  <si>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</si>
  <si>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</si>
  <si>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</si>
  <si>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</si>
  <si>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</si>
  <si>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</si>
  <si>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</si>
  <si>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</si>
  <si>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</si>
  <si>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</si>
  <si>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</si>
  <si>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</si>
  <si>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</si>
  <si>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</si>
  <si>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</si>
  <si>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</si>
  <si>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</si>
  <si>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</si>
  <si>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</si>
  <si>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</si>
  <si>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</si>
  <si>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</si>
  <si>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</si>
  <si>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</si>
  <si>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</si>
  <si>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</si>
  <si>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</si>
  <si>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</si>
  <si>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</si>
  <si>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</si>
  <si>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</si>
  <si>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</si>
  <si>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</si>
  <si>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</si>
  <si>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</si>
  <si>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</si>
  <si>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</si>
  <si>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</si>
  <si>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</si>
  <si>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</si>
  <si>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</si>
  <si>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</si>
  <si>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</si>
  <si>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</si>
  <si>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</si>
  <si>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</si>
  <si>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</si>
  <si>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</si>
  <si>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</si>
  <si>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</si>
  <si>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</si>
  <si>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</si>
  <si>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</si>
  <si>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</si>
  <si>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</si>
  <si>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</si>
  <si>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</si>
  <si>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</si>
  <si>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</si>
  <si>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</si>
  <si>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</si>
  <si>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</si>
  <si>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</si>
  <si>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</si>
  <si>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</si>
  <si>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</si>
  <si>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</si>
  <si>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</si>
  <si>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</si>
  <si>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</si>
  <si>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</si>
  <si>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</si>
  <si>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</si>
  <si>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</si>
  <si>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</si>
  <si>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</si>
  <si>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</si>
  <si>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</si>
  <si>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</si>
  <si>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</si>
  <si>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</si>
  <si>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</si>
  <si>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</si>
  <si>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</si>
  <si>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</si>
  <si>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</si>
  <si>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</si>
  <si>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</si>
  <si>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</si>
  <si>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</si>
  <si>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</si>
  <si>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</si>
  <si>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</si>
  <si>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</si>
  <si>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</si>
  <si>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</si>
  <si>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</si>
  <si>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</si>
  <si>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</si>
  <si>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</si>
  <si>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</si>
  <si>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</si>
  <si>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</si>
  <si>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</si>
  <si>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</si>
  <si>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</si>
  <si>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</si>
  <si>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</si>
  <si>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</si>
  <si>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</si>
  <si>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</si>
  <si>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</si>
  <si>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</si>
  <si>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</si>
  <si>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</si>
  <si>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</si>
  <si>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</si>
  <si>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</si>
  <si>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</si>
  <si>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</si>
  <si>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</si>
  <si>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</si>
  <si>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</si>
  <si>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</si>
  <si>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</si>
  <si>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</si>
  <si>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</si>
  <si>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</si>
  <si>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</si>
  <si>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</si>
  <si>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</si>
  <si>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</si>
  <si>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</si>
  <si>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</si>
  <si>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</si>
  <si>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</si>
  <si>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</si>
  <si>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</si>
  <si>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</si>
  <si>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</si>
  <si>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</si>
  <si>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</si>
  <si>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</si>
  <si>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</si>
  <si>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</si>
  <si>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</si>
  <si>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</si>
  <si>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</si>
  <si>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</si>
  <si>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</si>
  <si>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</si>
  <si>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</si>
  <si>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</si>
  <si>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</si>
  <si>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</si>
  <si>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</si>
  <si>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</si>
  <si>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</si>
  <si>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</si>
  <si>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</si>
  <si>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</si>
  <si>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</si>
  <si>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</si>
  <si>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</si>
  <si>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</si>
  <si>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</si>
  <si>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</si>
  <si>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</si>
  <si>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</si>
  <si>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</si>
  <si>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</si>
  <si>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</si>
  <si>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</si>
  <si>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</si>
  <si>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</si>
  <si>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</si>
  <si>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</si>
  <si>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</si>
  <si>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</si>
  <si>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</si>
  <si>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</si>
  <si>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</si>
  <si>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</si>
  <si>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</si>
  <si>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</si>
  <si>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</si>
  <si>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</si>
  <si>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</si>
  <si>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</si>
  <si>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</si>
  <si>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</si>
  <si>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</si>
  <si>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</si>
  <si>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</si>
  <si>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</si>
  <si>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</si>
  <si>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</si>
  <si>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</si>
  <si>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</si>
  <si>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</si>
  <si>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</si>
  <si>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</si>
  <si>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</si>
  <si>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</si>
  <si>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</si>
  <si>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</si>
  <si>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</si>
  <si>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</si>
  <si>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</si>
  <si>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</si>
  <si>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</si>
  <si>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</si>
  <si>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</si>
  <si>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</si>
  <si>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</si>
  <si>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</si>
  <si>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</si>
  <si>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</si>
  <si>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</si>
  <si>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</si>
  <si>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</si>
  <si>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</si>
  <si>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</si>
  <si>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</si>
  <si>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</si>
  <si>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</si>
  <si>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</si>
  <si>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</si>
  <si>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</si>
  <si>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</si>
  <si>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</si>
  <si>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</si>
  <si>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</si>
  <si>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</si>
  <si>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</si>
  <si>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</si>
  <si>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</si>
  <si>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</si>
  <si>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</si>
  <si>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</si>
  <si>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</si>
  <si>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</si>
  <si>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</si>
  <si>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</si>
  <si>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</si>
  <si>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</si>
  <si>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</si>
  <si>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</si>
  <si>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</si>
  <si>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</si>
  <si>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</si>
  <si>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</si>
  <si>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</si>
  <si>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</si>
  <si>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</si>
  <si>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</si>
  <si>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</si>
  <si>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</si>
  <si>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</si>
  <si>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</si>
  <si>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</si>
  <si>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</si>
  <si>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</si>
  <si>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</si>
  <si>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</si>
  <si>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</si>
  <si>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</si>
  <si>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</si>
  <si>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</si>
  <si>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</si>
  <si>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</si>
  <si>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</si>
  <si>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</si>
  <si>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</si>
  <si>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</si>
  <si>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</si>
  <si>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</si>
  <si>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</si>
  <si>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</si>
  <si>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</si>
  <si>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</si>
  <si>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</si>
  <si>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</si>
  <si>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</si>
  <si>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</si>
  <si>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</si>
  <si>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</si>
  <si>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</si>
  <si>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</si>
  <si>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</si>
  <si>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</si>
  <si>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</si>
  <si>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</si>
  <si>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</si>
  <si>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</si>
  <si>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</si>
  <si>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</si>
  <si>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</si>
  <si>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</si>
  <si>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</si>
  <si>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</si>
  <si>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</si>
  <si>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</si>
  <si>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</si>
  <si>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</si>
  <si>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</si>
  <si>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</si>
  <si>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</si>
  <si>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</si>
  <si>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</si>
  <si>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</si>
  <si>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</si>
  <si>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</si>
  <si>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</si>
  <si>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</si>
  <si>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</si>
  <si>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</si>
  <si>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</si>
  <si>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</si>
  <si>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</si>
  <si>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</si>
  <si>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</si>
  <si>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</si>
  <si>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</si>
  <si>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</si>
  <si>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</si>
  <si>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</si>
  <si>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</si>
  <si>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</si>
  <si>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</si>
  <si>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</si>
  <si>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</si>
  <si>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</si>
  <si>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</si>
  <si>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</si>
  <si>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</si>
  <si>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</si>
  <si>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</si>
  <si>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</si>
  <si>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</si>
  <si>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</si>
  <si>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</si>
  <si>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</si>
  <si>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</si>
  <si>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</si>
  <si>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</si>
  <si>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</si>
  <si>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</si>
  <si>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</si>
  <si>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</si>
  <si>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</si>
  <si>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</si>
  <si>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</si>
  <si>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</si>
  <si>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</si>
  <si>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</si>
  <si>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</si>
  <si>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</si>
  <si>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</si>
  <si>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</si>
  <si>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</si>
  <si>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</si>
  <si>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</si>
  <si>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</si>
  <si>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</si>
  <si>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</si>
  <si>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</si>
  <si>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</si>
  <si>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</si>
  <si>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</si>
  <si>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</si>
  <si>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</si>
  <si>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</si>
  <si>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</si>
  <si>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</si>
  <si>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</si>
  <si>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</si>
  <si>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</si>
  <si>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</si>
  <si>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</si>
  <si>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</si>
  <si>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</si>
  <si>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</si>
  <si>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</si>
  <si>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</si>
  <si>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</si>
  <si>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</si>
  <si>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</si>
  <si>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</si>
  <si>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</si>
  <si>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</si>
  <si>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</si>
  <si>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</si>
  <si>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</si>
  <si>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</si>
  <si>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</si>
  <si>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</si>
  <si>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</si>
  <si>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</si>
  <si>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</si>
  <si>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</si>
  <si>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</si>
  <si>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</si>
  <si>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</si>
  <si>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</si>
  <si>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</si>
  <si>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</si>
  <si>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</si>
  <si>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</si>
  <si>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</si>
  <si>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</si>
  <si>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</si>
  <si>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</si>
  <si>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</si>
  <si>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</si>
  <si>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</si>
  <si>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</si>
  <si>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</si>
  <si>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</si>
  <si>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</si>
  <si>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</si>
  <si>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</si>
  <si>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</si>
  <si>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</si>
  <si>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</si>
  <si>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</si>
  <si>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</si>
  <si>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</si>
  <si>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</si>
  <si>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</si>
  <si>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</si>
  <si>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</si>
  <si>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</si>
  <si>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</si>
  <si>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</si>
  <si>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</si>
  <si>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</si>
  <si>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</si>
  <si>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</si>
  <si>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</si>
  <si>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</si>
  <si>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</si>
  <si>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</si>
  <si>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</si>
  <si>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</si>
  <si>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</si>
  <si>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</si>
  <si>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</si>
  <si>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</si>
  <si>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</si>
  <si>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</si>
  <si>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</si>
  <si>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</si>
  <si>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</si>
  <si>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</si>
  <si>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</si>
  <si>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</si>
  <si>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</si>
  <si>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</si>
  <si>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</si>
  <si>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</si>
  <si>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</si>
  <si>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</si>
  <si>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</si>
  <si>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</si>
  <si>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</si>
  <si>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</si>
  <si>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</si>
  <si>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</si>
  <si>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</si>
  <si>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</si>
  <si>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</si>
  <si>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</si>
  <si>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</si>
  <si>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</si>
  <si>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</si>
  <si>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</si>
  <si>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</si>
  <si>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</si>
  <si>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</si>
  <si>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</si>
  <si>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</si>
  <si>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</si>
  <si>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</si>
  <si>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</si>
  <si>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</si>
  <si>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</si>
  <si>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</si>
  <si>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</si>
  <si>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</si>
  <si>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</si>
  <si>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</si>
  <si>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</si>
  <si>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</si>
  <si>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</si>
  <si>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</si>
  <si>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</si>
  <si>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</si>
  <si>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</si>
  <si>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</si>
  <si>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</si>
  <si>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</si>
  <si>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</si>
  <si>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</si>
  <si>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</si>
  <si>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</si>
  <si>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</si>
  <si>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</si>
  <si>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</si>
  <si>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</si>
  <si>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</si>
  <si>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</si>
  <si>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</si>
  <si>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</si>
  <si>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</si>
  <si>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</si>
  <si>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</si>
  <si>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</si>
  <si>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</si>
  <si>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</si>
  <si>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</si>
  <si>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</si>
  <si>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</si>
  <si>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</si>
  <si>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</si>
  <si>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</si>
  <si>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</si>
  <si>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</si>
  <si>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</si>
  <si>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</si>
  <si>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</si>
  <si>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</si>
  <si>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</si>
  <si>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</si>
  <si>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</si>
  <si>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</si>
  <si>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</si>
  <si>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</si>
  <si>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</si>
  <si>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</si>
  <si>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</si>
  <si>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</si>
  <si>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</si>
  <si>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</si>
  <si>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</si>
  <si>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</si>
  <si>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</si>
  <si>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</si>
  <si>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</si>
  <si>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</si>
  <si>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</si>
  <si>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</si>
  <si>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</si>
  <si>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</si>
  <si>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</si>
  <si>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</si>
  <si>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</si>
  <si>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</si>
  <si>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</si>
  <si>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</si>
  <si>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</si>
  <si>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</si>
  <si>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</si>
  <si>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</si>
  <si>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</si>
  <si>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</si>
  <si>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</si>
  <si>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</si>
  <si>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</si>
  <si>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</si>
  <si>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</si>
  <si>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</si>
  <si>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</si>
  <si>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</si>
  <si>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</si>
  <si>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</si>
  <si>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</si>
  <si>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</si>
  <si>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</si>
  <si>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</si>
  <si>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</si>
  <si>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</si>
  <si>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</si>
  <si>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</si>
  <si>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</si>
  <si>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</si>
  <si>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</si>
  <si>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</si>
  <si>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</si>
  <si>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</si>
  <si>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</si>
  <si>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</si>
  <si>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</si>
  <si>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</si>
  <si>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</si>
  <si>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</si>
  <si>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</si>
  <si>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</si>
  <si>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</si>
  <si>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</si>
  <si>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</si>
  <si>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</si>
  <si>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</si>
  <si>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</si>
  <si>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</si>
  <si>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</si>
  <si>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</si>
  <si>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</si>
  <si>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</si>
  <si>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</si>
  <si>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</si>
  <si>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</si>
  <si>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</si>
  <si>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</si>
  <si>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</si>
  <si>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</si>
  <si>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</si>
  <si>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</si>
  <si>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</si>
  <si>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</si>
  <si>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</si>
  <si>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</si>
  <si>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</si>
  <si>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</si>
  <si>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</si>
  <si>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</si>
  <si>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</si>
  <si>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</si>
  <si>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</si>
  <si>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</si>
  <si>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</si>
  <si>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</si>
  <si>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</si>
  <si>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</si>
  <si>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</si>
  <si>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</si>
  <si>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</si>
  <si>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</si>
  <si>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</si>
  <si>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</si>
  <si>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</si>
  <si>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</si>
  <si>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</si>
  <si>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</si>
  <si>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</si>
  <si>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</si>
  <si>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</si>
  <si>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</si>
  <si>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</si>
  <si>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</si>
  <si>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</si>
  <si>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</si>
  <si>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</si>
  <si>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</si>
  <si>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</si>
  <si>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</si>
  <si>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</si>
  <si>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</si>
  <si>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</si>
  <si>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</si>
  <si>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</si>
  <si>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</si>
  <si>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</si>
  <si>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</si>
  <si>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</si>
  <si>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</si>
  <si>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</si>
  <si>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</si>
  <si>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</si>
  <si>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</si>
  <si>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</si>
  <si>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</si>
  <si>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</si>
  <si>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</si>
  <si>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</si>
  <si>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</si>
  <si>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</si>
  <si>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</si>
  <si>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</si>
  <si>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</si>
  <si>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</si>
  <si>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</si>
  <si>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</si>
  <si>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</si>
  <si>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</si>
  <si>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</si>
  <si>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</si>
  <si>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</si>
  <si>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</si>
  <si>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</si>
  <si>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</si>
  <si>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</si>
  <si>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</si>
  <si>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</si>
  <si>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</si>
  <si>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</si>
  <si>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</si>
  <si>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</si>
  <si>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</si>
  <si>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</si>
  <si>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</si>
  <si>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</si>
  <si>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</si>
  <si>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</si>
  <si>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</si>
  <si>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</si>
  <si>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</si>
  <si>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</si>
  <si>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</si>
  <si>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</si>
  <si>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</si>
  <si>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</si>
  <si>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</si>
  <si>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</si>
  <si>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</si>
  <si>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</si>
  <si>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</si>
  <si>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</si>
  <si>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</si>
  <si>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</si>
  <si>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</si>
  <si>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</si>
  <si>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</si>
  <si>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</si>
  <si>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</si>
  <si>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</si>
  <si>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</si>
  <si>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</si>
  <si>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</si>
  <si>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</si>
  <si>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</si>
  <si>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</si>
  <si>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</si>
  <si>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</si>
  <si>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</si>
  <si>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</si>
  <si>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</si>
  <si>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</si>
  <si>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</si>
  <si>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</si>
  <si>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</si>
  <si>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</si>
  <si>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</si>
  <si>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</si>
  <si>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</si>
  <si>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</si>
  <si>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</si>
  <si>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</si>
  <si>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</si>
  <si>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</si>
  <si>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</si>
  <si>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</si>
  <si>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</si>
  <si>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</si>
  <si>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</si>
  <si>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</si>
  <si>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</si>
  <si>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</si>
  <si>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</si>
  <si>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</si>
  <si>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</si>
  <si>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</si>
  <si>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</si>
  <si>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</si>
  <si>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</si>
  <si>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</si>
  <si>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</si>
  <si>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</si>
  <si>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</si>
  <si>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</si>
  <si>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</si>
  <si>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</si>
  <si>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</si>
  <si>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</si>
  <si>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</si>
  <si>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</si>
  <si>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</si>
  <si>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</si>
  <si>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</si>
  <si>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</si>
  <si>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</si>
  <si>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</si>
  <si>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</si>
  <si>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</si>
  <si>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</si>
  <si>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</si>
  <si>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</si>
  <si>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</si>
  <si>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</si>
  <si>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</si>
  <si>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</si>
  <si>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</si>
  <si>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</si>
  <si>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</si>
  <si>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</si>
  <si>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</si>
  <si>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</si>
  <si>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</si>
  <si>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</si>
  <si>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</si>
  <si>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</si>
  <si>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</si>
  <si>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</si>
  <si>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</si>
  <si>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</si>
  <si>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</si>
  <si>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</si>
  <si>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</si>
  <si>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</si>
  <si>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</si>
  <si>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</si>
  <si>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</si>
  <si>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</si>
  <si>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</si>
  <si>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</si>
  <si>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</si>
  <si>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</si>
  <si>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</si>
  <si>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</si>
  <si>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</si>
  <si>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</si>
  <si>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</si>
  <si>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</si>
  <si>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</si>
  <si>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</si>
  <si>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</si>
  <si>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</si>
  <si>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</si>
  <si>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</si>
  <si>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</si>
  <si>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</si>
  <si>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</si>
  <si>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</si>
  <si>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</si>
  <si>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</si>
  <si>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</si>
  <si>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</si>
  <si>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</si>
  <si>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</si>
  <si>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</si>
  <si>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</si>
  <si>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</si>
  <si>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</si>
  <si>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</si>
  <si>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</si>
  <si>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</si>
  <si>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</si>
  <si>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</si>
  <si>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</si>
  <si>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</si>
  <si>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</si>
  <si>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</si>
  <si>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</si>
  <si>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</si>
  <si>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</si>
  <si>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</si>
  <si>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</si>
  <si>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</si>
  <si>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</si>
  <si>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</si>
  <si>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</si>
  <si>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</si>
  <si>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</si>
  <si>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</si>
  <si>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</si>
  <si>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</si>
  <si>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</si>
  <si>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</si>
  <si>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</si>
  <si>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</si>
  <si>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</si>
  <si>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</si>
  <si>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</si>
  <si>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</si>
  <si>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</si>
  <si>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</si>
  <si>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</si>
  <si>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</si>
  <si>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</si>
  <si>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</si>
  <si>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</si>
  <si>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</si>
  <si>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</si>
  <si>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</si>
  <si>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</si>
  <si>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</si>
  <si>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</si>
  <si>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</si>
  <si>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</si>
  <si>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</si>
  <si>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</si>
  <si>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</si>
  <si>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</si>
  <si>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</si>
  <si>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</si>
  <si>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</si>
  <si>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</si>
  <si>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</si>
  <si>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</si>
  <si>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</si>
  <si>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</si>
  <si>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</si>
  <si>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</si>
  <si>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</si>
  <si>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</si>
  <si>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</si>
  <si>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</si>
  <si>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</si>
  <si>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</si>
  <si>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</si>
  <si>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</si>
  <si>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</si>
  <si>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</si>
  <si>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</si>
  <si>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</si>
  <si>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</si>
  <si>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</si>
  <si>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</si>
  <si>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</si>
  <si>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</si>
  <si>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</si>
  <si>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</si>
  <si>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</si>
  <si>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</si>
  <si>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</si>
  <si>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</si>
  <si>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</si>
  <si>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</si>
  <si>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</si>
  <si>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</si>
  <si>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</si>
  <si>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</si>
  <si>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</si>
  <si>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</si>
  <si>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</si>
  <si>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</si>
  <si>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</si>
  <si>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</si>
  <si>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</si>
  <si>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</si>
  <si>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</si>
  <si>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</si>
  <si>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</si>
  <si>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</si>
  <si>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</si>
  <si>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</si>
  <si>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</si>
  <si>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</si>
  <si>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</si>
  <si>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</si>
  <si>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</si>
  <si>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</si>
  <si>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</si>
  <si>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</si>
  <si>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</si>
  <si>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</si>
  <si>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</si>
  <si>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</si>
  <si>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</si>
  <si>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</si>
  <si>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</si>
  <si>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</si>
  <si>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</si>
  <si>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</si>
  <si>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</si>
  <si>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</si>
  <si>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</si>
  <si>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</si>
  <si>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</si>
  <si>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</si>
  <si>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</si>
  <si>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</si>
  <si>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</si>
  <si>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</si>
  <si>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</si>
  <si>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</si>
  <si>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</si>
  <si>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</si>
  <si>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</si>
  <si>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</si>
  <si>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</si>
  <si>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</si>
  <si>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</si>
  <si>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</si>
  <si>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</si>
  <si>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</si>
  <si>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</si>
  <si>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</si>
  <si>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</si>
  <si>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</si>
  <si>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</si>
  <si>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</si>
  <si>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</si>
  <si>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</si>
  <si>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</si>
  <si>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</si>
  <si>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</si>
  <si>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</si>
  <si>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</si>
  <si>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</si>
  <si>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</si>
  <si>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</si>
  <si>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</si>
  <si>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</si>
  <si>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</si>
  <si>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</si>
  <si>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</si>
  <si>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</si>
  <si>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</si>
  <si>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</si>
  <si>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</si>
  <si>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</si>
  <si>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</si>
  <si>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</si>
  <si>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</si>
  <si>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</si>
  <si>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</si>
  <si>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</si>
  <si>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</si>
  <si>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</si>
  <si>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</si>
  <si>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</si>
  <si>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</si>
  <si>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</si>
  <si>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</si>
  <si>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</si>
  <si>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</si>
  <si>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</si>
  <si>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</si>
  <si>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</si>
  <si>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</si>
  <si>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</si>
  <si>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</si>
  <si>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</si>
  <si>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</si>
  <si>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</si>
  <si>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</si>
  <si>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</si>
  <si>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</si>
  <si>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</si>
  <si>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</si>
  <si>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</si>
  <si>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</si>
  <si>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</si>
  <si>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</si>
  <si>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</si>
  <si>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</si>
  <si>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</si>
  <si>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</si>
  <si>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</si>
  <si>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</si>
  <si>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</si>
  <si>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</si>
  <si>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</si>
  <si>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</si>
  <si>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</si>
  <si>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</si>
  <si>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</si>
  <si>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</si>
  <si>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</si>
  <si>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</si>
  <si>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</si>
  <si>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</si>
  <si>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</si>
  <si>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</si>
  <si>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</si>
  <si>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</si>
  <si>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</si>
  <si>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</si>
  <si>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</si>
  <si>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</si>
  <si>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</si>
  <si>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</si>
  <si>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</si>
  <si>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</si>
  <si>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</si>
  <si>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</si>
  <si>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</si>
  <si>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</si>
  <si>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</si>
  <si>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</si>
  <si>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</si>
  <si>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</si>
  <si>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</si>
  <si>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</si>
  <si>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</si>
  <si>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</si>
  <si>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</si>
  <si>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</si>
  <si>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</si>
  <si>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</si>
  <si>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</si>
  <si>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</si>
  <si>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</si>
  <si>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</si>
  <si>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</si>
  <si>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</si>
  <si>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</si>
  <si>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</si>
  <si>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</si>
  <si>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</si>
  <si>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</si>
  <si>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</si>
  <si>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</si>
  <si>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</si>
  <si>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</si>
  <si>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</si>
  <si>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</si>
  <si>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</si>
  <si>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</si>
  <si>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</si>
  <si>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</si>
  <si>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</si>
  <si>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</si>
  <si>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</si>
  <si>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</si>
  <si>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</si>
  <si>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</si>
  <si>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</si>
  <si>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</si>
  <si>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</si>
  <si>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</si>
  <si>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</si>
  <si>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</si>
  <si>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</si>
  <si>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</si>
  <si>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</si>
  <si>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</si>
  <si>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</si>
  <si>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</si>
  <si>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</si>
  <si>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</si>
  <si>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</si>
  <si>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</si>
  <si>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</si>
  <si>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</si>
  <si>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</si>
  <si>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</si>
  <si>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</si>
  <si>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</si>
  <si>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</si>
  <si>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</si>
  <si>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</si>
  <si>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</si>
  <si>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</si>
  <si>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</si>
  <si>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</si>
  <si>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</si>
  <si>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</si>
  <si>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</si>
  <si>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</si>
  <si>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</si>
  <si>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</si>
  <si>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</si>
  <si>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</si>
  <si>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</si>
  <si>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</si>
  <si>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</si>
  <si>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</si>
  <si>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</si>
  <si>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</si>
  <si>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</si>
  <si>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</si>
  <si>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</si>
  <si>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</si>
  <si>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</si>
  <si>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</si>
  <si>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</si>
  <si>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</si>
  <si>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</si>
  <si>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</si>
  <si>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</si>
  <si>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</si>
  <si>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</si>
  <si>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</si>
  <si>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</si>
  <si>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</si>
  <si>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</si>
  <si>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</si>
  <si>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</si>
  <si>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</si>
  <si>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</si>
  <si>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</si>
  <si>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</si>
  <si>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</si>
  <si>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</si>
  <si>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</si>
  <si>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</si>
  <si>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</si>
  <si>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</si>
  <si>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</si>
  <si>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</si>
  <si>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</si>
  <si>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</si>
  <si>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</si>
  <si>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</si>
  <si>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</si>
  <si>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</si>
  <si>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</si>
  <si>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</si>
  <si>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</si>
  <si>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</si>
  <si>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</si>
  <si>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</si>
  <si>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</si>
  <si>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</si>
  <si>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</si>
  <si>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</si>
  <si>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</si>
  <si>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</si>
  <si>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</si>
  <si>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</si>
  <si>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</si>
  <si>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</si>
  <si>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</si>
  <si>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</si>
  <si>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</si>
  <si>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</si>
  <si>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</si>
  <si>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</si>
  <si>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</si>
  <si>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</si>
  <si>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</si>
  <si>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</si>
  <si>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</si>
  <si>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</si>
  <si>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</si>
  <si>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</si>
  <si>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</si>
  <si>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</si>
  <si>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</si>
  <si>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</si>
  <si>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</si>
  <si>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</si>
  <si>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</si>
  <si>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</si>
  <si>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</si>
  <si>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</si>
  <si>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</si>
  <si>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</si>
  <si>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</si>
  <si>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</si>
  <si>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</si>
  <si>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</si>
  <si>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</si>
  <si>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</si>
  <si>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</si>
  <si>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</si>
  <si>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</si>
  <si>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</si>
  <si>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</si>
  <si>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</si>
  <si>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</si>
  <si>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</si>
  <si>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</si>
  <si>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</si>
  <si>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</si>
  <si>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</si>
  <si>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</si>
  <si>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</si>
  <si>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</si>
  <si>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</si>
  <si>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</si>
  <si>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</si>
  <si>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</si>
  <si>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</si>
  <si>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</si>
  <si>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</si>
  <si>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</si>
  <si>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</si>
  <si>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</si>
  <si>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</si>
  <si>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</si>
  <si>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</si>
  <si>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</si>
  <si>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</si>
  <si>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</si>
  <si>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</si>
  <si>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</si>
  <si>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</si>
  <si>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</si>
  <si>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</si>
  <si>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</si>
  <si>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</si>
  <si>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</si>
  <si>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</si>
  <si>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</si>
  <si>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</si>
  <si>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</si>
  <si>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</si>
  <si>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</si>
  <si>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</si>
  <si>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</si>
  <si>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</si>
  <si>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</si>
  <si>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</si>
  <si>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</si>
  <si>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</si>
  <si>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</si>
  <si>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</si>
  <si>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</si>
  <si>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</si>
  <si>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</si>
  <si>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</si>
  <si>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</si>
  <si>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</si>
  <si>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</si>
  <si>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</si>
  <si>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</si>
  <si>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</si>
  <si>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</si>
  <si>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</si>
  <si>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</si>
  <si>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</si>
  <si>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</si>
  <si>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</si>
  <si>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</si>
  <si>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</si>
  <si>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</si>
  <si>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</si>
  <si>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</si>
  <si>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</si>
  <si>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</si>
  <si>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</si>
  <si>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</si>
  <si>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</si>
  <si>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</si>
  <si>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</si>
  <si>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</si>
  <si>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</si>
  <si>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</si>
  <si>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</si>
  <si>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</si>
  <si>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</si>
  <si>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</si>
  <si>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</si>
  <si>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</si>
  <si>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</si>
  <si>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</si>
  <si>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</si>
  <si>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</si>
  <si>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</si>
  <si>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</si>
  <si>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</si>
  <si>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</si>
  <si>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</si>
  <si>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</si>
  <si>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</si>
  <si>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</si>
  <si>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</si>
  <si>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</si>
  <si>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</si>
  <si>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</si>
  <si>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</si>
  <si>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</si>
  <si>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</si>
  <si>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</si>
  <si>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</si>
  <si>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</si>
  <si>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</si>
  <si>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</si>
  <si>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</si>
  <si>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</si>
  <si>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</si>
  <si>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</si>
  <si>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</si>
  <si>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</si>
  <si>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</si>
  <si>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</si>
  <si>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</si>
  <si>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</si>
  <si>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</si>
  <si>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</si>
  <si>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</si>
  <si>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</si>
  <si>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</si>
  <si>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</si>
  <si>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</si>
  <si>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</si>
  <si>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</si>
  <si>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</si>
  <si>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</si>
  <si>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</si>
  <si>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</si>
  <si>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</si>
  <si>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</si>
  <si>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</si>
  <si>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</si>
  <si>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</si>
  <si>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</si>
  <si>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</si>
  <si>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</si>
  <si>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</si>
  <si>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</si>
  <si>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</si>
  <si>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</si>
  <si>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</si>
  <si>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</si>
  <si>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</si>
  <si>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</si>
  <si>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</si>
  <si>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</si>
  <si>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</si>
  <si>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</si>
  <si>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</si>
  <si>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</si>
  <si>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</si>
  <si>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</si>
  <si>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</si>
  <si>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</si>
  <si>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</si>
  <si>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</si>
  <si>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</si>
  <si>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</si>
  <si>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</si>
  <si>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</si>
  <si>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</si>
  <si>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</si>
  <si>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</si>
  <si>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</si>
  <si>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</si>
  <si>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</si>
  <si>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</si>
  <si>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</si>
  <si>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</si>
  <si>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</si>
  <si>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</si>
  <si>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</si>
  <si>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</si>
  <si>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</si>
  <si>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</si>
  <si>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</si>
  <si>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</si>
  <si>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</si>
  <si>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</si>
  <si>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</si>
  <si>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</si>
  <si>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</si>
  <si>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</si>
  <si>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</si>
  <si>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</si>
  <si>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</si>
  <si>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</si>
  <si>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</si>
  <si>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</si>
  <si>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</si>
  <si>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</si>
  <si>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</si>
  <si>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</si>
  <si>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</si>
  <si>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</si>
  <si>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</si>
  <si>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</si>
  <si>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</si>
  <si>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</si>
  <si>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</si>
  <si>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</si>
  <si>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</si>
  <si>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</si>
  <si>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</si>
  <si>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</si>
  <si>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</si>
  <si>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</si>
  <si>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</si>
  <si>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</si>
  <si>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</si>
  <si>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</si>
  <si>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</si>
  <si>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</si>
  <si>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</si>
  <si>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</si>
  <si>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</si>
  <si>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</si>
  <si>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</si>
  <si>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</si>
  <si>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</si>
  <si>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</si>
  <si>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</si>
  <si>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</si>
  <si>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</si>
  <si>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</si>
  <si>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</si>
  <si>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</si>
  <si>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</si>
  <si>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</si>
  <si>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</si>
  <si>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</si>
  <si>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</si>
  <si>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</si>
  <si>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</si>
  <si>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</si>
  <si>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</si>
  <si>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</si>
  <si>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</si>
  <si>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</si>
  <si>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</si>
  <si>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</si>
  <si>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</si>
  <si>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</si>
  <si>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</si>
  <si>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</si>
  <si>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</si>
  <si>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</si>
  <si>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</si>
  <si>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</si>
  <si>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</si>
  <si>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</si>
  <si>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</si>
  <si>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</si>
  <si>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</si>
  <si>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</si>
  <si>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</si>
  <si>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</si>
  <si>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</si>
  <si>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</si>
  <si>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</si>
  <si>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</si>
  <si>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</si>
  <si>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</si>
  <si>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</si>
  <si>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</si>
  <si>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</si>
  <si>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</si>
  <si>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</si>
  <si>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</si>
  <si>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</si>
  <si>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</si>
  <si>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</si>
  <si>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</si>
  <si>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</si>
  <si>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</si>
  <si>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</si>
  <si>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</si>
  <si>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</si>
  <si>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</si>
  <si>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</si>
  <si>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</si>
  <si>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</si>
  <si>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</si>
  <si>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</si>
  <si>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</si>
  <si>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</si>
  <si>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</si>
  <si>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</si>
  <si>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</si>
  <si>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</si>
  <si>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</si>
  <si>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</si>
  <si>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</si>
  <si>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</si>
  <si>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</si>
  <si>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</si>
  <si>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</si>
  <si>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</si>
  <si>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</si>
  <si>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</si>
  <si>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</si>
  <si>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</si>
  <si>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</si>
  <si>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</si>
  <si>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</si>
  <si>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</si>
  <si>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</si>
  <si>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</si>
  <si>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</si>
  <si>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</si>
  <si>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</si>
  <si>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</si>
  <si>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</si>
  <si>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</si>
  <si>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</si>
  <si>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</si>
  <si>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</si>
  <si>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</si>
  <si>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</si>
  <si>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</si>
  <si>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</si>
  <si>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</si>
  <si>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</si>
  <si>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</si>
  <si>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</si>
  <si>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</si>
  <si>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</si>
  <si>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</si>
  <si>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</si>
  <si>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</si>
  <si>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</si>
  <si>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</si>
  <si>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</si>
  <si>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</si>
  <si>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</si>
  <si>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</si>
  <si>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</si>
  <si>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</si>
  <si>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</si>
  <si>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</si>
  <si>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</si>
  <si>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</si>
  <si>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</si>
  <si>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</si>
  <si>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</si>
  <si>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</si>
  <si>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</si>
  <si>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</si>
  <si>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</si>
  <si>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</si>
  <si>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</si>
  <si>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</si>
  <si>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</si>
  <si>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</si>
  <si>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</si>
  <si>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</si>
  <si>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</si>
  <si>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</si>
  <si>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</si>
  <si>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</si>
  <si>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</si>
  <si>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</si>
  <si>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</si>
  <si>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</si>
  <si>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</si>
  <si>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</si>
  <si>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</si>
  <si>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</si>
  <si>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</si>
  <si>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</si>
  <si>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</si>
  <si>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</si>
  <si>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</si>
  <si>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</si>
  <si>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</si>
  <si>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</si>
  <si>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</si>
  <si>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</si>
  <si>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</si>
  <si>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</si>
  <si>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</si>
  <si>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</si>
  <si>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</si>
  <si>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</si>
  <si>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</si>
  <si>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</si>
  <si>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</si>
  <si>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</si>
  <si>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</si>
  <si>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</si>
  <si>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</si>
  <si>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</si>
  <si>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</si>
  <si>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</si>
  <si>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</si>
  <si>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</si>
  <si>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</si>
  <si>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</si>
  <si>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</si>
  <si>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</si>
  <si>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</si>
  <si>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</si>
  <si>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</si>
  <si>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</si>
  <si>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</si>
  <si>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</si>
  <si>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</si>
  <si>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</si>
  <si>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</si>
  <si>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</si>
  <si>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</si>
  <si>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</si>
  <si>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</si>
  <si>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</si>
  <si>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</si>
  <si>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</si>
  <si>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</si>
  <si>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</si>
  <si>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</si>
  <si>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</si>
  <si>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</si>
  <si>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</si>
  <si>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</si>
  <si>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</si>
  <si>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</si>
  <si>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</si>
  <si>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</si>
  <si>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</si>
  <si>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</si>
  <si>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</si>
  <si>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</si>
  <si>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</si>
  <si>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</si>
  <si>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</si>
  <si>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</si>
  <si>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</si>
  <si>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</si>
  <si>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</si>
  <si>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</si>
  <si>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</si>
  <si>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</si>
  <si>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</si>
  <si>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</si>
  <si>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</si>
  <si>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</si>
  <si>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</si>
  <si>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</si>
  <si>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</si>
  <si>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</si>
  <si>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</si>
  <si>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</si>
  <si>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</si>
  <si>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</si>
  <si>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</si>
  <si>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</si>
  <si>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</si>
  <si>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</si>
  <si>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</si>
  <si>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</si>
  <si>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</si>
  <si>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</si>
  <si>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</si>
  <si>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</si>
  <si>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</si>
  <si>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</si>
  <si>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</si>
  <si>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</si>
  <si>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</si>
  <si>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</si>
  <si>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</si>
  <si>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</si>
  <si>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</si>
  <si>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</si>
  <si>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</si>
  <si>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</si>
  <si>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</si>
  <si>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</si>
  <si>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</si>
  <si>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</si>
  <si>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</si>
  <si>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</si>
  <si>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</si>
  <si>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</si>
  <si>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</si>
  <si>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</si>
  <si>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</si>
  <si>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</si>
  <si>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</si>
  <si>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</si>
  <si>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</si>
  <si>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</si>
  <si>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</si>
  <si>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</si>
  <si>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</si>
  <si>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</si>
  <si>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</si>
  <si>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</si>
  <si>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</si>
  <si>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</si>
  <si>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</si>
  <si>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</si>
  <si>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</si>
  <si>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</si>
  <si>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</si>
  <si>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</si>
  <si>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</si>
  <si>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</si>
  <si>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</si>
  <si>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</si>
  <si>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</si>
  <si>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</si>
  <si>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</si>
  <si>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</si>
  <si>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</si>
  <si>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</si>
  <si>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</si>
  <si>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</si>
  <si>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</si>
  <si>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</si>
  <si>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</si>
  <si>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</si>
  <si>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</si>
  <si>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</si>
  <si>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</si>
  <si>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</si>
  <si>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</si>
  <si>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</si>
  <si>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</si>
  <si>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</si>
  <si>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</si>
  <si>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</si>
  <si>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</si>
  <si>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</si>
  <si>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</si>
  <si>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</si>
  <si>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</si>
  <si>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</si>
  <si>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</si>
  <si>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</si>
  <si>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</si>
  <si>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</si>
  <si>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</si>
  <si>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</si>
  <si>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</si>
  <si>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</si>
  <si>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</si>
  <si>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</si>
  <si>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</si>
  <si>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</si>
  <si>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</si>
  <si>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</si>
  <si>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</si>
  <si>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</si>
  <si>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</si>
  <si>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</si>
  <si>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</si>
  <si>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</si>
  <si>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</si>
  <si>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</si>
  <si>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</si>
  <si>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</si>
  <si>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</si>
  <si>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</si>
  <si>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</si>
  <si>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</si>
  <si>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</si>
  <si>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</si>
  <si>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</si>
  <si>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</si>
  <si>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</si>
  <si>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</si>
  <si>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</si>
  <si>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</si>
  <si>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</si>
  <si>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</si>
  <si>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</si>
  <si>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</si>
  <si>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</si>
  <si>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</si>
  <si>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</si>
  <si>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</si>
  <si>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</si>
  <si>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</si>
  <si>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</si>
  <si>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</si>
  <si>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</si>
  <si>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</si>
  <si>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</si>
  <si>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</si>
  <si>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</si>
  <si>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</si>
  <si>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</si>
  <si>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</si>
  <si>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</si>
  <si>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</si>
  <si>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</si>
  <si>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</si>
  <si>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</si>
  <si>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</si>
  <si>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</si>
  <si>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</si>
  <si>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</si>
  <si>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</si>
  <si>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</si>
  <si>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</si>
  <si>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</si>
  <si>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</si>
  <si>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</si>
  <si>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</si>
  <si>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</si>
  <si>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</si>
  <si>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</si>
  <si>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</si>
  <si>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</si>
  <si>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</si>
  <si>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</si>
  <si>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</si>
  <si>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</si>
  <si>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</si>
  <si>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</si>
  <si>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</si>
  <si>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</si>
  <si>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</si>
  <si>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</si>
  <si>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</si>
  <si>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</si>
  <si>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</si>
  <si>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</si>
  <si>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</si>
  <si>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</si>
  <si>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</si>
  <si>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</si>
  <si>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</si>
  <si>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</si>
  <si>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</si>
  <si>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</si>
  <si>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</si>
  <si>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</si>
  <si>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</si>
  <si>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</si>
  <si>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</si>
  <si>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</si>
  <si>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</si>
  <si>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</si>
  <si>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</si>
  <si>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</si>
  <si>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</si>
  <si>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</si>
  <si>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</si>
  <si>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</si>
  <si>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</si>
  <si>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</si>
  <si>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</si>
  <si>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</si>
  <si>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</si>
  <si>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</si>
  <si>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</si>
  <si>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</si>
  <si>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</si>
  <si>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</si>
  <si>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</si>
  <si>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</si>
  <si>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</si>
  <si>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</si>
  <si>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</si>
  <si>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</si>
  <si>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</si>
  <si>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</si>
  <si>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</si>
  <si>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</si>
  <si>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</si>
  <si>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</si>
  <si>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</si>
  <si>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</si>
  <si>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</si>
  <si>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</si>
  <si>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</si>
  <si>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</si>
  <si>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</si>
  <si>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</si>
  <si>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</si>
  <si>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</si>
  <si>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</si>
  <si>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</si>
  <si>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</si>
  <si>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</si>
  <si>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</si>
  <si>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</si>
  <si>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</si>
  <si>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</si>
  <si>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</si>
  <si>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</si>
  <si>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</si>
  <si>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</si>
  <si>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</si>
  <si>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</si>
  <si>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</si>
  <si>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</si>
  <si>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</si>
  <si>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</si>
  <si>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</si>
  <si>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</si>
  <si>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</si>
  <si>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</si>
  <si>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</si>
  <si>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</si>
  <si>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</si>
  <si>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</si>
  <si>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</si>
  <si>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</si>
  <si>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</si>
  <si>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</si>
  <si>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</si>
  <si>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</si>
  <si>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</si>
  <si>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</si>
  <si>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</si>
  <si>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</si>
  <si>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</si>
  <si>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</si>
  <si>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</si>
  <si>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</si>
  <si>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</si>
  <si>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</si>
  <si>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</si>
  <si>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</si>
  <si>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</si>
  <si>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</si>
  <si>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</si>
  <si>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</si>
  <si>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</si>
  <si>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</si>
  <si>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</si>
  <si>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</si>
  <si>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</si>
  <si>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</si>
  <si>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</si>
  <si>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</si>
  <si>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</si>
  <si>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</si>
  <si>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</si>
  <si>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</si>
  <si>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</si>
  <si>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</si>
  <si>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</si>
  <si>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</si>
  <si>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</si>
  <si>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</si>
  <si>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</si>
  <si>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</si>
  <si>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</si>
  <si>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</si>
  <si>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</si>
  <si>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</si>
  <si>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</si>
  <si>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</si>
  <si>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</si>
  <si>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</si>
  <si>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</si>
  <si>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</si>
  <si>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</si>
  <si>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</si>
  <si>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</si>
  <si>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</si>
  <si>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</si>
  <si>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</si>
  <si>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</si>
  <si>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</si>
  <si>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</si>
  <si>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</si>
  <si>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</si>
  <si>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</si>
  <si>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</si>
  <si>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</si>
  <si>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</si>
  <si>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</si>
  <si>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</si>
  <si>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</si>
  <si>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</si>
  <si>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</si>
  <si>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</si>
  <si>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</si>
  <si>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</si>
  <si>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</si>
  <si>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</si>
  <si>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</si>
  <si>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</si>
  <si>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</si>
  <si>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</si>
  <si>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</si>
  <si>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</si>
  <si>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</si>
  <si>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</si>
  <si>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</si>
  <si>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</si>
  <si>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</si>
  <si>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</si>
  <si>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</si>
  <si>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</si>
  <si>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</si>
  <si>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</si>
  <si>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</si>
  <si>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</si>
  <si>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</si>
  <si>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</si>
  <si>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</si>
  <si>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</si>
  <si>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</si>
  <si>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</si>
  <si>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</si>
  <si>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</si>
  <si>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</si>
  <si>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</si>
  <si>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</si>
  <si>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</si>
  <si>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</si>
  <si>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</si>
  <si>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</si>
  <si>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</si>
  <si>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</si>
  <si>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</si>
  <si>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</si>
  <si>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</si>
  <si>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</si>
  <si>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</si>
  <si>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</si>
  <si>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</si>
  <si>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</si>
  <si>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</si>
  <si>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</si>
  <si>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</si>
  <si>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</si>
  <si>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</si>
  <si>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</si>
  <si>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</si>
  <si>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</si>
  <si>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</si>
  <si>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</si>
  <si>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</si>
  <si>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</si>
  <si>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</si>
  <si>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</si>
  <si>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</si>
  <si>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</si>
  <si>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</si>
  <si>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</si>
  <si>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</si>
  <si>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</si>
  <si>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</si>
  <si>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</si>
  <si>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</si>
  <si>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</si>
  <si>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</si>
  <si>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</si>
  <si>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</si>
  <si>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</si>
  <si>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</si>
  <si>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</si>
  <si>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</si>
  <si>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</si>
  <si>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</si>
  <si>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</si>
  <si>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</si>
  <si>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</si>
  <si>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</si>
  <si>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</si>
  <si>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</si>
  <si>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</si>
  <si>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</si>
  <si>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</si>
  <si>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</si>
  <si>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</si>
  <si>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</si>
  <si>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</si>
  <si>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</si>
  <si>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</si>
  <si>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</si>
  <si>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</si>
  <si>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</si>
  <si>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</si>
  <si>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</si>
  <si>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</si>
  <si>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</si>
  <si>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</si>
  <si>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</si>
  <si>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</si>
  <si>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</si>
  <si>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</si>
  <si>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</si>
  <si>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</si>
  <si>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</si>
  <si>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</si>
  <si>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</si>
  <si>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</si>
  <si>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</si>
  <si>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</si>
  <si>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</si>
  <si>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</si>
  <si>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</si>
  <si>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</si>
  <si>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</si>
  <si>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</si>
  <si>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</si>
  <si>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</si>
  <si>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</si>
  <si>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</si>
  <si>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</si>
  <si>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</si>
  <si>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</si>
  <si>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</si>
  <si>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</si>
  <si>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</si>
  <si>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</si>
  <si>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</si>
  <si>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</si>
  <si>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</si>
  <si>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</si>
  <si>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</si>
  <si>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</si>
  <si>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</si>
  <si>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</si>
  <si>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</si>
  <si>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</si>
  <si>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</si>
  <si>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</si>
  <si>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</si>
  <si>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</si>
  <si>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</si>
  <si>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</si>
  <si>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</si>
  <si>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</si>
  <si>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</si>
  <si>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</si>
  <si>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</si>
  <si>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</si>
  <si>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</si>
  <si>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</si>
  <si>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</si>
  <si>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</si>
  <si>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</si>
  <si>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</si>
  <si>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</si>
  <si>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</si>
  <si>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</si>
  <si>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</si>
  <si>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</si>
  <si>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</si>
  <si>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</si>
  <si>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</si>
  <si>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</si>
  <si>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</si>
  <si>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</si>
  <si>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</si>
  <si>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</si>
  <si>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</si>
  <si>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</si>
  <si>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</si>
  <si>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</si>
  <si>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</si>
  <si>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</si>
  <si>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</si>
  <si>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</si>
  <si>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</si>
  <si>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</si>
  <si>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</si>
  <si>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</si>
  <si>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</si>
  <si>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</si>
  <si>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</si>
  <si>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</si>
  <si>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</si>
  <si>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</si>
  <si>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</si>
  <si>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</si>
  <si>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</si>
  <si>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</si>
  <si>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</si>
  <si>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</si>
  <si>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</si>
  <si>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</si>
  <si>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</si>
  <si>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</si>
  <si>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</si>
  <si>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</si>
  <si>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</si>
  <si>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</si>
  <si>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</si>
  <si>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</si>
  <si>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</si>
  <si>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</si>
  <si>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</si>
  <si>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</si>
  <si>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</si>
  <si>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</si>
  <si>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</si>
  <si>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</si>
  <si>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</si>
  <si>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</si>
  <si>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</si>
  <si>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</si>
  <si>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</si>
  <si>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</si>
  <si>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</si>
  <si>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</si>
  <si>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</si>
  <si>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</si>
  <si>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</si>
  <si>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</si>
  <si>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</si>
  <si>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</si>
  <si>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</si>
  <si>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</si>
  <si>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</si>
  <si>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</si>
  <si>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</si>
  <si>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</si>
  <si>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</si>
  <si>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</si>
  <si>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</si>
  <si>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</si>
  <si>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</si>
  <si>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</si>
  <si>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</si>
  <si>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</si>
  <si>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</si>
  <si>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</si>
  <si>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</si>
  <si>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</si>
  <si>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</si>
  <si>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</si>
  <si>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</si>
  <si>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</si>
  <si>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</si>
  <si>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</si>
  <si>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</si>
  <si>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</si>
  <si>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</si>
  <si>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</si>
  <si>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</si>
  <si>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</si>
  <si>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</si>
  <si>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</si>
  <si>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</si>
  <si>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</si>
  <si>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</si>
  <si>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</si>
  <si>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</si>
  <si>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</si>
  <si>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</si>
  <si>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</si>
  <si>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</si>
  <si>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</si>
  <si>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</si>
  <si>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</si>
  <si>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</si>
  <si>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</si>
  <si>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</si>
  <si>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</si>
  <si>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</si>
  <si>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</si>
  <si>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</si>
  <si>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</si>
  <si>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</si>
  <si>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</si>
  <si>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</si>
  <si>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</si>
  <si>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</si>
  <si>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</si>
  <si>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</si>
  <si>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</si>
  <si>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</si>
  <si>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</si>
  <si>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</si>
  <si>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</si>
  <si>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</si>
  <si>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</si>
  <si>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</si>
  <si>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</si>
  <si>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</si>
  <si>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</si>
  <si>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</si>
  <si>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</si>
  <si>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</si>
  <si>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</si>
  <si>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</si>
  <si>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</si>
  <si>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</si>
  <si>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</si>
  <si>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</si>
  <si>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</si>
  <si>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</si>
  <si>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</si>
  <si>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</si>
  <si>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</si>
  <si>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</si>
  <si>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</si>
  <si>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</si>
  <si>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</si>
  <si>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</si>
  <si>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</si>
  <si>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</si>
  <si>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</si>
  <si>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</si>
  <si>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</si>
  <si>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</si>
  <si>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</si>
  <si>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</si>
  <si>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</si>
  <si>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</si>
  <si>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</si>
  <si>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</si>
  <si>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</si>
  <si>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</si>
  <si>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</si>
  <si>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</si>
  <si>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</si>
  <si>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</si>
  <si>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</si>
  <si>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</si>
  <si>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</si>
  <si>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</si>
  <si>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</si>
  <si>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</si>
  <si>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</si>
  <si>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</si>
  <si>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</si>
  <si>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</si>
  <si>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</si>
  <si>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</si>
  <si>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</si>
  <si>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</si>
  <si>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</si>
  <si>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</si>
  <si>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</si>
  <si>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</si>
  <si>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</si>
  <si>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</si>
  <si>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</si>
  <si>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</si>
  <si>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</si>
  <si>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</si>
  <si>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</si>
  <si>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</si>
  <si>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</si>
  <si>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</si>
  <si>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</si>
  <si>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</si>
  <si>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</si>
  <si>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</si>
  <si>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</si>
  <si>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</si>
  <si>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</si>
  <si>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</si>
  <si>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</si>
  <si>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</si>
  <si>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</si>
  <si>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</si>
  <si>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</si>
  <si>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</si>
  <si>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</si>
  <si>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</si>
  <si>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</si>
  <si>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</si>
  <si>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</si>
  <si>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</si>
  <si>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</si>
  <si>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</si>
  <si>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</si>
  <si>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</si>
  <si>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</si>
  <si>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</si>
  <si>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</si>
  <si>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</si>
  <si>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</si>
  <si>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</si>
  <si>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</si>
  <si>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</si>
  <si>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</si>
  <si>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</si>
  <si>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</si>
  <si>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</si>
  <si>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</si>
  <si>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</si>
  <si>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</si>
  <si>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</si>
  <si>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</si>
  <si>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</si>
  <si>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</si>
  <si>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</si>
  <si>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</si>
  <si>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</si>
  <si>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</si>
  <si>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</si>
  <si>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</si>
  <si>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</si>
  <si>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</si>
  <si>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</si>
  <si>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</si>
  <si>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</si>
  <si>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</si>
  <si>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</si>
  <si>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</si>
  <si>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</si>
  <si>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</si>
  <si>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</si>
  <si>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</si>
  <si>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</si>
  <si>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</si>
  <si>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</si>
  <si>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</si>
  <si>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</si>
  <si>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</si>
  <si>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</si>
  <si>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</si>
  <si>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</si>
  <si>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</si>
  <si>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</si>
  <si>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</si>
  <si>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</si>
  <si>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</si>
  <si>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</si>
  <si>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</si>
  <si>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</si>
  <si>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</si>
  <si>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</si>
  <si>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</si>
  <si>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</si>
  <si>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</si>
  <si>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</si>
  <si>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</si>
  <si>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</si>
  <si>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</si>
  <si>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</si>
  <si>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</si>
  <si>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</si>
  <si>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</si>
  <si>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</si>
  <si>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</si>
  <si>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</si>
  <si>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</si>
  <si>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</si>
  <si>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</si>
  <si>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</si>
  <si>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</si>
  <si>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</si>
  <si>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</si>
  <si>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</si>
  <si>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</si>
  <si>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</si>
  <si>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</si>
  <si>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</si>
  <si>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</si>
  <si>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</si>
  <si>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</si>
  <si>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</si>
  <si>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</si>
  <si>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</si>
  <si>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</si>
  <si>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</si>
  <si>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</si>
  <si>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</si>
  <si>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</si>
  <si>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</si>
  <si>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</si>
  <si>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</si>
  <si>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</si>
  <si>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</si>
  <si>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</si>
  <si>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</si>
  <si>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</si>
  <si>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</si>
  <si>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</si>
  <si>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</si>
  <si>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</si>
  <si>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</si>
  <si>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</si>
  <si>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</si>
  <si>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</si>
  <si>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</si>
  <si>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</si>
  <si>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</si>
  <si>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</si>
  <si>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</si>
  <si>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</si>
  <si>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</si>
  <si>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</si>
  <si>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</si>
  <si>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</si>
  <si>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</si>
  <si>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</si>
  <si>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</si>
  <si>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</si>
  <si>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</si>
  <si>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</si>
  <si>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</si>
  <si>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</si>
  <si>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</si>
  <si>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</si>
  <si>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</si>
  <si>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</si>
  <si>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</si>
  <si>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</si>
  <si>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</si>
  <si>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</si>
  <si>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</si>
  <si>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</si>
  <si>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</si>
  <si>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</si>
  <si>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</si>
  <si>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</si>
  <si>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</si>
  <si>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</si>
  <si>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</si>
  <si>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</si>
  <si>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</si>
  <si>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</si>
  <si>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</si>
  <si>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</si>
  <si>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</si>
  <si>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</si>
  <si>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</si>
  <si>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</si>
  <si>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</si>
  <si>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</si>
  <si>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</si>
  <si>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</si>
  <si>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</si>
  <si>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</si>
  <si>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</si>
  <si>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</si>
  <si>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</si>
  <si>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</si>
  <si>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</si>
  <si>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</si>
  <si>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</si>
  <si>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</si>
  <si>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</si>
  <si>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</si>
  <si>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</si>
  <si>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</si>
  <si>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</si>
  <si>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</si>
  <si>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</si>
  <si>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</si>
  <si>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</si>
  <si>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</si>
  <si>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</si>
  <si>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</si>
  <si>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</si>
  <si>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</si>
  <si>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</si>
  <si>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</si>
  <si>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</si>
  <si>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</si>
  <si>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</si>
  <si>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</si>
  <si>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</si>
  <si>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</si>
  <si>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</si>
  <si>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</si>
  <si>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</si>
  <si>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</si>
  <si>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</si>
  <si>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</si>
  <si>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</si>
  <si>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</si>
  <si>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</si>
  <si>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</si>
  <si>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</si>
  <si>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</si>
  <si>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</si>
  <si>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</si>
  <si>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</si>
  <si>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</si>
  <si>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</si>
  <si>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</si>
  <si>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</si>
  <si>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</si>
  <si>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</si>
  <si>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</si>
  <si>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</si>
  <si>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</si>
  <si>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</si>
  <si>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</si>
  <si>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</si>
  <si>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</si>
  <si>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</si>
  <si>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</si>
  <si>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</si>
  <si>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</si>
  <si>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</si>
  <si>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</si>
  <si>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</si>
  <si>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</si>
  <si>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</si>
  <si>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</si>
  <si>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</si>
  <si>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</si>
  <si>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</si>
  <si>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</si>
  <si>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</si>
  <si>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</si>
  <si>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</si>
  <si>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</si>
  <si>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</si>
  <si>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</si>
  <si>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</si>
  <si>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</si>
  <si>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</si>
  <si>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</si>
  <si>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</si>
  <si>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</si>
  <si>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</si>
  <si>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</si>
  <si>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</si>
  <si>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</si>
  <si>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</si>
  <si>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</si>
  <si>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</si>
  <si>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</si>
  <si>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</si>
  <si>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</si>
  <si>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</si>
  <si>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</si>
  <si>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</si>
  <si>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</si>
  <si>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</si>
  <si>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</si>
  <si>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</si>
  <si>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</si>
  <si>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</si>
  <si>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</si>
  <si>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</si>
  <si>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</si>
  <si>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</si>
  <si>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</si>
  <si>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</si>
  <si>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</si>
  <si>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</si>
  <si>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</si>
  <si>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</si>
  <si>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</si>
  <si>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</si>
  <si>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</si>
  <si>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</si>
  <si>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</si>
  <si>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</si>
  <si>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</si>
  <si>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</si>
  <si>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</si>
  <si>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</si>
  <si>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</si>
  <si>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</si>
  <si>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</si>
  <si>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</si>
  <si>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</si>
  <si>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</si>
  <si>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</si>
  <si>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</si>
  <si>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</si>
  <si>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</si>
  <si>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</si>
  <si>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</si>
  <si>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</si>
  <si>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</si>
  <si>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</si>
  <si>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</si>
  <si>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</si>
  <si>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</si>
  <si>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</si>
  <si>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</si>
  <si>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</si>
  <si>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</si>
  <si>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</si>
  <si>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</si>
  <si>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</si>
  <si>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</si>
  <si>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</si>
  <si>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</si>
  <si>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</si>
  <si>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</si>
  <si>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</si>
  <si>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</si>
  <si>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</si>
  <si>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</si>
  <si>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</si>
  <si>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</si>
  <si>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</si>
  <si>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</si>
  <si>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</si>
  <si>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</si>
  <si>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</si>
  <si>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</si>
  <si>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</si>
  <si>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</si>
  <si>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</si>
  <si>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</si>
  <si>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</si>
  <si>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</si>
  <si>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</si>
  <si>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</si>
  <si>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</si>
  <si>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</si>
  <si>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</si>
  <si>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</si>
  <si>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</si>
  <si>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</si>
  <si>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</si>
  <si>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</si>
  <si>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</si>
  <si>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</si>
  <si>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</si>
  <si>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</si>
  <si>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</si>
  <si>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</si>
  <si>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</si>
  <si>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</si>
  <si>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</si>
  <si>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</si>
  <si>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</si>
  <si>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</si>
  <si>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</si>
  <si>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</si>
  <si>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</si>
  <si>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</si>
  <si>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</si>
  <si>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</si>
  <si>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</si>
  <si>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</si>
  <si>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</si>
  <si>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</si>
  <si>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</si>
  <si>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</si>
  <si>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</si>
  <si>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</si>
  <si>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</si>
  <si>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</si>
  <si>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</si>
  <si>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</si>
  <si>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</si>
  <si>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</si>
  <si>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</si>
  <si>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</si>
  <si>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</si>
  <si>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</si>
  <si>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</si>
  <si>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</si>
  <si>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</si>
  <si>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</si>
  <si>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</si>
  <si>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</si>
  <si>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</si>
  <si>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</si>
  <si>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</si>
  <si>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</si>
  <si>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</si>
  <si>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</si>
  <si>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</si>
  <si>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</si>
  <si>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</si>
  <si>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</si>
  <si>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</si>
  <si>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</si>
  <si>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</si>
  <si>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</si>
  <si>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</si>
  <si>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</si>
  <si>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</si>
  <si>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</si>
  <si>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</si>
  <si>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</si>
  <si>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</si>
  <si>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</si>
  <si>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</si>
  <si>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</si>
  <si>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</si>
  <si>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</si>
  <si>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</si>
  <si>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</si>
  <si>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</si>
  <si>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</si>
  <si>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</si>
  <si>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</si>
  <si>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</si>
  <si>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</si>
  <si>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</si>
  <si>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</si>
  <si>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</si>
  <si>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</si>
  <si>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</si>
  <si>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</si>
  <si>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</si>
  <si>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</si>
  <si>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</si>
  <si>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</si>
  <si>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</si>
  <si>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</si>
  <si>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</si>
  <si>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</si>
  <si>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</si>
  <si>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</si>
  <si>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</si>
  <si>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</si>
  <si>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</si>
  <si>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</si>
  <si>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</si>
  <si>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</si>
  <si>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</si>
  <si>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</si>
  <si>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</si>
  <si>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</si>
  <si>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</si>
  <si>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</si>
  <si>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</si>
  <si>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</si>
  <si>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</si>
  <si>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</si>
  <si>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</si>
  <si>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</si>
  <si>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</si>
  <si>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</si>
  <si>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</si>
  <si>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</si>
  <si>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</si>
  <si>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</si>
  <si>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</si>
  <si>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</si>
  <si>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</si>
  <si>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</si>
  <si>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</si>
  <si>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</si>
  <si>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</si>
  <si>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</si>
  <si>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</si>
  <si>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</si>
  <si>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</si>
  <si>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</si>
  <si>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</si>
  <si>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</si>
  <si>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</si>
  <si>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</si>
  <si>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</si>
  <si>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</si>
  <si>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</si>
  <si>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</si>
  <si>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</si>
  <si>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</si>
  <si>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</si>
  <si>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</si>
  <si>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</si>
  <si>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</si>
  <si>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</si>
  <si>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</si>
  <si>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</si>
  <si>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</si>
  <si>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</si>
  <si>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</si>
  <si>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</si>
  <si>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</si>
  <si>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</si>
  <si>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</si>
  <si>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</si>
  <si>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</si>
  <si>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</si>
  <si>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</si>
  <si>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</si>
  <si>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</si>
  <si>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</si>
  <si>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</si>
  <si>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</si>
  <si>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</si>
  <si>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</si>
  <si>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</si>
  <si>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</si>
  <si>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</si>
  <si>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</si>
  <si>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</si>
  <si>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</si>
  <si>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</si>
  <si>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</si>
  <si>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</si>
  <si>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</si>
  <si>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</si>
  <si>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</si>
  <si>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</si>
  <si>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</si>
  <si>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</si>
  <si>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</si>
  <si>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</si>
  <si>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</si>
  <si>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</si>
  <si>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</si>
  <si>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</si>
  <si>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</si>
  <si>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</si>
  <si>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</si>
  <si>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</si>
  <si>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</si>
  <si>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</si>
  <si>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</si>
  <si>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</si>
  <si>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</si>
  <si>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</si>
  <si>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</si>
  <si>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</si>
  <si>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</si>
  <si>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</si>
  <si>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</si>
  <si>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</si>
  <si>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</si>
  <si>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</si>
  <si>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</si>
  <si>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</si>
  <si>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</si>
  <si>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</si>
  <si>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</si>
  <si>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</si>
  <si>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</si>
  <si>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</si>
  <si>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</si>
  <si>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</si>
  <si>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</si>
  <si>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</si>
  <si>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</si>
  <si>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</si>
  <si>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</si>
  <si>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</si>
  <si>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</si>
  <si>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</si>
  <si>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</si>
  <si>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</si>
  <si>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</si>
  <si>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</si>
  <si>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</si>
  <si>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</si>
  <si>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</si>
  <si>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</si>
  <si>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</si>
  <si>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</si>
  <si>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</si>
  <si>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</si>
  <si>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</si>
  <si>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</si>
  <si>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</si>
  <si>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</si>
  <si>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</si>
  <si>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</si>
  <si>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</si>
  <si>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</si>
  <si>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</si>
  <si>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</si>
  <si>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</si>
  <si>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</si>
  <si>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</si>
  <si>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</si>
  <si>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</si>
  <si>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</si>
  <si>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</si>
  <si>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</si>
  <si>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</si>
  <si>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</si>
  <si>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</si>
  <si>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</si>
  <si>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</si>
  <si>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</si>
  <si>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</si>
  <si>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</si>
  <si>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</si>
  <si>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</si>
  <si>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</si>
  <si>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</si>
  <si>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</si>
  <si>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</si>
  <si>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</si>
  <si>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</si>
  <si>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</si>
  <si>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</si>
  <si>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</si>
  <si>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</si>
  <si>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</si>
  <si>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</si>
  <si>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</si>
  <si>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</si>
  <si>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</si>
  <si>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</si>
  <si>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</si>
  <si>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</si>
  <si>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</si>
  <si>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</si>
  <si>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</si>
  <si>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</si>
  <si>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</si>
  <si>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</si>
  <si>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</si>
  <si>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</si>
  <si>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</si>
  <si>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</si>
  <si>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</si>
  <si>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</si>
  <si>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</si>
  <si>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</si>
  <si>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</si>
  <si>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</si>
  <si>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</si>
  <si>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</si>
  <si>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</si>
  <si>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</si>
  <si>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</si>
  <si>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</si>
  <si>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</si>
  <si>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</si>
  <si>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</si>
  <si>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</si>
  <si>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</si>
  <si>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</si>
  <si>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</si>
  <si>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</si>
  <si>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</si>
  <si>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</si>
  <si>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</si>
  <si>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</si>
  <si>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</si>
  <si>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</si>
  <si>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</si>
  <si>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</si>
  <si>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</si>
  <si>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</si>
  <si>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</si>
  <si>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</si>
  <si>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</si>
  <si>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</si>
  <si>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</si>
  <si>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</si>
  <si>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</si>
  <si>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</si>
  <si>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</si>
  <si>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</si>
  <si>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</si>
  <si>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</si>
  <si>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</si>
  <si>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</si>
  <si>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</si>
  <si>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</si>
  <si>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</si>
  <si>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</si>
  <si>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</si>
  <si>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</si>
  <si>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</si>
  <si>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</si>
  <si>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</si>
  <si>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</si>
  <si>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</si>
  <si>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</si>
  <si>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</si>
  <si>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</si>
  <si>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</si>
  <si>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</si>
  <si>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</si>
  <si>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</si>
  <si>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</si>
  <si>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</si>
  <si>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</si>
  <si>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</si>
  <si>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</si>
  <si>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</si>
  <si>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</si>
  <si>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</si>
  <si>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</si>
  <si>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</si>
  <si>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</si>
  <si>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</si>
  <si>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</si>
  <si>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</si>
  <si>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</si>
  <si>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</si>
  <si>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</si>
  <si>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</si>
  <si>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</si>
  <si>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</si>
  <si>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</si>
  <si>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</si>
  <si>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</si>
  <si>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</si>
  <si>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</si>
  <si>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</si>
  <si>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</si>
  <si>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</si>
  <si>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</si>
  <si>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</si>
  <si>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</si>
  <si>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</si>
  <si>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</si>
  <si>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</si>
  <si>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</si>
  <si>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</si>
  <si>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</si>
  <si>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</si>
  <si>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</si>
  <si>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</si>
  <si>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</si>
  <si>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</si>
  <si>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</si>
  <si>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</si>
  <si>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</si>
  <si>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</si>
  <si>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</si>
  <si>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</si>
  <si>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</si>
  <si>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</si>
  <si>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</si>
  <si>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</si>
  <si>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</si>
  <si>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</si>
  <si>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</si>
  <si>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</si>
  <si>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</si>
  <si>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</si>
  <si>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</si>
  <si>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</si>
  <si>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</si>
  <si>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</si>
  <si>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</si>
  <si>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</si>
  <si>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</si>
  <si>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</si>
  <si>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</si>
  <si>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</si>
  <si>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</si>
  <si>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</si>
  <si>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</si>
  <si>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</si>
  <si>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</si>
  <si>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</si>
  <si>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</si>
  <si>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</si>
  <si>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</si>
  <si>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</si>
  <si>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</si>
  <si>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</si>
  <si>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</si>
  <si>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</si>
  <si>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</si>
  <si>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</si>
  <si>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</si>
  <si>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</si>
  <si>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</si>
  <si>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</si>
  <si>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</si>
  <si>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</si>
  <si>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</si>
  <si>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</si>
  <si>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</si>
  <si>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</si>
  <si>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</si>
  <si>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</si>
  <si>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</si>
  <si>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</si>
  <si>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</si>
  <si>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</si>
  <si>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</si>
  <si>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</si>
  <si>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</si>
  <si>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</si>
  <si>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</si>
  <si>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</si>
  <si>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</si>
  <si>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</si>
  <si>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</si>
  <si>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</si>
  <si>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</si>
  <si>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</si>
  <si>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</si>
  <si>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</si>
  <si>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</si>
  <si>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</si>
  <si>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</si>
  <si>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</si>
  <si>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</si>
  <si>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</si>
  <si>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</si>
  <si>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</si>
  <si>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</si>
  <si>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</si>
  <si>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</si>
  <si>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</si>
  <si>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</si>
  <si>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</si>
  <si>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</si>
  <si>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</si>
  <si>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</si>
  <si>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</si>
  <si>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</si>
  <si>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</si>
  <si>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</si>
  <si>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</si>
  <si>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</si>
  <si>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</si>
  <si>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</si>
  <si>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</si>
  <si>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</si>
  <si>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</si>
  <si>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</si>
  <si>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</si>
  <si>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</si>
  <si>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</si>
  <si>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</si>
  <si>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</si>
  <si>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</si>
  <si>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</si>
  <si>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</si>
  <si>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</si>
  <si>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</si>
  <si>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</si>
  <si>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</si>
  <si>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</si>
  <si>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</si>
  <si>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</si>
  <si>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</si>
  <si>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</si>
  <si>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</si>
  <si>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</si>
  <si>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</si>
  <si>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</si>
  <si>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</si>
  <si>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</si>
  <si>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</si>
  <si>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</si>
  <si>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</si>
  <si>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</si>
  <si>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</si>
  <si>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</si>
  <si>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</si>
  <si>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</si>
  <si>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</si>
  <si>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</si>
  <si>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</si>
  <si>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</si>
  <si>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</si>
  <si>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</si>
  <si>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</si>
  <si>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</si>
  <si>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</si>
  <si>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</si>
  <si>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</si>
  <si>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</si>
  <si>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</si>
  <si>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</si>
  <si>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</si>
  <si>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</si>
  <si>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</si>
  <si>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</si>
  <si>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</si>
  <si>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</si>
  <si>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</si>
  <si>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</si>
  <si>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</si>
  <si>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</si>
  <si>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</si>
  <si>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</si>
  <si>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</si>
  <si>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</si>
  <si>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</si>
  <si>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</si>
  <si>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</si>
  <si>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</si>
  <si>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</si>
  <si>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</si>
  <si>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</si>
  <si>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</si>
  <si>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</si>
  <si>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</si>
  <si>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</si>
  <si>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</si>
  <si>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</si>
  <si>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</si>
  <si>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</si>
  <si>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</si>
  <si>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</si>
  <si>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</si>
  <si>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</si>
  <si>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</si>
  <si>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</si>
  <si>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</si>
  <si>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</si>
  <si>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</si>
  <si>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</si>
  <si>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</si>
  <si>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</si>
  <si>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</si>
  <si>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</si>
  <si>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</si>
  <si>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</si>
  <si>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</si>
  <si>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</si>
  <si>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</si>
  <si>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</si>
  <si>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</si>
  <si>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</si>
  <si>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</si>
  <si>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</si>
  <si>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</si>
  <si>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</si>
  <si>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</si>
  <si>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</si>
  <si>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</si>
  <si>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</si>
  <si>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</si>
  <si>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</si>
  <si>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</si>
  <si>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</si>
  <si>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</si>
  <si>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</si>
  <si>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</si>
  <si>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</si>
  <si>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</si>
  <si>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</si>
  <si>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</si>
  <si>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</si>
  <si>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</si>
  <si>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</si>
  <si>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</si>
  <si>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</si>
  <si>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</si>
  <si>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</si>
  <si>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</si>
  <si>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</si>
  <si>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</si>
  <si>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</si>
  <si>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</si>
  <si>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</si>
  <si>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</si>
  <si>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</si>
  <si>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</si>
  <si>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</si>
  <si>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</si>
  <si>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</si>
  <si>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</si>
  <si>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</si>
  <si>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</si>
  <si>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</si>
  <si>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</si>
  <si>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</si>
  <si>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</si>
  <si>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</si>
  <si>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</si>
  <si>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</si>
  <si>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</si>
  <si>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</si>
  <si>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</si>
  <si>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</si>
  <si>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</si>
  <si>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</si>
  <si>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</si>
  <si>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</si>
  <si>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</si>
  <si>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</si>
  <si>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</si>
  <si>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</si>
  <si>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</si>
  <si>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</si>
  <si>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</si>
  <si>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</si>
  <si>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</si>
  <si>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</si>
  <si>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</si>
  <si>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</si>
  <si>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</si>
  <si>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</si>
  <si>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</si>
  <si>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</si>
  <si>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</si>
  <si>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</si>
  <si>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</si>
  <si>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</si>
  <si>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</si>
  <si>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</si>
  <si>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</si>
  <si>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</si>
  <si>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</si>
  <si>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</si>
  <si>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</si>
  <si>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</si>
  <si>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</si>
  <si>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</si>
  <si>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</si>
  <si>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</si>
  <si>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</si>
  <si>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</si>
  <si>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</si>
  <si>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</si>
  <si>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</si>
  <si>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</si>
  <si>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</si>
  <si>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</si>
  <si>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</si>
  <si>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</si>
  <si>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</si>
  <si>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</si>
  <si>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</si>
  <si>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</si>
  <si>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</si>
  <si>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</si>
  <si>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</si>
  <si>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</si>
  <si>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</si>
  <si>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</si>
  <si>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</si>
  <si>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</si>
  <si>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</si>
  <si>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</si>
  <si>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</si>
  <si>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</si>
  <si>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</si>
  <si>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</si>
  <si>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</si>
  <si>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</si>
  <si>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</si>
  <si>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</si>
  <si>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</si>
  <si>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</si>
  <si>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</si>
  <si>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</si>
  <si>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</si>
  <si>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</si>
  <si>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</si>
  <si>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</si>
  <si>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</si>
  <si>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</si>
  <si>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</si>
  <si>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</si>
  <si>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</si>
  <si>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</si>
  <si>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</si>
  <si>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</si>
  <si>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</si>
  <si>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</si>
  <si>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</si>
  <si>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</si>
  <si>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</si>
  <si>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</si>
  <si>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</si>
  <si>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</si>
  <si>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</si>
  <si>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</si>
  <si>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</si>
  <si>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</si>
  <si>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</si>
  <si>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</si>
  <si>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</si>
  <si>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</si>
  <si>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</si>
  <si>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</si>
  <si>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</si>
  <si>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</si>
  <si>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</si>
  <si>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</si>
  <si>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</si>
  <si>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</si>
  <si>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</si>
  <si>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</si>
  <si>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</si>
  <si>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</si>
  <si>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</si>
  <si>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</si>
  <si>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</si>
  <si>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</si>
  <si>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</si>
  <si>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</si>
  <si>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</si>
  <si>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</si>
  <si>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</si>
  <si>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</si>
  <si>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</si>
  <si>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</si>
  <si>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</si>
  <si>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</si>
  <si>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</si>
  <si>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</si>
  <si>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</si>
  <si>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</si>
  <si>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</si>
  <si>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</si>
  <si>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</si>
  <si>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</si>
  <si>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</si>
  <si>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</si>
  <si>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</si>
  <si>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</si>
  <si>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</si>
  <si>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</si>
  <si>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</si>
  <si>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</si>
  <si>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</si>
  <si>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</si>
  <si>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</si>
  <si>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</si>
  <si>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</si>
  <si>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</si>
  <si>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</si>
  <si>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</si>
  <si>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</si>
  <si>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</si>
  <si>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</si>
  <si>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</si>
  <si>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</si>
  <si>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</si>
  <si>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</si>
  <si>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</si>
  <si>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</si>
  <si>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</si>
  <si>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</si>
  <si>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</si>
  <si>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</si>
  <si>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</si>
  <si>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</si>
  <si>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</si>
  <si>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</si>
  <si>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</si>
  <si>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</si>
  <si>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</si>
  <si>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</si>
  <si>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</si>
  <si>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</si>
  <si>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</si>
  <si>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</si>
  <si>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</si>
  <si>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</si>
  <si>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</si>
  <si>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</si>
  <si>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</si>
  <si>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</si>
  <si>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</si>
  <si>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</si>
  <si>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</si>
  <si>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</si>
  <si>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</si>
  <si>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</si>
  <si>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</si>
  <si>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</si>
  <si>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</si>
  <si>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</si>
  <si>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</si>
  <si>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</si>
  <si>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</si>
  <si>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</si>
  <si>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</si>
  <si>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</si>
  <si>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</si>
  <si>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</si>
  <si>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</si>
  <si>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</si>
  <si>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</si>
  <si>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</si>
  <si>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</si>
  <si>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</si>
  <si>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</si>
  <si>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</si>
  <si>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</si>
  <si>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</si>
  <si>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</si>
  <si>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</si>
  <si>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</si>
  <si>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</si>
  <si>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</si>
  <si>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</si>
  <si>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</si>
  <si>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</si>
  <si>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</si>
  <si>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</si>
  <si>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</si>
  <si>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</si>
  <si>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</si>
  <si>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</si>
  <si>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</si>
  <si>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</si>
  <si>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</si>
  <si>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</si>
  <si>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</si>
  <si>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</si>
  <si>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</si>
  <si>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</si>
  <si>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</si>
  <si>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</si>
  <si>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</si>
  <si>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</si>
  <si>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</si>
  <si>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</si>
  <si>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</si>
  <si>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</si>
  <si>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</si>
  <si>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</si>
  <si>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</si>
  <si>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</si>
  <si>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</si>
  <si>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</si>
  <si>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</si>
  <si>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</si>
  <si>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</si>
  <si>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</si>
  <si>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</si>
  <si>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</si>
  <si>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</si>
  <si>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</si>
  <si>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</si>
  <si>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</si>
  <si>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</si>
  <si>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</si>
  <si>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</si>
  <si>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</si>
  <si>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</si>
  <si>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</si>
  <si>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</si>
  <si>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</si>
  <si>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</si>
  <si>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</si>
  <si>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</si>
  <si>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</si>
  <si>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</si>
  <si>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</si>
  <si>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</si>
  <si>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</si>
  <si>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</si>
  <si>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</si>
  <si>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</si>
  <si>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</si>
  <si>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</si>
  <si>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</si>
  <si>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</si>
  <si>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</si>
  <si>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</si>
  <si>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</si>
  <si>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</si>
  <si>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</si>
  <si>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</si>
  <si>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</si>
  <si>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</si>
  <si>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</si>
  <si>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</si>
  <si>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</si>
  <si>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</si>
  <si>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</si>
  <si>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</si>
  <si>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</si>
  <si>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</si>
  <si>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</si>
  <si>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</si>
  <si>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</si>
  <si>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</si>
  <si>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</si>
  <si>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</si>
  <si>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</si>
  <si>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</si>
  <si>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</si>
  <si>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</si>
  <si>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</si>
  <si>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</si>
  <si>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</si>
  <si>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</si>
  <si>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</si>
  <si>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</si>
  <si>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</si>
  <si>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</si>
  <si>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</si>
  <si>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</si>
  <si>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</si>
  <si>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</si>
  <si>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</si>
  <si>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</si>
  <si>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</si>
  <si>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</si>
  <si>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</si>
  <si>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</si>
  <si>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</si>
  <si>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</si>
  <si>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</si>
  <si>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</si>
  <si>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</si>
  <si>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</si>
  <si>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</si>
  <si>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</si>
  <si>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</si>
  <si>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</si>
  <si>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</si>
  <si>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</si>
  <si>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</si>
  <si>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</si>
  <si>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</si>
  <si>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</si>
  <si>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</si>
  <si>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</si>
  <si>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</si>
  <si>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</si>
  <si>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</si>
  <si>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</si>
  <si>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</si>
  <si>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</si>
  <si>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</si>
  <si>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</si>
  <si>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</si>
  <si>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</si>
  <si>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</si>
  <si>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</si>
  <si>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</si>
  <si>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</si>
  <si>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</si>
  <si>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</si>
  <si>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</si>
  <si>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</si>
  <si>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</si>
  <si>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</si>
  <si>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</si>
  <si>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</si>
  <si>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</si>
  <si>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</si>
  <si>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</si>
  <si>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</si>
  <si>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</si>
  <si>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</si>
  <si>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</si>
  <si>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</si>
  <si>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</si>
  <si>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</si>
  <si>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</si>
  <si>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</si>
  <si>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</si>
  <si>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</si>
  <si>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</si>
  <si>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</si>
  <si>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</si>
  <si>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</si>
  <si>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</si>
  <si>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</si>
  <si>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</si>
  <si>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</si>
  <si>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</si>
  <si>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</si>
  <si>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</si>
  <si>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</si>
  <si>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</si>
  <si>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</si>
  <si>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</si>
  <si>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</si>
  <si>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</si>
  <si>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</si>
  <si>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</si>
  <si>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</si>
  <si>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</si>
  <si>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</si>
  <si>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</si>
  <si>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</si>
  <si>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</si>
  <si>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</si>
  <si>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</si>
  <si>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</si>
  <si>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</si>
  <si>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</si>
  <si>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</si>
  <si>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</si>
  <si>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</si>
  <si>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</si>
  <si>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</si>
  <si>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</si>
  <si>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</si>
  <si>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</si>
  <si>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</si>
  <si>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</si>
  <si>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</si>
  <si>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</si>
  <si>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</si>
  <si>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</si>
  <si>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</si>
  <si>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</si>
  <si>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</si>
  <si>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</si>
  <si>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</si>
  <si>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</si>
  <si>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</si>
  <si>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</si>
  <si>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</si>
  <si>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</si>
  <si>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</si>
  <si>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</si>
  <si>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</si>
  <si>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</si>
  <si>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</si>
  <si>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</si>
  <si>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</si>
  <si>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</si>
  <si>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</si>
  <si>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</si>
  <si>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</si>
  <si>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</si>
  <si>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</si>
  <si>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</si>
  <si>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</si>
  <si>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</si>
  <si>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</si>
  <si>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</si>
  <si>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</si>
  <si>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</si>
  <si>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</si>
  <si>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</si>
  <si>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</si>
  <si>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</si>
  <si>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</si>
  <si>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</si>
  <si>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</si>
  <si>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</si>
  <si>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</si>
  <si>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</si>
  <si>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</si>
  <si>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</si>
  <si>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</si>
  <si>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</si>
  <si>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</si>
  <si>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</si>
  <si>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</si>
  <si>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</si>
  <si>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</si>
  <si>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</si>
  <si>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</si>
  <si>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</si>
  <si>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</si>
  <si>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</si>
  <si>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</si>
  <si>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</si>
  <si>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</si>
  <si>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</si>
  <si>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</si>
  <si>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</si>
  <si>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</si>
  <si>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</si>
  <si>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</si>
  <si>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</si>
  <si>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</si>
  <si>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</si>
  <si>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</si>
  <si>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</si>
  <si>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</si>
  <si>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</si>
  <si>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</si>
  <si>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</si>
  <si>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</si>
  <si>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</si>
  <si>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</si>
  <si>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</si>
  <si>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</si>
  <si>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</si>
  <si>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</si>
  <si>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</si>
  <si>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</si>
  <si>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</si>
  <si>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</si>
  <si>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</si>
  <si>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</si>
  <si>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</si>
  <si>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</si>
  <si>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</si>
  <si>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</si>
  <si>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</si>
  <si>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</si>
  <si>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</si>
  <si>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</si>
  <si>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</si>
  <si>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</si>
  <si>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</si>
  <si>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</si>
  <si>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</si>
  <si>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</si>
  <si>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</si>
  <si>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</si>
  <si>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</si>
  <si>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</si>
  <si>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</si>
  <si>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</si>
  <si>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</si>
  <si>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</si>
  <si>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</si>
  <si>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</si>
  <si>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</si>
  <si>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</si>
  <si>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</si>
  <si>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</si>
  <si>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</si>
  <si>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</si>
  <si>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</si>
  <si>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</si>
  <si>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</si>
  <si>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</si>
  <si>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</si>
  <si>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</si>
  <si>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</si>
  <si>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</si>
  <si>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</si>
  <si>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</si>
  <si>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</si>
  <si>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</si>
  <si>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</si>
  <si>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</si>
  <si>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</si>
  <si>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</si>
  <si>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</si>
  <si>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</si>
  <si>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</si>
  <si>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</si>
  <si>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</si>
  <si>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</si>
  <si>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</si>
  <si>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</si>
  <si>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</si>
  <si>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</si>
  <si>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</si>
  <si>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</si>
  <si>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</si>
  <si>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</si>
  <si>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</si>
  <si>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</si>
  <si>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</si>
  <si>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</si>
  <si>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</si>
  <si>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</si>
  <si>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</si>
  <si>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</si>
  <si>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</si>
  <si>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</si>
  <si>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</si>
  <si>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</si>
  <si>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</si>
  <si>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</si>
  <si>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</si>
  <si>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</si>
  <si>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</si>
  <si>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</si>
  <si>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</si>
  <si>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</si>
  <si>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</si>
  <si>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</si>
  <si>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</si>
  <si>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</si>
  <si>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</si>
  <si>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</si>
  <si>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</si>
  <si>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</si>
  <si>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</si>
  <si>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</si>
  <si>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</si>
  <si>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</si>
  <si>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</si>
  <si>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</si>
  <si>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</si>
  <si>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</si>
  <si>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</si>
  <si>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</si>
  <si>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</si>
  <si>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</si>
  <si>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</si>
  <si>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</si>
  <si>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</si>
  <si>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</si>
  <si>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</si>
  <si>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</si>
  <si>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</si>
  <si>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</si>
  <si>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</si>
  <si>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</si>
  <si>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</si>
  <si>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</si>
  <si>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</si>
  <si>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</si>
  <si>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</si>
  <si>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</si>
  <si>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</si>
  <si>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</si>
  <si>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</si>
  <si>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</si>
  <si>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</si>
  <si>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</si>
  <si>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</si>
  <si>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</si>
  <si>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</si>
  <si>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</si>
  <si>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</si>
  <si>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</si>
  <si>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</si>
  <si>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</si>
  <si>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</si>
  <si>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</si>
  <si>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</si>
  <si>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</si>
  <si>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</si>
  <si>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</si>
  <si>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</si>
  <si>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</si>
  <si>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</si>
  <si>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</si>
  <si>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</si>
  <si>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</si>
  <si>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</si>
  <si>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</si>
  <si>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</si>
  <si>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</si>
  <si>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</si>
  <si>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</si>
  <si>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</si>
  <si>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</si>
  <si>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</si>
  <si>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</si>
  <si>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</si>
  <si>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</si>
  <si>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</si>
  <si>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</si>
  <si>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</si>
  <si>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</si>
  <si>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</si>
  <si>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</si>
  <si>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</si>
  <si>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</si>
  <si>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</si>
  <si>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</si>
  <si>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</si>
  <si>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</si>
  <si>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</si>
  <si>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</si>
  <si>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</si>
  <si>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</si>
  <si>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</si>
  <si>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</si>
  <si>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</si>
  <si>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</si>
  <si>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</si>
  <si>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</si>
  <si>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</si>
  <si>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</si>
  <si>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</si>
  <si>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</si>
  <si>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</si>
  <si>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</si>
  <si>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</si>
  <si>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</si>
  <si>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</si>
  <si>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</si>
  <si>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</si>
  <si>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</si>
  <si>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</si>
  <si>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</si>
  <si>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</si>
  <si>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</si>
  <si>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</si>
  <si>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</si>
  <si>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</si>
  <si>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</si>
  <si>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</si>
  <si>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</si>
  <si>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</si>
  <si>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</si>
  <si>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</si>
  <si>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</si>
  <si>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</si>
  <si>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</si>
  <si>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</si>
  <si>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</si>
  <si>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</si>
  <si>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</si>
  <si>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</si>
  <si>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</si>
  <si>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</si>
  <si>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</si>
  <si>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</si>
  <si>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</si>
  <si>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</si>
  <si>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</si>
  <si>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</si>
  <si>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</si>
  <si>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</si>
  <si>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</si>
  <si>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</si>
  <si>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</si>
  <si>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</si>
  <si>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</si>
  <si>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</si>
  <si>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</si>
  <si>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</si>
  <si>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</si>
  <si>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</si>
  <si>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</si>
  <si>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</si>
  <si>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</si>
  <si>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</si>
  <si>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</si>
  <si>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</si>
  <si>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</si>
  <si>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</si>
  <si>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</si>
  <si>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</si>
  <si>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</si>
  <si>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</si>
  <si>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</si>
  <si>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</si>
  <si>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</si>
  <si>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</si>
  <si>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</si>
  <si>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</si>
  <si>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</si>
  <si>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</si>
  <si>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</si>
  <si>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</si>
  <si>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</si>
  <si>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</si>
  <si>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</si>
  <si>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</si>
  <si>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</si>
  <si>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</si>
  <si>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</si>
  <si>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</si>
  <si>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</si>
  <si>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</si>
  <si>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</si>
  <si>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</si>
  <si>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</si>
  <si>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</si>
  <si>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</si>
  <si>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</si>
  <si>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</si>
  <si>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</si>
  <si>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</si>
  <si>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</si>
  <si>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</si>
  <si>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</si>
  <si>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</si>
  <si>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</si>
  <si>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</si>
  <si>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</si>
  <si>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</si>
  <si>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</si>
  <si>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</si>
  <si>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</si>
  <si>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</si>
  <si>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</si>
  <si>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</si>
  <si>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</si>
  <si>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</si>
  <si>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</si>
  <si>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</si>
  <si>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</si>
  <si>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</si>
  <si>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</si>
  <si>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</si>
  <si>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</si>
  <si>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</si>
  <si>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</si>
  <si>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</si>
  <si>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</si>
  <si>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</si>
  <si>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</si>
  <si>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</si>
  <si>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</si>
  <si>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</si>
  <si>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</si>
  <si>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</si>
  <si>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</si>
  <si>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</si>
  <si>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</si>
  <si>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</si>
  <si>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</si>
  <si>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</si>
  <si>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</si>
  <si>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</si>
  <si>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</si>
  <si>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</si>
  <si>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</si>
  <si>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</si>
  <si>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</si>
  <si>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</si>
  <si>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</si>
  <si>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</si>
  <si>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</si>
  <si>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</si>
  <si>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</si>
  <si>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</si>
  <si>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</si>
  <si>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</si>
  <si>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</si>
  <si>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</si>
  <si>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</si>
  <si>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</si>
  <si>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</si>
  <si>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</si>
  <si>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</si>
  <si>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</si>
  <si>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</si>
  <si>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</si>
  <si>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</si>
  <si>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</si>
  <si>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</si>
  <si>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</si>
  <si>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</si>
  <si>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</si>
  <si>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</si>
  <si>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</si>
  <si>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</si>
  <si>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</si>
  <si>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</si>
  <si>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</si>
  <si>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</si>
  <si>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</si>
  <si>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</si>
  <si>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</si>
  <si>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</si>
  <si>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</si>
  <si>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</si>
  <si>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</si>
  <si>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</si>
  <si>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</si>
  <si>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</si>
  <si>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</si>
  <si>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</si>
  <si>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</si>
  <si>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</si>
  <si>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</si>
  <si>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</si>
  <si>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</si>
  <si>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</si>
  <si>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</si>
  <si>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</si>
  <si>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</si>
  <si>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</si>
  <si>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</si>
  <si>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</si>
  <si>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</si>
  <si>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</si>
  <si>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</si>
  <si>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</si>
  <si>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</si>
  <si>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</si>
  <si>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</si>
  <si>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</si>
  <si>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</si>
  <si>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</si>
  <si>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</si>
  <si>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</si>
  <si>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</si>
  <si>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</si>
  <si>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</si>
  <si>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</si>
  <si>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</si>
  <si>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</si>
  <si>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</si>
  <si>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</si>
  <si>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</si>
  <si>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</si>
  <si>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</si>
  <si>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</si>
  <si>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</si>
  <si>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</si>
  <si>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</si>
  <si>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</si>
  <si>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</si>
  <si>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</si>
  <si>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</si>
  <si>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</si>
  <si>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</si>
  <si>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</si>
  <si>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</si>
  <si>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</si>
  <si>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</si>
  <si>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</si>
  <si>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</si>
  <si>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</si>
  <si>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</si>
  <si>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</si>
  <si>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</si>
  <si>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</si>
  <si>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</si>
  <si>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</si>
  <si>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</si>
  <si>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</si>
  <si>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</si>
  <si>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</si>
  <si>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</si>
  <si>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</si>
  <si>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</si>
  <si>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</si>
  <si>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</si>
  <si>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</si>
  <si>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</si>
  <si>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</si>
  <si>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</si>
  <si>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</si>
  <si>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</si>
  <si>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</si>
  <si>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</si>
  <si>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</si>
  <si>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</si>
  <si>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</si>
  <si>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</si>
  <si>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</si>
  <si>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</si>
  <si>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</si>
  <si>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</si>
  <si>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</si>
  <si>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</si>
  <si>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</si>
  <si>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</si>
  <si>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</si>
  <si>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</si>
  <si>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</si>
  <si>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</si>
  <si>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</si>
  <si>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</si>
  <si>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</si>
  <si>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</si>
  <si>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</si>
  <si>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</si>
  <si>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</si>
  <si>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</si>
  <si>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</si>
  <si>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</si>
  <si>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</si>
  <si>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</si>
  <si>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</si>
  <si>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</si>
  <si>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</si>
  <si>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</si>
  <si>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</si>
  <si>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</si>
  <si>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</si>
  <si>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</si>
  <si>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</si>
  <si>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</si>
  <si>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</si>
  <si>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</si>
  <si>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</si>
  <si>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</si>
  <si>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</si>
  <si>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</si>
  <si>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</si>
  <si>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</si>
  <si>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</si>
  <si>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</si>
  <si>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</si>
  <si>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</si>
  <si>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</si>
  <si>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</si>
  <si>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</si>
  <si>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</si>
  <si>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</si>
  <si>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</si>
  <si>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</si>
  <si>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</si>
  <si>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</si>
  <si>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</si>
  <si>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</si>
  <si>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</si>
  <si>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</si>
  <si>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</si>
  <si>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</si>
  <si>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</si>
  <si>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</si>
  <si>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</si>
  <si>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</si>
  <si>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</si>
  <si>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</si>
  <si>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</si>
  <si>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</si>
  <si>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</si>
  <si>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</si>
  <si>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</si>
  <si>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</si>
  <si>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</si>
  <si>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</si>
  <si>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</si>
  <si>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</si>
  <si>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</si>
  <si>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</si>
  <si>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</si>
  <si>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</si>
  <si>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</si>
  <si>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</si>
  <si>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</si>
  <si>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</si>
  <si>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</si>
  <si>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</si>
  <si>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</si>
  <si>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</si>
  <si>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</si>
  <si>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</si>
  <si>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</si>
  <si>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</si>
  <si>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</si>
  <si>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</si>
  <si>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</si>
  <si>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</si>
  <si>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</si>
  <si>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</si>
  <si>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</si>
  <si>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</si>
  <si>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</si>
  <si>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</si>
  <si>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</si>
  <si>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</si>
  <si>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</si>
  <si>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</si>
  <si>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</si>
  <si>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</si>
  <si>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</si>
  <si>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</si>
  <si>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</si>
  <si>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</si>
  <si>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</si>
  <si>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</si>
  <si>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</si>
  <si>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</si>
  <si>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</si>
  <si>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</si>
  <si>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</si>
  <si>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</si>
  <si>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</si>
  <si>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</si>
  <si>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</si>
  <si>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</si>
  <si>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</si>
  <si>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</si>
  <si>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</si>
  <si>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</si>
  <si>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</si>
  <si>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</si>
  <si>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</si>
  <si>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</si>
  <si>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</si>
  <si>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</si>
  <si>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</si>
  <si>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</si>
  <si>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</si>
  <si>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</si>
  <si>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</si>
  <si>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</si>
  <si>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</si>
  <si>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</si>
  <si>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</si>
  <si>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</si>
  <si>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</si>
  <si>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</si>
  <si>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</si>
  <si>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</si>
  <si>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</si>
  <si>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</si>
  <si>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</si>
  <si>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</si>
  <si>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</si>
  <si>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</si>
  <si>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</si>
  <si>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</si>
  <si>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</si>
  <si>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</si>
  <si>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</si>
  <si>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</si>
  <si>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</si>
  <si>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</si>
  <si>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</si>
  <si>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</si>
  <si>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</si>
  <si>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</si>
  <si>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</si>
  <si>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</si>
  <si>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</si>
  <si>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</si>
  <si>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</si>
  <si>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</si>
  <si>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</si>
  <si>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</si>
  <si>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</si>
  <si>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</si>
  <si>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</si>
  <si>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</si>
  <si>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</si>
  <si>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</si>
  <si>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</si>
  <si>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</si>
  <si>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</si>
  <si>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</si>
  <si>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</si>
  <si>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</si>
  <si>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</si>
  <si>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</si>
  <si>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</si>
  <si>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</si>
  <si>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</si>
  <si>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</si>
  <si>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</si>
  <si>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</si>
  <si>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</si>
  <si>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</si>
  <si>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</si>
  <si>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</si>
  <si>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</si>
  <si>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</si>
  <si>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</si>
  <si>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</si>
  <si>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</si>
  <si>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</si>
  <si>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</si>
  <si>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</si>
  <si>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</si>
  <si>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</si>
  <si>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</si>
  <si>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</si>
  <si>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</si>
  <si>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</si>
  <si>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</si>
  <si>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</si>
  <si>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</si>
  <si>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</si>
  <si>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</si>
  <si>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</si>
  <si>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</si>
  <si>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</si>
  <si>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</si>
  <si>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</si>
  <si>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</si>
  <si>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</si>
  <si>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</si>
  <si>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</si>
  <si>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</si>
  <si>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</si>
  <si>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</si>
  <si>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</si>
  <si>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</si>
  <si>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</si>
  <si>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</si>
  <si>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</si>
  <si>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</si>
  <si>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</si>
  <si>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</si>
  <si>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</si>
  <si>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</si>
  <si>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</si>
  <si>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</si>
  <si>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</si>
  <si>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</si>
  <si>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</si>
  <si>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</si>
  <si>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</si>
  <si>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</si>
  <si>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</si>
  <si>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</si>
  <si>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</si>
  <si>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</si>
  <si>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</si>
  <si>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</si>
  <si>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</si>
  <si>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</si>
  <si>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</si>
  <si>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</si>
  <si>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</si>
  <si>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</si>
  <si>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</si>
  <si>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</si>
  <si>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</si>
  <si>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</si>
  <si>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</si>
  <si>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</si>
  <si>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</si>
  <si>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</si>
  <si>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</si>
  <si>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</si>
  <si>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</si>
  <si>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</si>
  <si>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</si>
  <si>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</si>
  <si>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</si>
  <si>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</si>
  <si>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</si>
  <si>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</si>
  <si>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</si>
  <si>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</si>
  <si>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</si>
  <si>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</si>
  <si>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</si>
  <si>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</si>
  <si>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</si>
  <si>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</si>
  <si>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</si>
  <si>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</si>
  <si>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</si>
  <si>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</si>
  <si>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</si>
  <si>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</si>
  <si>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</si>
  <si>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</si>
  <si>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</si>
  <si>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</si>
  <si>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</si>
  <si>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</si>
  <si>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</si>
  <si>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</si>
  <si>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</si>
  <si>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</si>
  <si>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</si>
  <si>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</si>
  <si>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</si>
  <si>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</si>
  <si>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</si>
  <si>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</si>
  <si>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</si>
  <si>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</si>
  <si>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</si>
  <si>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</si>
  <si>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</si>
  <si>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</si>
  <si>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</si>
  <si>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</si>
  <si>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</si>
  <si>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</si>
  <si>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</si>
  <si>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</si>
  <si>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</si>
  <si>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</si>
  <si>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</si>
  <si>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</si>
  <si>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</si>
  <si>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</si>
  <si>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</si>
  <si>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</si>
  <si>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</si>
  <si>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</si>
  <si>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</si>
  <si>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</si>
  <si>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</si>
  <si>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</si>
  <si>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</si>
  <si>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</si>
  <si>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</si>
  <si>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</si>
  <si>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</si>
  <si>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</si>
  <si>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</si>
  <si>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</si>
  <si>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</si>
  <si>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</si>
  <si>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</si>
  <si>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</si>
  <si>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</si>
  <si>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</si>
  <si>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</si>
  <si>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</si>
  <si>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</si>
  <si>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</si>
  <si>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</si>
  <si>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</si>
  <si>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</si>
  <si>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</si>
  <si>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</si>
  <si>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</si>
  <si>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</si>
  <si>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</si>
  <si>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</si>
  <si>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</si>
  <si>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</si>
  <si>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</si>
  <si>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</si>
  <si>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</si>
  <si>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</si>
  <si>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</si>
  <si>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</si>
  <si>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</si>
  <si>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</si>
  <si>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</si>
  <si>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</si>
  <si>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</si>
  <si>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</si>
  <si>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</si>
  <si>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</si>
  <si>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</si>
  <si>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</si>
  <si>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</si>
  <si>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</si>
  <si>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</si>
  <si>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</si>
  <si>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</si>
  <si>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</si>
  <si>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</si>
  <si>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</si>
  <si>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</si>
  <si>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</si>
  <si>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</si>
  <si>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</si>
  <si>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</si>
  <si>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</si>
  <si>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</si>
  <si>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</si>
  <si>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</si>
  <si>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</si>
  <si>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</si>
  <si>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</si>
  <si>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</si>
  <si>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</si>
  <si>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</si>
  <si>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</si>
  <si>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</si>
  <si>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</si>
  <si>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</si>
  <si>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</si>
  <si>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</si>
  <si>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</si>
  <si>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</si>
  <si>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</si>
  <si>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</si>
  <si>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</si>
  <si>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</si>
  <si>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</si>
  <si>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</si>
  <si>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</si>
  <si>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</si>
  <si>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</si>
  <si>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</si>
  <si>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</si>
  <si>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</si>
  <si>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</si>
  <si>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</si>
  <si>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</si>
  <si>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</si>
  <si>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</si>
  <si>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</si>
  <si>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</si>
  <si>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</si>
  <si>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</si>
  <si>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</si>
  <si>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</si>
  <si>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</si>
  <si>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</si>
  <si>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</si>
  <si>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</si>
  <si>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</si>
  <si>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</si>
  <si>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</si>
  <si>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</si>
  <si>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</si>
  <si>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</si>
  <si>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</si>
  <si>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</si>
  <si>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</si>
  <si>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</si>
  <si>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</si>
  <si>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</si>
  <si>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</si>
  <si>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</si>
  <si>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</si>
  <si>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</si>
  <si>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</si>
  <si>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</si>
  <si>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</si>
  <si>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</si>
  <si>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</si>
  <si>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</si>
  <si>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</si>
  <si>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</si>
  <si>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</si>
  <si>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</si>
  <si>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</si>
  <si>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</si>
  <si>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</si>
  <si>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</si>
  <si>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</si>
  <si>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</si>
  <si>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</si>
  <si>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</si>
  <si>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</si>
  <si>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</si>
  <si>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</si>
  <si>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</si>
  <si>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</si>
  <si>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</si>
  <si>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</si>
  <si>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</si>
  <si>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</si>
  <si>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</si>
  <si>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</si>
  <si>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</si>
  <si>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</si>
  <si>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</si>
  <si>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</si>
  <si>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</si>
  <si>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</si>
  <si>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</si>
  <si>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</si>
  <si>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</si>
  <si>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</si>
  <si>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</si>
  <si>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</si>
  <si>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</si>
  <si>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</si>
  <si>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</si>
  <si>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</si>
  <si>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</si>
  <si>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</si>
  <si>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</si>
  <si>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</si>
  <si>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</si>
  <si>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</si>
  <si>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</si>
  <si>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</si>
  <si>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</si>
  <si>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</si>
  <si>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</si>
  <si>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</si>
  <si>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</si>
  <si>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</si>
  <si>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</si>
  <si>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</si>
  <si>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</si>
  <si>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</si>
  <si>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</si>
  <si>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</si>
  <si>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</si>
  <si>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</si>
  <si>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</si>
  <si>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</si>
  <si>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</si>
  <si>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</si>
  <si>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</si>
  <si>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</si>
  <si>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</si>
  <si>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</si>
  <si>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</si>
  <si>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</si>
  <si>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</si>
  <si>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</si>
  <si>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</si>
  <si>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</si>
  <si>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</si>
  <si>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</si>
  <si>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</si>
  <si>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</si>
  <si>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</si>
  <si>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</si>
  <si>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</si>
  <si>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</si>
  <si>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</si>
  <si>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</si>
  <si>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</si>
  <si>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</si>
  <si>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</si>
  <si>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</si>
  <si>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</si>
  <si>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</si>
  <si>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</si>
  <si>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</si>
  <si>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</si>
  <si>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</si>
  <si>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</si>
  <si>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</si>
  <si>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</si>
  <si>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</si>
  <si>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</si>
  <si>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</si>
  <si>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</si>
  <si>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</si>
  <si>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</si>
  <si>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</si>
  <si>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</si>
  <si>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</si>
  <si>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</si>
  <si>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</si>
  <si>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</si>
  <si>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</si>
  <si>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</si>
  <si>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</si>
  <si>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</si>
  <si>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</si>
  <si>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</si>
  <si>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</si>
  <si>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</si>
  <si>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</si>
  <si>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</si>
  <si>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</si>
  <si>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</si>
  <si>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</si>
  <si>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</si>
  <si>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</si>
  <si>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</si>
  <si>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</si>
  <si>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</si>
  <si>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</si>
  <si>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</si>
  <si>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</si>
  <si>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</si>
  <si>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</si>
  <si>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</si>
  <si>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</si>
  <si>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</si>
  <si>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</si>
  <si>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</si>
  <si>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</si>
  <si>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</si>
  <si>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</si>
  <si>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</si>
  <si>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</si>
  <si>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</si>
  <si>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</si>
  <si>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</si>
  <si>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</si>
  <si>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</si>
  <si>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</si>
  <si>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</si>
  <si>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</si>
  <si>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</si>
  <si>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</si>
  <si>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</si>
  <si>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</si>
  <si>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</si>
  <si>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</si>
  <si>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</si>
  <si>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</si>
  <si>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</si>
  <si>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</si>
  <si>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</si>
  <si>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</si>
  <si>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</si>
  <si>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</si>
  <si>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</si>
  <si>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</si>
  <si>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</si>
  <si>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</si>
  <si>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</si>
  <si>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</si>
  <si>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</si>
  <si>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</si>
  <si>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</si>
  <si>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</si>
  <si>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</si>
  <si>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</si>
  <si>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</si>
  <si>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</si>
  <si>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</si>
  <si>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</si>
  <si>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</si>
  <si>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</si>
  <si>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</si>
  <si>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</si>
  <si>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</si>
  <si>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</si>
  <si>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</si>
  <si>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</si>
  <si>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</si>
  <si>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</si>
  <si>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</si>
  <si>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</si>
  <si>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</si>
  <si>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</si>
  <si>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</si>
  <si>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</si>
  <si>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</si>
  <si>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</si>
  <si>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</si>
  <si>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</si>
  <si>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</si>
  <si>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</si>
  <si>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</si>
  <si>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</si>
  <si>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</si>
  <si>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</si>
  <si>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</si>
  <si>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</si>
  <si>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</si>
  <si>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</si>
  <si>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</si>
  <si>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</si>
  <si>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</si>
  <si>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</si>
  <si>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</si>
  <si>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</si>
  <si>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</si>
  <si>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</si>
  <si>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</si>
  <si>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</si>
  <si>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</si>
  <si>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</si>
  <si>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</si>
  <si>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</si>
  <si>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</si>
  <si>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</si>
  <si>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</si>
  <si>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</si>
  <si>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</si>
  <si>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</si>
  <si>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</si>
  <si>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</si>
  <si>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</si>
  <si>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</si>
  <si>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</si>
  <si>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</si>
  <si>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</si>
  <si>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</si>
  <si>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</si>
  <si>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</si>
  <si>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</si>
  <si>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</si>
  <si>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</si>
  <si>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</si>
  <si>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</si>
  <si>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</si>
  <si>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</si>
  <si>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</si>
  <si>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</si>
  <si>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</si>
  <si>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</si>
  <si>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</si>
  <si>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</si>
  <si>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</si>
  <si>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</si>
  <si>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</si>
  <si>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</si>
  <si>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</si>
  <si>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</si>
  <si>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</si>
  <si>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</si>
  <si>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</si>
  <si>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</si>
  <si>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</si>
  <si>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</si>
  <si>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</si>
  <si>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</si>
  <si>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</si>
  <si>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</si>
  <si>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</si>
  <si>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</si>
  <si>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</si>
  <si>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</si>
  <si>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</si>
  <si>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</si>
  <si>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</si>
  <si>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</si>
  <si>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</si>
  <si>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</si>
  <si>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</si>
  <si>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</si>
  <si>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</si>
  <si>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</si>
  <si>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</si>
  <si>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</si>
  <si>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</si>
  <si>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</si>
  <si>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</si>
  <si>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</si>
  <si>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</si>
  <si>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</si>
  <si>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</si>
  <si>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</si>
  <si>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</si>
  <si>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</si>
  <si>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</si>
  <si>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</si>
  <si>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</si>
  <si>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</si>
  <si>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</si>
  <si>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</si>
  <si>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</si>
  <si>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</si>
  <si>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</si>
  <si>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</si>
  <si>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</si>
  <si>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</si>
  <si>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</si>
  <si>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</si>
  <si>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</si>
  <si>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</si>
  <si>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</si>
  <si>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</si>
  <si>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</si>
  <si>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</si>
  <si>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</si>
  <si>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</si>
  <si>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</si>
  <si>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</si>
  <si>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</si>
  <si>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</si>
  <si>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</si>
  <si>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</si>
  <si>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</si>
  <si>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</si>
  <si>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</si>
  <si>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</si>
  <si>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</si>
  <si>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</si>
  <si>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</si>
  <si>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</si>
  <si>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</si>
  <si>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</si>
  <si>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</si>
  <si>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</si>
  <si>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</si>
  <si>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</si>
  <si>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</si>
  <si>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</si>
  <si>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</si>
  <si>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</si>
  <si>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</si>
  <si>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</si>
  <si>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</si>
  <si>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</si>
  <si>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</si>
  <si>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</si>
  <si>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</si>
  <si>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</si>
  <si>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</si>
  <si>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</si>
  <si>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</si>
  <si>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</si>
  <si>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</si>
  <si>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</si>
  <si>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</si>
  <si>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</si>
  <si>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</si>
  <si>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</si>
  <si>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</si>
  <si>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</si>
  <si>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</si>
  <si>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</si>
  <si>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</si>
  <si>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</si>
  <si>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</si>
  <si>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</si>
  <si>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</si>
  <si>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</si>
  <si>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</si>
  <si>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</si>
  <si>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</si>
  <si>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</si>
  <si>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</si>
  <si>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</si>
  <si>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</si>
  <si>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</si>
  <si>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</si>
  <si>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</si>
  <si>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</si>
  <si>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</si>
  <si>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</si>
  <si>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</si>
  <si>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</si>
  <si>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</si>
  <si>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</si>
  <si>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</si>
  <si>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</si>
  <si>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</si>
  <si>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</si>
  <si>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</si>
  <si>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</si>
  <si>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</si>
  <si>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</si>
  <si>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</si>
  <si>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</si>
  <si>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</si>
  <si>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</si>
  <si>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</si>
  <si>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</si>
  <si>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</si>
  <si>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</si>
  <si>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</si>
  <si>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</si>
  <si>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</si>
  <si>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</si>
  <si>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</si>
  <si>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</si>
  <si>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</si>
  <si>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</si>
  <si>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</si>
  <si>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</si>
  <si>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</si>
  <si>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</si>
  <si>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</si>
  <si>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</si>
  <si>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</si>
  <si>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</si>
  <si>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</si>
  <si>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</si>
  <si>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</si>
  <si>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</si>
  <si>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</si>
  <si>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</si>
  <si>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</si>
  <si>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</si>
  <si>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</si>
  <si>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</si>
  <si>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</si>
  <si>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</si>
  <si>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</si>
  <si>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</si>
  <si>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</si>
  <si>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</si>
  <si>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</si>
  <si>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</si>
  <si>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</si>
  <si>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</si>
  <si>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</si>
  <si>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</si>
  <si>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</si>
  <si>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</si>
  <si>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</si>
  <si>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</si>
  <si>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</si>
  <si>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</si>
  <si>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</si>
  <si>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</si>
  <si>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</si>
  <si>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</si>
  <si>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</si>
  <si>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</si>
  <si>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</si>
  <si>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</si>
  <si>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</si>
  <si>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</si>
  <si>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</si>
  <si>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</si>
  <si>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</si>
  <si>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</si>
  <si>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</si>
  <si>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</si>
  <si>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</si>
  <si>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</si>
  <si>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</si>
  <si>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</si>
  <si>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</si>
  <si>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</si>
  <si>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</si>
  <si>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</si>
  <si>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</si>
  <si>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</si>
  <si>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</si>
  <si>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</si>
  <si>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</si>
  <si>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</si>
  <si>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</si>
  <si>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</si>
  <si>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</si>
  <si>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</si>
  <si>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</si>
  <si>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</si>
  <si>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</si>
  <si>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</si>
  <si>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</si>
  <si>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</si>
  <si>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</si>
  <si>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</si>
  <si>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</si>
  <si>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</si>
  <si>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</si>
  <si>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</si>
  <si>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</si>
  <si>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</si>
  <si>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</si>
  <si>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</si>
  <si>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</si>
  <si>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</si>
  <si>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</si>
  <si>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</si>
  <si>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</si>
  <si>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</si>
  <si>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</si>
  <si>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</si>
  <si>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</si>
  <si>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</si>
  <si>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</si>
  <si>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</si>
  <si>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</si>
  <si>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</si>
  <si>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</si>
  <si>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</si>
  <si>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</si>
  <si>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</si>
  <si>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</si>
  <si>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</si>
  <si>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</si>
  <si>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</si>
  <si>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</si>
  <si>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</si>
  <si>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</si>
  <si>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</si>
  <si>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</si>
  <si>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</si>
  <si>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</si>
  <si>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</si>
  <si>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</si>
  <si>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</si>
  <si>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</si>
  <si>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</si>
  <si>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</si>
  <si>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</si>
  <si>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</si>
  <si>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</si>
  <si>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</si>
  <si>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</si>
  <si>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</si>
  <si>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</si>
  <si>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</si>
  <si>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</si>
  <si>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</si>
  <si>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</si>
  <si>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</si>
  <si>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</si>
  <si>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</si>
  <si>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</si>
  <si>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</si>
  <si>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</si>
  <si>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</si>
  <si>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</si>
  <si>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</si>
  <si>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</si>
  <si>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</si>
  <si>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</si>
  <si>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</si>
  <si>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</si>
  <si>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</si>
  <si>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</si>
  <si>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</si>
  <si>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</si>
  <si>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</si>
  <si>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</si>
  <si>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</si>
  <si>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</si>
  <si>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</si>
  <si>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</si>
  <si>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</si>
  <si>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</si>
  <si>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</si>
  <si>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</si>
  <si>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</si>
  <si>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</si>
  <si>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</si>
  <si>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</si>
  <si>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</si>
  <si>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</si>
  <si>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</si>
  <si>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</si>
  <si>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</si>
  <si>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</si>
  <si>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</si>
  <si>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</si>
  <si>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</si>
  <si>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</si>
  <si>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</si>
  <si>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</si>
  <si>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</si>
  <si>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</si>
  <si>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</si>
  <si>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</si>
  <si>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</si>
  <si>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</si>
  <si>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</si>
  <si>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</si>
  <si>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</si>
  <si>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</si>
  <si>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</si>
  <si>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</si>
  <si>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</si>
  <si>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</si>
  <si>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</si>
  <si>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</si>
  <si>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</si>
  <si>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</si>
  <si>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</si>
  <si>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</si>
  <si>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</si>
  <si>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</si>
  <si>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</si>
  <si>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</si>
  <si>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</si>
  <si>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</si>
  <si>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</si>
  <si>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</si>
  <si>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</si>
  <si>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</si>
  <si>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</si>
  <si>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</si>
  <si>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</si>
  <si>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</si>
  <si>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</si>
  <si>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</si>
  <si>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</si>
  <si>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</si>
  <si>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</si>
  <si>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</si>
  <si>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</si>
  <si>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</si>
  <si>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</si>
  <si>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</si>
  <si>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</si>
  <si>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</si>
  <si>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</si>
  <si>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</si>
  <si>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</si>
  <si>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</si>
  <si>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</si>
  <si>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</si>
  <si>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</si>
  <si>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</si>
  <si>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</si>
  <si>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</si>
  <si>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</si>
  <si>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</si>
  <si>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</si>
  <si>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</si>
  <si>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</si>
  <si>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</si>
  <si>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</si>
  <si>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</si>
  <si>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</si>
  <si>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</si>
  <si>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</si>
  <si>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</si>
  <si>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</si>
  <si>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</si>
  <si>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</si>
  <si>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</si>
  <si>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</si>
  <si>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</si>
  <si>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</si>
  <si>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</si>
  <si>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</si>
  <si>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</si>
  <si>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</si>
  <si>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</si>
  <si>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</si>
  <si>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</si>
  <si>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</si>
  <si>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</si>
  <si>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</si>
  <si>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</si>
  <si>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</si>
  <si>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</si>
  <si>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</si>
  <si>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</si>
  <si>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vagado; vagi, erari</t>
  </si>
  <si>
    <t>deambular, vagar, errar</t>
  </si>
  <si>
    <t>Turkisa (dolanma), Vyetnamsa (lang thang), Hangusa (돌아다니다 "doradanida"), Swahilisa (-taladadi)</t>
  </si>
  <si>
    <t>Karibe</t>
  </si>
  <si>
    <t>Caribbean</t>
  </si>
  <si>
    <t>Karibio</t>
  </si>
  <si>
    <t>Sargaso</t>
  </si>
  <si>
    <t>Sargaso, sargassum</t>
  </si>
  <si>
    <t>Sargaso, sargaso</t>
  </si>
  <si>
    <t>Tasman</t>
  </si>
  <si>
    <t>Tasmana maro, Tasman</t>
  </si>
  <si>
    <t>Bering</t>
  </si>
  <si>
    <t>Berring</t>
  </si>
  <si>
    <t>Beringa maro, Bering</t>
  </si>
  <si>
    <t>Ohotski</t>
  </si>
  <si>
    <t>Okhotsk</t>
  </si>
  <si>
    <t>Oĥotska (urbotipa loĝloko)</t>
  </si>
  <si>
    <t>Barentse</t>
  </si>
  <si>
    <t>Barentz</t>
  </si>
  <si>
    <t>Barenca maro, Barentsz</t>
  </si>
  <si>
    <t>Wedel</t>
  </si>
  <si>
    <t>Weddell</t>
  </si>
  <si>
    <t>(maro de) Weddell</t>
  </si>
  <si>
    <t>Baltiko</t>
  </si>
  <si>
    <t>Baltic</t>
  </si>
  <si>
    <t>Balta maro</t>
  </si>
  <si>
    <t>Hudson</t>
  </si>
  <si>
    <t>Hudsona golfo, Hudson</t>
  </si>
  <si>
    <t>Somov</t>
  </si>
  <si>
    <t>maro de Somov</t>
  </si>
  <si>
    <t>Graw</t>
  </si>
  <si>
    <t>Grau</t>
  </si>
  <si>
    <t>(maro de) Grau</t>
  </si>
  <si>
    <t>Riser-Larsen</t>
  </si>
  <si>
    <t>Riiser-Larsen</t>
  </si>
  <si>
    <t>Sibiri</t>
  </si>
  <si>
    <t>Siberia</t>
  </si>
  <si>
    <t>Siberio</t>
  </si>
  <si>
    <t>Lazarev</t>
  </si>
  <si>
    <t>(maro de) Lazarev</t>
  </si>
  <si>
    <t>Kara</t>
  </si>
  <si>
    <t>Karaa maro</t>
  </si>
  <si>
    <t>Labrador</t>
  </si>
  <si>
    <t>Labradoro</t>
  </si>
  <si>
    <t>Andaman</t>
  </si>
  <si>
    <t>Andamanoj</t>
  </si>
  <si>
    <t>Lakxadwipa</t>
  </si>
  <si>
    <t>Lakshadweep, Laccadive</t>
  </si>
  <si>
    <t>Lakŝadivoj, Lakŝadvipoj</t>
  </si>
  <si>
    <t>Irminger</t>
  </si>
  <si>
    <t>maro de Irminger</t>
  </si>
  <si>
    <t>Banda</t>
  </si>
  <si>
    <t>Banda maro</t>
  </si>
  <si>
    <t>Bafin</t>
  </si>
  <si>
    <t>Baffin</t>
  </si>
  <si>
    <t>Laptev</t>
  </si>
  <si>
    <t>Lapteva maro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</si>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</sst>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47187566"/>
        <c:axId val="819451782"/>
      </c:barChart>
      <c:catAx>
        <c:axId val="1847187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9451782"/>
      </c:catAx>
      <c:valAx>
        <c:axId val="8194517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718756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1" t="s">
        <v>14671</v>
      </c>
      <c r="B2913" s="2" t="s">
        <v>416</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1"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1"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610</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610</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5" t="s">
        <v>32952</v>
      </c>
      <c r="I6642" s="5" t="s">
        <v>32953</v>
      </c>
      <c r="J6642" s="1"/>
      <c r="K6642" s="1"/>
      <c r="L6642" s="1"/>
      <c r="M6642" s="1"/>
      <c r="N6642" s="1"/>
      <c r="O6642" s="1"/>
      <c r="P6642" s="1"/>
      <c r="Q6642" s="5" t="s">
        <v>32954</v>
      </c>
      <c r="R6642" s="1"/>
      <c r="S6642" s="1"/>
      <c r="T6642" s="1"/>
      <c r="U6642" s="1"/>
      <c r="V6642" s="1"/>
      <c r="W6642" s="1"/>
      <c r="X6642" s="1"/>
      <c r="Y6642" s="1"/>
      <c r="Z6642" s="1"/>
      <c r="AA6642" s="1"/>
      <c r="AB6642" s="1"/>
      <c r="AC6642" s="1"/>
      <c r="AD6642" s="1"/>
      <c r="AE6642" s="1"/>
      <c r="AF6642" s="1"/>
    </row>
    <row r="6643">
      <c r="A6643" s="5" t="s">
        <v>32955</v>
      </c>
      <c r="B6643" s="8" t="s">
        <v>610</v>
      </c>
      <c r="C6643" s="5" t="s">
        <v>611</v>
      </c>
      <c r="D6643" s="7"/>
      <c r="E6643" s="12" t="b">
        <v>0</v>
      </c>
      <c r="F6643" s="5" t="s">
        <v>32956</v>
      </c>
      <c r="G6643" s="1"/>
      <c r="H6643" s="5" t="s">
        <v>32957</v>
      </c>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c r="A6644" s="5" t="s">
        <v>32958</v>
      </c>
      <c r="B6644" s="8" t="s">
        <v>610</v>
      </c>
      <c r="C6644" s="5" t="s">
        <v>611</v>
      </c>
      <c r="D6644" s="6"/>
      <c r="E6644" s="12" t="b">
        <v>0</v>
      </c>
      <c r="F6644" s="5" t="s">
        <v>32959</v>
      </c>
      <c r="G6644" s="1"/>
      <c r="H6644" s="5" t="s">
        <v>32960</v>
      </c>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c r="A6645" s="5" t="s">
        <v>32961</v>
      </c>
      <c r="B6645" s="8" t="s">
        <v>610</v>
      </c>
      <c r="C6645" s="5" t="s">
        <v>611</v>
      </c>
      <c r="D6645" s="7"/>
      <c r="E6645" s="12" t="b">
        <v>0</v>
      </c>
      <c r="F6645" s="5" t="s">
        <v>32961</v>
      </c>
      <c r="G6645" s="1"/>
      <c r="H6645" s="5" t="s">
        <v>32962</v>
      </c>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c r="A6646" s="5" t="s">
        <v>32963</v>
      </c>
      <c r="B6646" s="8" t="s">
        <v>610</v>
      </c>
      <c r="C6646" s="5" t="s">
        <v>611</v>
      </c>
      <c r="D6646" s="6"/>
      <c r="E6646" s="12" t="b">
        <v>0</v>
      </c>
      <c r="F6646" s="5" t="s">
        <v>32964</v>
      </c>
      <c r="G6646" s="1"/>
      <c r="H6646" s="5" t="s">
        <v>32965</v>
      </c>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c r="A6647" s="5" t="s">
        <v>32966</v>
      </c>
      <c r="B6647" s="8" t="s">
        <v>610</v>
      </c>
      <c r="C6647" s="5" t="s">
        <v>611</v>
      </c>
      <c r="D6647" s="7"/>
      <c r="E6647" s="12" t="b">
        <v>0</v>
      </c>
      <c r="F6647" s="5" t="s">
        <v>32967</v>
      </c>
      <c r="G6647" s="1"/>
      <c r="H6647" s="5" t="s">
        <v>32968</v>
      </c>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c r="A6648" s="5" t="s">
        <v>32969</v>
      </c>
      <c r="B6648" s="8" t="s">
        <v>610</v>
      </c>
      <c r="C6648" s="5" t="s">
        <v>611</v>
      </c>
      <c r="D6648" s="6"/>
      <c r="E6648" s="12" t="b">
        <v>0</v>
      </c>
      <c r="F6648" s="5" t="s">
        <v>32970</v>
      </c>
      <c r="G6648" s="1"/>
      <c r="H6648" s="5" t="s">
        <v>32971</v>
      </c>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c r="A6649" s="5" t="s">
        <v>32972</v>
      </c>
      <c r="B6649" s="8" t="s">
        <v>610</v>
      </c>
      <c r="C6649" s="5" t="s">
        <v>611</v>
      </c>
      <c r="D6649" s="7"/>
      <c r="E6649" s="12" t="b">
        <v>0</v>
      </c>
      <c r="F6649" s="5" t="s">
        <v>32973</v>
      </c>
      <c r="G6649" s="1"/>
      <c r="H6649" s="5" t="s">
        <v>32974</v>
      </c>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c r="A6650" s="5" t="s">
        <v>32975</v>
      </c>
      <c r="B6650" s="8" t="s">
        <v>610</v>
      </c>
      <c r="C6650" s="5" t="s">
        <v>611</v>
      </c>
      <c r="D6650" s="6"/>
      <c r="E6650" s="12" t="b">
        <v>0</v>
      </c>
      <c r="F6650" s="5" t="s">
        <v>32976</v>
      </c>
      <c r="G6650" s="1"/>
      <c r="H6650" s="5" t="s">
        <v>32977</v>
      </c>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c r="A6651" s="5" t="s">
        <v>32978</v>
      </c>
      <c r="B6651" s="8" t="s">
        <v>610</v>
      </c>
      <c r="C6651" s="5" t="s">
        <v>611</v>
      </c>
      <c r="D6651" s="7"/>
      <c r="E6651" s="12" t="b">
        <v>0</v>
      </c>
      <c r="F6651" s="5" t="s">
        <v>32978</v>
      </c>
      <c r="G6651" s="1"/>
      <c r="H6651" s="5" t="s">
        <v>32979</v>
      </c>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c r="A6652" s="5" t="s">
        <v>32980</v>
      </c>
      <c r="B6652" s="8" t="s">
        <v>610</v>
      </c>
      <c r="C6652" s="5" t="s">
        <v>611</v>
      </c>
      <c r="D6652" s="6"/>
      <c r="E6652" s="12" t="b">
        <v>0</v>
      </c>
      <c r="F6652" s="5" t="s">
        <v>32980</v>
      </c>
      <c r="G6652" s="1"/>
      <c r="H6652" s="5" t="s">
        <v>32981</v>
      </c>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c r="A6653" s="5" t="s">
        <v>32982</v>
      </c>
      <c r="B6653" s="8" t="s">
        <v>610</v>
      </c>
      <c r="C6653" s="5" t="s">
        <v>611</v>
      </c>
      <c r="D6653" s="7"/>
      <c r="E6653" s="12" t="b">
        <v>0</v>
      </c>
      <c r="F6653" s="5" t="s">
        <v>32983</v>
      </c>
      <c r="G6653" s="1"/>
      <c r="H6653" s="5" t="s">
        <v>32984</v>
      </c>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c r="A6654" s="5" t="s">
        <v>32985</v>
      </c>
      <c r="B6654" s="8" t="s">
        <v>610</v>
      </c>
      <c r="C6654" s="5" t="s">
        <v>611</v>
      </c>
      <c r="D6654" s="6"/>
      <c r="E6654" s="12" t="b">
        <v>0</v>
      </c>
      <c r="F6654" s="5" t="s">
        <v>32986</v>
      </c>
      <c r="G6654" s="1"/>
      <c r="H6654" s="5" t="s">
        <v>32986</v>
      </c>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c r="A6655" s="5" t="s">
        <v>32987</v>
      </c>
      <c r="B6655" s="8" t="s">
        <v>610</v>
      </c>
      <c r="C6655" s="5" t="s">
        <v>611</v>
      </c>
      <c r="D6655" s="7"/>
      <c r="E6655" s="12" t="b">
        <v>0</v>
      </c>
      <c r="F6655" s="5" t="s">
        <v>32988</v>
      </c>
      <c r="G6655" s="1"/>
      <c r="H6655" s="5" t="s">
        <v>32989</v>
      </c>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c r="A6656" s="5" t="s">
        <v>32990</v>
      </c>
      <c r="B6656" s="8" t="s">
        <v>610</v>
      </c>
      <c r="C6656" s="5" t="s">
        <v>611</v>
      </c>
      <c r="D6656" s="6"/>
      <c r="E6656" s="12" t="b">
        <v>0</v>
      </c>
      <c r="F6656" s="5" t="s">
        <v>32990</v>
      </c>
      <c r="G6656" s="1"/>
      <c r="H6656" s="5" t="s">
        <v>32991</v>
      </c>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c r="A6657" s="5" t="s">
        <v>32992</v>
      </c>
      <c r="B6657" s="8" t="s">
        <v>610</v>
      </c>
      <c r="C6657" s="5" t="s">
        <v>611</v>
      </c>
      <c r="D6657" s="7"/>
      <c r="E6657" s="12" t="b">
        <v>0</v>
      </c>
      <c r="F6657" s="5" t="s">
        <v>32992</v>
      </c>
      <c r="G6657" s="1"/>
      <c r="H6657" s="5" t="s">
        <v>32993</v>
      </c>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c r="A6658" s="5" t="s">
        <v>32994</v>
      </c>
      <c r="B6658" s="8" t="s">
        <v>610</v>
      </c>
      <c r="C6658" s="5" t="s">
        <v>611</v>
      </c>
      <c r="D6658" s="6"/>
      <c r="E6658" s="12" t="b">
        <v>0</v>
      </c>
      <c r="F6658" s="5" t="s">
        <v>32994</v>
      </c>
      <c r="G6658" s="1"/>
      <c r="H6658" s="5" t="s">
        <v>32995</v>
      </c>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c r="A6659" s="5" t="s">
        <v>32996</v>
      </c>
      <c r="B6659" s="8" t="s">
        <v>610</v>
      </c>
      <c r="C6659" s="5" t="s">
        <v>611</v>
      </c>
      <c r="D6659" s="7"/>
      <c r="E6659" s="12" t="b">
        <v>0</v>
      </c>
      <c r="F6659" s="5" t="s">
        <v>32996</v>
      </c>
      <c r="G6659" s="1"/>
      <c r="H6659" s="5" t="s">
        <v>32997</v>
      </c>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c r="A6660" s="5" t="s">
        <v>32998</v>
      </c>
      <c r="B6660" s="8" t="s">
        <v>610</v>
      </c>
      <c r="C6660" s="5" t="s">
        <v>611</v>
      </c>
      <c r="D6660" s="6"/>
      <c r="E6660" s="12" t="b">
        <v>0</v>
      </c>
      <c r="F6660" s="5" t="s">
        <v>32999</v>
      </c>
      <c r="G6660" s="1"/>
      <c r="H6660" s="5" t="s">
        <v>33000</v>
      </c>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c r="A6661" s="5" t="s">
        <v>33001</v>
      </c>
      <c r="B6661" s="8" t="s">
        <v>610</v>
      </c>
      <c r="C6661" s="5" t="s">
        <v>611</v>
      </c>
      <c r="D6661" s="7"/>
      <c r="E6661" s="12" t="b">
        <v>0</v>
      </c>
      <c r="F6661" s="5" t="s">
        <v>33001</v>
      </c>
      <c r="G6661" s="1"/>
      <c r="H6661" s="5" t="s">
        <v>33002</v>
      </c>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c r="A6662" s="5" t="s">
        <v>33003</v>
      </c>
      <c r="B6662" s="8" t="s">
        <v>610</v>
      </c>
      <c r="C6662" s="5" t="s">
        <v>611</v>
      </c>
      <c r="D6662" s="6"/>
      <c r="E6662" s="12" t="b">
        <v>0</v>
      </c>
      <c r="F6662" s="5" t="s">
        <v>33003</v>
      </c>
      <c r="G6662" s="1"/>
      <c r="H6662" s="5" t="s">
        <v>33004</v>
      </c>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c r="A6663" s="5" t="s">
        <v>33005</v>
      </c>
      <c r="B6663" s="8" t="s">
        <v>610</v>
      </c>
      <c r="C6663" s="5" t="s">
        <v>611</v>
      </c>
      <c r="D6663" s="7"/>
      <c r="E6663" s="12" t="b">
        <v>0</v>
      </c>
      <c r="F6663" s="5" t="s">
        <v>33006</v>
      </c>
      <c r="G6663" s="1"/>
      <c r="H6663" s="5" t="s">
        <v>33005</v>
      </c>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c r="A6664" s="5" t="s">
        <v>33007</v>
      </c>
      <c r="B6664" s="8" t="s">
        <v>610</v>
      </c>
      <c r="C6664" s="5" t="s">
        <v>611</v>
      </c>
      <c r="D6664" s="6"/>
      <c r="E6664" s="12" t="b">
        <v>0</v>
      </c>
      <c r="F6664" s="5" t="s">
        <v>33007</v>
      </c>
      <c r="G6664" s="1"/>
      <c r="H6664" s="5" t="s">
        <v>33008</v>
      </c>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c r="B6665" s="2"/>
      <c r="C6665" s="1"/>
      <c r="D6665" s="7"/>
      <c r="E6665" s="12" t="b">
        <v>0</v>
      </c>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c r="A6666" s="1"/>
      <c r="B6666" s="2"/>
      <c r="C6666" s="1"/>
      <c r="D6666" s="6"/>
      <c r="E6666" s="12" t="b">
        <v>0</v>
      </c>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c r="A6667" s="1"/>
      <c r="B6667" s="2"/>
      <c r="C6667" s="1"/>
      <c r="D6667" s="7"/>
      <c r="E6667" s="12" t="b">
        <v>0</v>
      </c>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c r="A6668" s="1"/>
      <c r="B6668" s="2"/>
      <c r="C6668" s="1"/>
      <c r="D6668" s="6"/>
      <c r="E6668" s="12" t="b">
        <v>0</v>
      </c>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c r="A6669" s="1"/>
      <c r="B6669" s="2"/>
      <c r="C6669" s="1"/>
      <c r="D6669" s="7"/>
      <c r="E6669" s="12" t="b">
        <v>0</v>
      </c>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c r="A6670" s="1"/>
      <c r="B6670" s="2"/>
      <c r="C6670" s="1"/>
      <c r="D6670" s="6"/>
      <c r="E6670" s="12" t="b">
        <v>0</v>
      </c>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c r="A6671" s="1"/>
      <c r="B6671" s="2"/>
      <c r="C6671" s="1"/>
      <c r="D6671" s="7"/>
      <c r="E6671" s="12" t="b">
        <v>0</v>
      </c>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c r="A6672" s="1"/>
      <c r="B6672" s="2"/>
      <c r="C6672" s="1"/>
      <c r="D6672" s="6"/>
      <c r="E6672" s="12" t="b">
        <v>0</v>
      </c>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c r="A6673" s="1"/>
      <c r="B6673" s="2"/>
      <c r="C6673" s="1"/>
      <c r="D6673" s="7"/>
      <c r="E6673" s="12" t="b">
        <v>0</v>
      </c>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c r="A6674" s="1"/>
      <c r="B6674" s="2"/>
      <c r="C6674" s="1"/>
      <c r="D6674" s="6"/>
      <c r="E6674" s="12" t="b">
        <v>0</v>
      </c>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c r="A6675" s="1"/>
      <c r="B6675" s="2"/>
      <c r="C6675" s="1"/>
      <c r="D6675" s="7"/>
      <c r="E6675" s="12" t="b">
        <v>0</v>
      </c>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c r="A6676" s="1"/>
      <c r="B6676" s="2"/>
      <c r="C6676" s="1"/>
      <c r="D6676" s="6"/>
      <c r="E6676" s="12" t="b">
        <v>0</v>
      </c>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c r="A6677" s="1"/>
      <c r="B6677" s="2"/>
      <c r="C6677" s="1"/>
      <c r="D6677" s="7"/>
      <c r="E6677" s="12" t="b">
        <v>0</v>
      </c>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c r="A6678" s="1"/>
      <c r="B6678" s="2"/>
      <c r="C6678" s="1"/>
      <c r="D6678" s="6"/>
      <c r="E6678" s="12" t="b">
        <v>0</v>
      </c>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c r="A6679" s="1"/>
      <c r="B6679" s="2"/>
      <c r="C6679" s="1"/>
      <c r="D6679" s="7"/>
      <c r="E6679" s="12" t="b">
        <v>0</v>
      </c>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c r="A6680" s="1"/>
      <c r="B6680" s="2"/>
      <c r="C6680" s="1"/>
      <c r="D6680" s="6"/>
      <c r="E6680" s="12" t="b">
        <v>0</v>
      </c>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c r="A6681" s="1"/>
      <c r="B6681" s="2"/>
      <c r="C6681" s="1"/>
      <c r="D6681" s="7"/>
      <c r="E6681" s="12" t="b">
        <v>0</v>
      </c>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c r="A6682" s="1"/>
      <c r="B6682" s="2"/>
      <c r="C6682" s="1"/>
      <c r="D6682" s="6"/>
      <c r="E6682" s="12" t="b">
        <v>0</v>
      </c>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c r="A6683" s="1"/>
      <c r="B6683" s="2"/>
      <c r="C6683" s="1"/>
      <c r="D6683" s="7"/>
      <c r="E6683" s="12" t="b">
        <v>0</v>
      </c>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c r="A6684" s="1"/>
      <c r="B6684" s="2"/>
      <c r="C6684" s="1"/>
      <c r="D6684" s="6"/>
      <c r="E6684" s="12" t="b">
        <v>0</v>
      </c>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c r="A6685" s="1"/>
      <c r="B6685" s="2"/>
      <c r="C6685" s="1"/>
      <c r="D6685" s="7"/>
      <c r="E6685" s="12" t="b">
        <v>0</v>
      </c>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c r="A6686" s="1"/>
      <c r="B6686" s="2"/>
      <c r="C6686" s="1"/>
      <c r="D6686" s="6"/>
      <c r="E6686" s="12" t="b">
        <v>0</v>
      </c>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c r="A6687" s="1"/>
      <c r="B6687" s="2"/>
      <c r="C6687" s="1"/>
      <c r="D6687" s="7"/>
      <c r="E6687" s="12" t="b">
        <v>0</v>
      </c>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c r="A6688" s="1"/>
      <c r="B6688" s="2"/>
      <c r="C6688" s="1"/>
      <c r="D6688" s="6"/>
      <c r="E6688" s="12" t="b">
        <v>0</v>
      </c>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c r="A6689" s="1"/>
      <c r="B6689" s="2"/>
      <c r="C6689" s="1"/>
      <c r="D6689" s="7"/>
      <c r="E6689" s="12" t="b">
        <v>0</v>
      </c>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c r="A6690" s="1"/>
      <c r="B6690" s="2"/>
      <c r="C6690" s="1"/>
      <c r="D6690" s="6"/>
      <c r="E6690" s="12" t="b">
        <v>0</v>
      </c>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c r="A6691" s="1"/>
      <c r="B6691" s="2"/>
      <c r="C6691" s="1"/>
      <c r="D6691" s="7"/>
      <c r="E6691" s="12" t="b">
        <v>0</v>
      </c>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c r="A6692" s="1"/>
      <c r="B6692" s="2"/>
      <c r="C6692" s="1"/>
      <c r="D6692" s="6"/>
      <c r="E6692" s="12" t="b">
        <v>0</v>
      </c>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c r="A6693" s="1"/>
      <c r="B6693" s="2"/>
      <c r="C6693" s="1"/>
      <c r="D6693" s="7"/>
      <c r="E6693" s="12" t="b">
        <v>0</v>
      </c>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c r="A6694" s="1"/>
      <c r="B6694" s="2"/>
      <c r="C6694" s="1"/>
      <c r="D6694" s="6"/>
      <c r="E6694" s="12" t="b">
        <v>0</v>
      </c>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c r="A6695" s="1"/>
      <c r="B6695" s="2"/>
      <c r="C6695" s="1"/>
      <c r="D6695" s="7"/>
      <c r="E6695" s="12" t="b">
        <v>0</v>
      </c>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c r="A6696" s="1"/>
      <c r="B6696" s="2"/>
      <c r="C6696" s="1"/>
      <c r="D6696" s="6"/>
      <c r="E6696" s="12" t="b">
        <v>0</v>
      </c>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c r="A6697" s="1"/>
      <c r="B6697" s="2"/>
      <c r="C6697" s="1"/>
      <c r="D6697" s="7"/>
      <c r="E6697" s="12" t="b">
        <v>0</v>
      </c>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c r="A6698" s="1"/>
      <c r="B6698" s="2"/>
      <c r="C6698" s="1"/>
      <c r="D6698" s="6"/>
      <c r="E6698" s="12" t="b">
        <v>0</v>
      </c>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c r="A6699" s="1"/>
      <c r="B6699" s="2"/>
      <c r="C6699" s="1"/>
      <c r="D6699" s="7"/>
      <c r="E6699" s="12" t="b">
        <v>0</v>
      </c>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c r="A6700" s="1"/>
      <c r="B6700" s="2"/>
      <c r="C6700" s="1"/>
      <c r="D6700" s="28"/>
      <c r="E6700" s="12" t="b">
        <v>0</v>
      </c>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sheetData>
  <customSheetViews>
    <customSheetView guid="{392D3B42-B098-4484-9135-3E7F7C853DF1}" filter="1" showAutoFilter="1">
      <autoFilter ref="$A$1:$U$5398">
        <filterColumn colId="1">
          <filters>
            <filter val="proper word"/>
            <filter val="phrase"/>
            <filter val="affix"/>
          </filters>
        </filterColumn>
      </autoFilter>
    </customSheetView>
    <customSheetView guid="{C5F597E2-8DA9-4738-AAA9-8FF177DEDD76}"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F3F52A9B-5FB9-44EC-A59A-4A2C3A7A622C}"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4F7EDF07-69C5-4612-B3D2-83F566B67EC3}" filter="1" showAutoFilter="1">
      <autoFilter ref="$A$1:$U$5116">
        <filterColumn colId="1">
          <filters>
            <filter val="proper word"/>
            <filter val="phrase"/>
            <filter val="root"/>
          </filters>
        </filterColumn>
      </autoFilter>
    </customSheetView>
    <customSheetView guid="{B28916CC-0C42-4902-8064-5A2043301E87}" filter="1" showAutoFilter="1">
      <autoFilter ref="$A$1:$U$6451">
        <filterColumn colId="2">
          <filters blank="1">
            <filter val="b.oro; il"/>
          </filters>
        </filterColumn>
      </autoFilter>
    </customSheetView>
    <customSheetView guid="{CEA32ED5-93BA-477C-807F-3E4D04EF9FE1}"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9">
        <f>COUNTA(Dictionary!A:A)-1</f>
        <v>6663</v>
      </c>
      <c r="B2" s="30" t="s">
        <v>33009</v>
      </c>
    </row>
    <row r="4">
      <c r="A4" s="30" t="s">
        <v>33010</v>
      </c>
      <c r="B4" s="30" t="s">
        <v>33011</v>
      </c>
      <c r="C4" s="30" t="s">
        <v>33012</v>
      </c>
      <c r="D4" s="31" t="s">
        <v>33013</v>
      </c>
    </row>
    <row r="5">
      <c r="A5" s="30">
        <f>countif(Dictionary!Q:Q, "*"&amp;B5&amp;"*")</f>
        <v>1809</v>
      </c>
      <c r="B5" s="30" t="s">
        <v>7697</v>
      </c>
      <c r="C5" s="32">
        <f>countif(Dictionary!Q:Q, "*"&amp;B5&amp;"*")/(countif(Dictionary!B:B, B25)-1)</f>
        <v>0.6148878314</v>
      </c>
      <c r="D5" s="33">
        <f t="array" ref="D5">row(index(Dictionary!Q:Q,match(true, isnumber(search("*"&amp;B5&amp;"*", Dictionary!Q:Q)),0)))</f>
        <v>8</v>
      </c>
    </row>
    <row r="6">
      <c r="A6" s="30">
        <f>countif(Dictionary!Q:Q, "*"&amp;B6&amp;"*")</f>
        <v>1647</v>
      </c>
      <c r="B6" s="30" t="s">
        <v>10053</v>
      </c>
      <c r="C6" s="32">
        <f>countif(Dictionary!Q:Q, "*"&amp;B6&amp;"*")/(countif(Dictionary!B:B, B25)-1)</f>
        <v>0.5598232495</v>
      </c>
      <c r="D6" s="33">
        <f t="array" ref="D6">row(index(Dictionary!Q:Q,match(true, isnumber(search("*"&amp;B6&amp;"*", Dictionary!Q:Q)),0)))</f>
        <v>22</v>
      </c>
    </row>
    <row r="7">
      <c r="A7" s="30">
        <f>countif(Dictionary!Q:Q, "*"&amp;B7&amp;"*")</f>
        <v>1543</v>
      </c>
      <c r="B7" s="30" t="s">
        <v>6961</v>
      </c>
      <c r="C7" s="32">
        <f>countif(Dictionary!Q:Q, "*"&amp;B7&amp;"*")/(countif(Dictionary!B:B, B25)-1)</f>
        <v>0.5244731475</v>
      </c>
      <c r="D7" s="33">
        <f t="array" ref="D7">row(index(Dictionary!Q:Q,match(true, isnumber(search("*"&amp;B7&amp;"*", Dictionary!Q:Q)),0)))</f>
        <v>22</v>
      </c>
    </row>
    <row r="8">
      <c r="A8" s="30">
        <f>countif(Dictionary!Q:Q, "*"&amp;B8&amp;"*")</f>
        <v>1420</v>
      </c>
      <c r="B8" s="30" t="s">
        <v>25368</v>
      </c>
      <c r="C8" s="32">
        <f>countif(Dictionary!Q:Q, "*"&amp;B8&amp;"*")/(countif(Dictionary!B:B, B25)-1)</f>
        <v>0.4826648538</v>
      </c>
      <c r="D8" s="33">
        <f t="array" ref="D8">row(index(Dictionary!Q:Q,match(true, isnumber(search("*"&amp;B8&amp;"*", Dictionary!Q:Q)),0)))</f>
        <v>22</v>
      </c>
    </row>
    <row r="9">
      <c r="A9" s="30">
        <f>countif(Dictionary!Q:Q, "*"&amp;B9&amp;"*")</f>
        <v>1686</v>
      </c>
      <c r="B9" s="30" t="s">
        <v>8044</v>
      </c>
      <c r="C9" s="32">
        <f>countif(Dictionary!Q:Q, "*"&amp;B9&amp;"*")/(countif(Dictionary!B:B, B25)-1)</f>
        <v>0.5730795377</v>
      </c>
      <c r="D9" s="33">
        <f t="array" ref="D9">row(index(Dictionary!Q:Q,match(true, isnumber(search("*"&amp;B9&amp;"*", Dictionary!Q:Q)),0)))</f>
        <v>8</v>
      </c>
    </row>
    <row r="10">
      <c r="A10" s="30">
        <f>countif(Dictionary!Q:Q, "*"&amp;B10&amp;"*")</f>
        <v>1464</v>
      </c>
      <c r="B10" s="30" t="s">
        <v>12657</v>
      </c>
      <c r="C10" s="32">
        <f>countif(Dictionary!Q:Q, "*"&amp;B10&amp;"*")/(countif(Dictionary!B:B, B25)-1)</f>
        <v>0.4976206662</v>
      </c>
      <c r="D10" s="33">
        <f t="array" ref="D10">row(index(Dictionary!Q:Q,match(true, isnumber(search("*"&amp;B10&amp;"*", Dictionary!Q:Q)),0)))</f>
        <v>22</v>
      </c>
    </row>
    <row r="11">
      <c r="A11" s="30">
        <f>countif(Dictionary!Q:Q, "*"&amp;B11&amp;"*")</f>
        <v>1235</v>
      </c>
      <c r="B11" s="30" t="s">
        <v>23557</v>
      </c>
      <c r="C11" s="32">
        <f>countif(Dictionary!Q:Q, "*"&amp;B11&amp;"*")/(countif(Dictionary!B:B, B25)-1)</f>
        <v>0.4197824609</v>
      </c>
      <c r="D11" s="33">
        <f t="array" ref="D11">row(index(Dictionary!Q:Q,match(true, isnumber(search("*"&amp;B11&amp;"*", Dictionary!Q:Q)),0)))</f>
        <v>22</v>
      </c>
    </row>
    <row r="12">
      <c r="A12" s="30">
        <f>countif(Dictionary!Q:Q, "*"&amp;B12&amp;"*")</f>
        <v>647</v>
      </c>
      <c r="B12" s="30" t="s">
        <v>24635</v>
      </c>
      <c r="C12" s="32">
        <f>countif(Dictionary!Q:Q, "*"&amp;B12&amp;"*")/(countif(Dictionary!B:B, B25)-1)</f>
        <v>0.2199184228</v>
      </c>
      <c r="D12" s="33">
        <f t="array" ref="D12">row(index(Dictionary!Q:Q,match(true, isnumber(search("*"&amp;B12&amp;"*", Dictionary!Q:Q)),0)))</f>
        <v>8</v>
      </c>
    </row>
    <row r="13">
      <c r="A13" s="30">
        <f>countif(Dictionary!Q:Q, "*"&amp;B13&amp;"*")</f>
        <v>1117</v>
      </c>
      <c r="B13" s="30" t="s">
        <v>11347</v>
      </c>
      <c r="C13" s="32">
        <f>countif(Dictionary!Q:Q, "*"&amp;B13&amp;"*")/(countif(Dictionary!B:B, B25)-1)</f>
        <v>0.3796736914</v>
      </c>
      <c r="D13" s="33">
        <f t="array" ref="D13">row(index(Dictionary!Q:Q,match(true, isnumber(search("*"&amp;B13&amp;"*", Dictionary!Q:Q)),0)))</f>
        <v>22</v>
      </c>
    </row>
    <row r="14">
      <c r="A14" s="30">
        <f>countif(Dictionary!Q:Q, "*"&amp;B14&amp;"*")</f>
        <v>1296</v>
      </c>
      <c r="B14" s="30" t="s">
        <v>21661</v>
      </c>
      <c r="C14" s="32">
        <f>countif(Dictionary!Q:Q, "*"&amp;B14&amp;"*")/(countif(Dictionary!B:B, B25)-1)</f>
        <v>0.4405166553</v>
      </c>
      <c r="D14" s="33">
        <f t="array" ref="D14">row(index(Dictionary!Q:Q,match(true, isnumber(search("*"&amp;B14&amp;"*", Dictionary!Q:Q)),0)))</f>
        <v>22</v>
      </c>
    </row>
    <row r="15">
      <c r="A15" s="30">
        <f>countif(Dictionary!Q:Q, "*"&amp;B15&amp;"*")</f>
        <v>633</v>
      </c>
      <c r="B15" s="30" t="s">
        <v>30082</v>
      </c>
      <c r="C15" s="32">
        <f>countif(Dictionary!Q:Q, "*"&amp;B15&amp;"*")/(countif(Dictionary!B:B, B25)-1)</f>
        <v>0.2151597553</v>
      </c>
      <c r="D15" s="33">
        <f t="array" ref="D15">row(index(Dictionary!Q:Q,match(true, isnumber(search("*"&amp;B15&amp;"*", Dictionary!Q:Q)),0)))</f>
        <v>22</v>
      </c>
    </row>
    <row r="16">
      <c r="A16" s="30">
        <f>countif(Dictionary!Q:Q, "*"&amp;B16&amp;"*")</f>
        <v>1222</v>
      </c>
      <c r="B16" s="30" t="s">
        <v>11971</v>
      </c>
      <c r="C16" s="32">
        <f>countif(Dictionary!Q:Q, "*"&amp;B16&amp;"*")/(countif(Dictionary!B:B, B25)-1)</f>
        <v>0.4153636982</v>
      </c>
      <c r="D16" s="33">
        <f t="array" ref="D16">row(index(Dictionary!Q:Q,match(true, isnumber(search("*"&amp;B16&amp;"*", Dictionary!Q:Q)),0)))</f>
        <v>22</v>
      </c>
    </row>
    <row r="17">
      <c r="A17" s="30">
        <f>countif(Dictionary!Q:Q, "*"&amp;B17&amp;"*")</f>
        <v>660</v>
      </c>
      <c r="B17" s="30" t="s">
        <v>28218</v>
      </c>
      <c r="C17" s="32">
        <f>countif(Dictionary!Q:Q, "*"&amp;B17&amp;"*")/(countif(Dictionary!B:B, B25)-1)</f>
        <v>0.2243371856</v>
      </c>
      <c r="D17" s="33">
        <f t="array" ref="D17">row(index(Dictionary!Q:Q,match(true, isnumber(search("*"&amp;B17&amp;"*", Dictionary!Q:Q)),0)))</f>
        <v>22</v>
      </c>
    </row>
    <row r="18">
      <c r="A18" s="30">
        <f>countif(Dictionary!Q:Q, "*"&amp;B18&amp;"*")</f>
        <v>1177</v>
      </c>
      <c r="B18" s="30" t="s">
        <v>1600</v>
      </c>
      <c r="C18" s="32">
        <f>countif(Dictionary!Q:Q, "*"&amp;B18&amp;"*")/(countif(Dictionary!B:B, B25)-1)</f>
        <v>0.400067981</v>
      </c>
      <c r="D18" s="33">
        <f t="array" ref="D18">row(index(Dictionary!Q:Q,match(true, isnumber(search("*"&amp;B18&amp;"*", Dictionary!Q:Q)),0)))</f>
        <v>22</v>
      </c>
    </row>
    <row r="19">
      <c r="A19" s="30">
        <f>countif(Dictionary!Q:Q, "*"&amp;B19&amp;"*")</f>
        <v>912</v>
      </c>
      <c r="B19" s="30" t="s">
        <v>27519</v>
      </c>
      <c r="C19" s="32">
        <f>countif(Dictionary!Q:Q, "*"&amp;B19&amp;"*")/(countif(Dictionary!B:B, B25)-1)</f>
        <v>0.3099932019</v>
      </c>
      <c r="D19" s="33">
        <f t="array" ref="D19">row(index(Dictionary!Q:Q,match(true, isnumber(search("*"&amp;B19&amp;"*", Dictionary!Q:Q)),0)))</f>
        <v>22</v>
      </c>
    </row>
    <row r="20">
      <c r="A20" s="30">
        <f>countif(Dictionary!Q:Q, "*"&amp;B20&amp;"*")</f>
        <v>1480</v>
      </c>
      <c r="B20" s="30" t="s">
        <v>22962</v>
      </c>
      <c r="C20" s="32">
        <f>countif(Dictionary!Q:Q, "*"&amp;B20&amp;"*")/(countif(Dictionary!B:B, B25)-1)</f>
        <v>0.5030591434</v>
      </c>
      <c r="D20" s="33">
        <f t="array" ref="D20">row(index(Dictionary!Q:Q,match(true, isnumber(search("*"&amp;B20&amp;"*", Dictionary!Q:Q)),0)))</f>
        <v>22</v>
      </c>
    </row>
    <row r="21">
      <c r="A21" s="30">
        <f>countif(Dictionary!Q:Q, "*"&amp;B21&amp;"*")</f>
        <v>1551</v>
      </c>
      <c r="B21" s="30" t="s">
        <v>29268</v>
      </c>
      <c r="C21" s="32">
        <f>countif(Dictionary!Q:Q, "*"&amp;B21&amp;"*")/(countif(Dictionary!B:B, B25)-1)</f>
        <v>0.5271923861</v>
      </c>
      <c r="D21" s="33">
        <f t="array" ref="D21">row(index(Dictionary!Q:Q,match(true, isnumber(search("*"&amp;B21&amp;"*", Dictionary!Q:Q)),0)))</f>
        <v>22</v>
      </c>
    </row>
    <row r="22">
      <c r="A22" s="33">
        <f>countif(Dictionary!Q:Q, "*"&amp;B22&amp;"*")</f>
        <v>34</v>
      </c>
      <c r="B22" s="30" t="s">
        <v>16881</v>
      </c>
      <c r="C22" s="32">
        <f>countif(Dictionary!Q:Q, "*"&amp;B22&amp;"*")/(countif(Dictionary!B:B, B25)-1)</f>
        <v>0.01155676411</v>
      </c>
      <c r="D22" s="33">
        <f t="array" ref="D22">row(index(Dictionary!Q:Q,match(true, isnumber(search("*"&amp;B22&amp;"*", Dictionary!Q:Q)),0)))</f>
        <v>88</v>
      </c>
    </row>
    <row r="23">
      <c r="A23" s="34"/>
      <c r="B23" s="35"/>
    </row>
    <row r="24">
      <c r="A24" s="36" t="s">
        <v>33010</v>
      </c>
      <c r="B24" s="36" t="s">
        <v>33014</v>
      </c>
      <c r="C24" s="36" t="s">
        <v>33015</v>
      </c>
    </row>
    <row r="25">
      <c r="A25" s="30">
        <f>countif(Dictionary!B:B, B25)</f>
        <v>2943</v>
      </c>
      <c r="B25" s="30" t="s">
        <v>416</v>
      </c>
      <c r="C25" s="37">
        <f>A25/(counta(Dictionary!A:A)-1)</f>
        <v>0.4416929311</v>
      </c>
    </row>
    <row r="26">
      <c r="A26" s="30">
        <f>countif(Dictionary!B:B, B26)</f>
        <v>286</v>
      </c>
      <c r="B26" s="30" t="s">
        <v>610</v>
      </c>
      <c r="C26" s="37">
        <f>A26/(counta(Dictionary!A:A)-1)</f>
        <v>0.04292360798</v>
      </c>
    </row>
    <row r="27">
      <c r="A27" s="30">
        <f>countif(Dictionary!B:B, B27)</f>
        <v>3024</v>
      </c>
      <c r="B27" s="30" t="s">
        <v>440</v>
      </c>
      <c r="C27" s="32">
        <f>A27/(counta(Dictionary!A:A)-1)</f>
        <v>0.4538496173</v>
      </c>
    </row>
    <row r="28">
      <c r="A28" s="30">
        <f>countif(Dictionary!B:B, B28)</f>
        <v>281</v>
      </c>
      <c r="B28" s="30" t="s">
        <v>349</v>
      </c>
      <c r="C28" s="32">
        <f>A28/(counta(Dictionary!A:A)-1)</f>
        <v>0.04217319526</v>
      </c>
    </row>
    <row r="29">
      <c r="A29" s="30">
        <f>countif(Dictionary!B:B, B29)</f>
        <v>129</v>
      </c>
      <c r="B29" s="30" t="s">
        <v>21</v>
      </c>
      <c r="C29" s="32">
        <f>A29/(counta(Dictionary!A:A)-1)</f>
        <v>0.01936064836</v>
      </c>
    </row>
    <row r="31">
      <c r="A31" s="30" t="s">
        <v>33010</v>
      </c>
      <c r="B31" s="30" t="s">
        <v>33016</v>
      </c>
      <c r="C31" s="29"/>
    </row>
    <row r="32">
      <c r="A32" s="30">
        <f>countif(Dictionary!F:F, "*"&amp;B32&amp;"*")</f>
        <v>0</v>
      </c>
      <c r="B32" s="30" t="s">
        <v>33017</v>
      </c>
      <c r="C32" s="30" t="s">
        <v>33018</v>
      </c>
    </row>
    <row r="33">
      <c r="A33" s="30">
        <f>countif(Dictionary!F:F, "*"&amp;B33&amp;"*")</f>
        <v>0</v>
      </c>
      <c r="B33" s="30" t="s">
        <v>33019</v>
      </c>
      <c r="C33" s="30" t="s">
        <v>33020</v>
      </c>
    </row>
    <row r="34">
      <c r="A34" s="30">
        <f>countif(Dictionary!F:F, "*"&amp;B34&amp;"*")</f>
        <v>0</v>
      </c>
      <c r="B34" s="30" t="s">
        <v>33021</v>
      </c>
      <c r="C34" s="30" t="s">
        <v>33022</v>
      </c>
    </row>
    <row r="35">
      <c r="A35" s="30">
        <f>countif(Dictionary!F:F, "*"&amp;B35&amp;"*")</f>
        <v>14</v>
      </c>
      <c r="B35" s="30" t="s">
        <v>33023</v>
      </c>
      <c r="C35" s="30" t="s">
        <v>18579</v>
      </c>
    </row>
    <row r="36">
      <c r="A36" s="30">
        <f>countif(Dictionary!F:F, "*"&amp;B36&amp;"*")</f>
        <v>42</v>
      </c>
      <c r="B36" s="30" t="s">
        <v>33024</v>
      </c>
      <c r="C36" s="30" t="s">
        <v>33025</v>
      </c>
    </row>
    <row r="37">
      <c r="A37" s="30">
        <f>countif(Dictionary!F:F, "*"&amp;B37&amp;"*")</f>
        <v>11</v>
      </c>
      <c r="B37" s="30" t="s">
        <v>33026</v>
      </c>
      <c r="C37" s="30" t="s">
        <v>23983</v>
      </c>
    </row>
    <row r="38">
      <c r="A38" s="30">
        <f>countif(Dictionary!F:F, "*"&amp;B38&amp;"*")</f>
        <v>3</v>
      </c>
      <c r="B38" s="30" t="s">
        <v>33027</v>
      </c>
      <c r="C38" s="30" t="s">
        <v>33028</v>
      </c>
    </row>
    <row r="39">
      <c r="A39" s="30">
        <f>countif(Dictionary!F:F, "*"&amp;B39&amp;"*")</f>
        <v>11</v>
      </c>
      <c r="B39" s="30" t="s">
        <v>33029</v>
      </c>
      <c r="C39" s="30" t="s">
        <v>33030</v>
      </c>
    </row>
    <row r="40">
      <c r="A40" s="30">
        <f>countif(Dictionary!F:F, "*"&amp;B40&amp;"*")</f>
        <v>0</v>
      </c>
      <c r="B40" s="30" t="s">
        <v>33017</v>
      </c>
      <c r="C40" s="30" t="s">
        <v>33031</v>
      </c>
    </row>
    <row r="41">
      <c r="A41" s="30">
        <f>countif(Dictionary!F:F, "*"&amp;B41&amp;"*")</f>
        <v>0</v>
      </c>
      <c r="B41" s="30" t="s">
        <v>33019</v>
      </c>
      <c r="C41" s="30" t="s">
        <v>33032</v>
      </c>
    </row>
    <row r="42">
      <c r="A42" s="30">
        <f>countif(Dictionary!F:F, "*"&amp;B42&amp;"*")</f>
        <v>2</v>
      </c>
      <c r="B42" s="30" t="s">
        <v>33033</v>
      </c>
      <c r="C42" s="30" t="s">
        <v>13029</v>
      </c>
    </row>
    <row r="43">
      <c r="A43" s="30">
        <f>countif(Dictionary!F:F, "*"&amp;B43&amp;"*")</f>
        <v>18</v>
      </c>
      <c r="B43" s="30" t="s">
        <v>4560</v>
      </c>
      <c r="C43" s="30" t="s">
        <v>21893</v>
      </c>
    </row>
    <row r="44">
      <c r="A44" s="30">
        <f>countif(Dictionary!F:F, "*"&amp;B44&amp;"*")</f>
        <v>1</v>
      </c>
      <c r="B44" s="30" t="s">
        <v>33034</v>
      </c>
      <c r="C44" s="30" t="s">
        <v>33035</v>
      </c>
    </row>
    <row r="46">
      <c r="A46" s="38" t="s">
        <v>33036</v>
      </c>
      <c r="B46" s="38" t="s">
        <v>33037</v>
      </c>
      <c r="C46" s="38" t="s">
        <v>33038</v>
      </c>
      <c r="D46" s="38" t="s">
        <v>33039</v>
      </c>
      <c r="E46" s="38" t="s">
        <v>33040</v>
      </c>
    </row>
    <row r="47">
      <c r="A47" s="29">
        <f>COUNTA(Dictionary!A:A)-COUNTA(Dictionary!B:B)</f>
        <v>0</v>
      </c>
      <c r="B47" s="39" t="str">
        <f>Dictionary!B1</f>
        <v>Category</v>
      </c>
      <c r="C47" s="37">
        <f>1-A47/A2</f>
        <v>1</v>
      </c>
      <c r="D47" s="40">
        <f t="array" ref="D47">row(index(Dictionary!B:B,match(false,index((Dictionary!B:B&gt;0),0),0)))</f>
        <v>6665</v>
      </c>
      <c r="E47" s="40" t="str">
        <f t="shared" ref="E47:E61" si="1">indirect("Dictionary!A"&amp;D47)</f>
        <v/>
      </c>
    </row>
    <row r="48">
      <c r="A48" s="29">
        <f>COUNTA(Dictionary!A:A)-COUNTA(Dictionary!C:C)</f>
        <v>37</v>
      </c>
      <c r="B48" s="39" t="str">
        <f>Dictionary!C1</f>
        <v>WordClass</v>
      </c>
      <c r="C48" s="37">
        <f>1-A48/A2</f>
        <v>0.9944469458</v>
      </c>
      <c r="D48" s="40">
        <f t="array" ref="D48">row(index(Dictionary!F:F,match(false,index((Dictionary!C:C&gt;0),0),0)))</f>
        <v>836</v>
      </c>
      <c r="E48" s="41" t="str">
        <f t="shared" si="1"/>
        <v>burplanta</v>
      </c>
    </row>
    <row r="49">
      <c r="A49" s="29">
        <f>COUNTA(Dictionary!A:A)-COUNTA(Dictionary!F:F)</f>
        <v>1</v>
      </c>
      <c r="B49" s="39" t="str">
        <f>Dictionary!F1</f>
        <v>TranslationEng</v>
      </c>
      <c r="C49" s="37">
        <f>1-A49/A2</f>
        <v>0.9998499175</v>
      </c>
      <c r="D49" s="40">
        <f t="array" ref="D49">row(index(Dictionary!F:F,match(false,index((Dictionary!F:F&gt;0),0),0)))</f>
        <v>2276</v>
      </c>
      <c r="E49" s="41" t="str">
        <f t="shared" si="1"/>
        <v>hataya</v>
      </c>
    </row>
    <row r="50">
      <c r="A50" s="29">
        <f>COUNTA(Dictionary!A:A)-COUNTA(Dictionary!G:G)</f>
        <v>6572</v>
      </c>
      <c r="B50" s="39" t="str">
        <f>Dictionary!G1</f>
        <v>SearchTermsEng</v>
      </c>
      <c r="C50" s="37">
        <f>1-A50/A2</f>
        <v>0.01365751163</v>
      </c>
      <c r="D50" s="40">
        <f t="array" ref="D50">row(index(Dictionary!G:G,match(false,index((Dictionary!G:G&gt;0),0),0)))</f>
        <v>2</v>
      </c>
      <c r="E50" s="41" t="str">
        <f t="shared" si="1"/>
        <v>-abil</v>
      </c>
    </row>
    <row r="51">
      <c r="A51" s="29">
        <f>COUNTA(Dictionary!A:A)-COUNTA(#REF!)</f>
        <v>6663</v>
      </c>
      <c r="B51" s="30" t="str">
        <f>#REF!</f>
        <v>#REF!</v>
      </c>
      <c r="C51" s="37">
        <f>1-A51/A2</f>
        <v>0</v>
      </c>
      <c r="D51" s="40" t="str">
        <f t="array" ref="D51">row(index(#REF!,match(false,index((#REF!&gt;0),0),0)))</f>
        <v>#REF!</v>
      </c>
      <c r="E51" s="42" t="str">
        <f t="shared" si="1"/>
        <v>#REF!</v>
      </c>
    </row>
    <row r="52" ht="16.5" customHeight="1">
      <c r="A52" s="29">
        <f>COUNTA(Dictionary!A:A)-COUNTA(Dictionary!H:H)</f>
        <v>5</v>
      </c>
      <c r="B52" s="43" t="str">
        <f>Dictionary!H1</f>
        <v>TranslationEpo</v>
      </c>
      <c r="C52" s="37">
        <f>1-A52/A2</f>
        <v>0.9992495873</v>
      </c>
      <c r="D52" s="42">
        <f t="array" ref="D52">row(index(Dictionary!H:H,match(false,index((Dictionary!H:H&gt;0),0),0)))</f>
        <v>2276</v>
      </c>
      <c r="E52" s="43" t="str">
        <f t="shared" si="1"/>
        <v>hataya</v>
      </c>
    </row>
    <row r="53" ht="16.5" customHeight="1">
      <c r="A53" s="44">
        <f>COUNTA(Dictionary!A:A)-COUNTA(Dictionary!I:I)</f>
        <v>25</v>
      </c>
      <c r="B53" s="43" t="str">
        <f>Dictionary!I1</f>
        <v>TranslationSpa</v>
      </c>
      <c r="C53" s="45">
        <f>1-A53/A2</f>
        <v>0.9962479364</v>
      </c>
      <c r="D53" s="42">
        <f t="array" ref="D53">row(index(Dictionary!I:I,match(false,index((Dictionary!I:I&gt;0),0),0)))</f>
        <v>2276</v>
      </c>
      <c r="E53" s="43" t="str">
        <f t="shared" si="1"/>
        <v>hataya</v>
      </c>
    </row>
    <row r="54">
      <c r="A54" s="44">
        <f>COUNTA(Dictionary!A:A)-COUNTA(Dictionary!L:L)</f>
        <v>6512</v>
      </c>
      <c r="B54" s="43" t="str">
        <f>Dictionary!L1</f>
        <v>TranslationDeu</v>
      </c>
      <c r="C54" s="45">
        <f>1-A54/A2</f>
        <v>0.02266246436</v>
      </c>
      <c r="D54" s="42">
        <f t="array" ref="D54">row(index(Dictionary!L:L,match(false,index((Dictionary!L:L&gt;0),0),0)))</f>
        <v>3</v>
      </c>
      <c r="E54" s="43" t="str">
        <f t="shared" si="1"/>
        <v>-bimar</v>
      </c>
    </row>
    <row r="55">
      <c r="A55" s="44">
        <f>COUNTA(Dictionary!A:A)-COUNTA(Dictionary!O:O)</f>
        <v>6656</v>
      </c>
      <c r="B55" s="43" t="str">
        <f>Dictionary!O1</f>
        <v>Example</v>
      </c>
      <c r="C55" s="45">
        <f>1-A55/A2</f>
        <v>0.001050577818</v>
      </c>
      <c r="D55" s="42">
        <f t="array" ref="D55">row(index(Dictionary!O:O,match(false,index((Dictionary!O:O&gt;0),0),0)))</f>
        <v>2</v>
      </c>
      <c r="E55" s="43" t="str">
        <f t="shared" si="1"/>
        <v>-abil</v>
      </c>
    </row>
    <row r="56">
      <c r="A56" s="44">
        <f>COUNTA(Dictionary!A:A)-COUNTA(Dictionary!P:P)</f>
        <v>4658</v>
      </c>
      <c r="B56" s="43" t="str">
        <f>Dictionary!P1</f>
        <v>Tags</v>
      </c>
      <c r="C56" s="45">
        <f>1-A56/A2</f>
        <v>0.3009155035</v>
      </c>
      <c r="D56" s="42">
        <f t="array" ref="D56">row(index(Dictionary!P:P,match(false,index((Dictionary!P:P&gt;0),0),0)))</f>
        <v>2</v>
      </c>
      <c r="E56" s="43" t="str">
        <f t="shared" si="1"/>
        <v>-abil</v>
      </c>
    </row>
    <row r="57">
      <c r="A57" s="44">
        <f>COUNTA(Dictionary!A:A)-COUNTA(Dictionary!Q:Q)</f>
        <v>22</v>
      </c>
      <c r="B57" s="43" t="str">
        <f>Dictionary!Q1</f>
        <v>LexiliAsel</v>
      </c>
      <c r="C57" s="45">
        <f>1-A57/A2</f>
        <v>0.996698184</v>
      </c>
      <c r="D57" s="42">
        <f t="array" ref="D57">row(index(Dictionary!Q:Q,match(false,index((Dictionary!Q:Q&gt;0),0),0)))</f>
        <v>6643</v>
      </c>
      <c r="E57" s="43" t="str">
        <f t="shared" si="1"/>
        <v>Karibe</v>
      </c>
    </row>
    <row r="58">
      <c r="A58" s="44">
        <f>COUNTA(Dictionary!A:A)-COUNTA(#REF!)</f>
        <v>6663</v>
      </c>
      <c r="B58" s="42" t="str">
        <f>#REF!</f>
        <v>#REF!</v>
      </c>
      <c r="C58" s="45">
        <f>1-A58/A2</f>
        <v>0</v>
      </c>
      <c r="D58" s="42" t="str">
        <f t="array" ref="D58">row(index(#REF!,match(false,index((#REF!&gt;0),0),0)))</f>
        <v>#REF!</v>
      </c>
      <c r="E58" s="42" t="str">
        <f t="shared" si="1"/>
        <v>#REF!</v>
      </c>
    </row>
    <row r="59">
      <c r="A59" s="44">
        <f>COUNTA(Dictionary!A:A)-COUNTA(Dictionary!S:S)</f>
        <v>6598</v>
      </c>
      <c r="B59" s="43" t="str">
        <f>Dictionary!S1</f>
        <v>TranslationFra</v>
      </c>
      <c r="C59" s="45">
        <f>1-A59/A2</f>
        <v>0.009755365451</v>
      </c>
      <c r="D59" s="42">
        <f t="array" ref="D59">row(index(Dictionary!S:S,match(false,index((Dictionary!S:S&gt;0),0),0)))</f>
        <v>2</v>
      </c>
      <c r="E59" s="43" t="str">
        <f t="shared" si="1"/>
        <v>-abil</v>
      </c>
    </row>
    <row r="60">
      <c r="A60" s="44">
        <f>COUNTA(Dictionary!A:A)-COUNTA(Dictionary!T:T)</f>
        <v>6612</v>
      </c>
      <c r="B60" s="43" t="str">
        <f>Dictionary!T1</f>
        <v>TranslationRus</v>
      </c>
      <c r="C60" s="45">
        <f>1-A60/A2</f>
        <v>0.007654209815</v>
      </c>
      <c r="D60" s="42">
        <f t="array" ref="D60">row(index(Dictionary!T:T,match(false,index((Dictionary!T:T&gt;0),0),0)))</f>
        <v>2</v>
      </c>
      <c r="E60" s="43" t="str">
        <f t="shared" si="1"/>
        <v>-abil</v>
      </c>
    </row>
    <row r="61">
      <c r="A61" s="44">
        <f>COUNTA(Dictionary!A:A)-COUNTA(Dictionary!U:U)</f>
        <v>6618</v>
      </c>
      <c r="B61" s="43" t="str">
        <f>Dictionary!U1</f>
        <v>TranslationZho</v>
      </c>
      <c r="C61" s="45">
        <f>1-A61/A2</f>
        <v>0.006753714543</v>
      </c>
      <c r="D61" s="42">
        <f t="array" ref="D61">row(index(Dictionary!U:U,match(false,index((Dictionary!U:U&gt;0),0),0)))</f>
        <v>2</v>
      </c>
      <c r="E61" s="43" t="str">
        <f t="shared" si="1"/>
        <v>-abil</v>
      </c>
    </row>
    <row r="63">
      <c r="A63" s="30" t="s">
        <v>33041</v>
      </c>
      <c r="B63" s="30" t="s">
        <v>33042</v>
      </c>
      <c r="C63" s="30" t="s">
        <v>33015</v>
      </c>
      <c r="D63" s="30" t="s">
        <v>33043</v>
      </c>
      <c r="E63" s="30" t="s">
        <v>33015</v>
      </c>
      <c r="F63" s="30" t="s">
        <v>33044</v>
      </c>
      <c r="G63" s="30" t="s">
        <v>33015</v>
      </c>
      <c r="H63" s="30" t="s">
        <v>33045</v>
      </c>
      <c r="I63" s="30" t="s">
        <v>33015</v>
      </c>
      <c r="J63" s="30" t="s">
        <v>33046</v>
      </c>
      <c r="K63" s="30" t="s">
        <v>33015</v>
      </c>
    </row>
    <row r="64">
      <c r="A64" s="30" t="s">
        <v>415</v>
      </c>
      <c r="B64" s="46">
        <f>IFERROR(__xludf.DUMMYFUNCTION("sumproduct(len(filter(Dictionary!A:A,Dictionary!B:B=""root""))-len(substitute(lower(filter(Dictionary!A:A,Dictionary!B:B=""root"")),A64,"""")))"),2280.0)</f>
        <v>2280</v>
      </c>
      <c r="C64" s="37">
        <f>IFERROR(__xludf.DUMMYFUNCTION("B64/sumproduct(len(filter(Dictionary!A:A,Dictionary!B:B=""root"")))"),0.14023002644689095)</f>
        <v>0.1402300264</v>
      </c>
      <c r="D64" s="29">
        <f>countifs(Dictionary!A:A,"*"&amp;A64,Dictionary!B:B,"root")</f>
        <v>556</v>
      </c>
      <c r="E64" s="37">
        <f>D64/(countif(Dictionary!B:B,"root")-1)</f>
        <v>0.1889870836</v>
      </c>
      <c r="F64" s="29">
        <f>countifs(Dictionary!A:A,"*"&amp;A64&amp;"*",Dictionary!B:B,"root")</f>
        <v>1743</v>
      </c>
      <c r="G64" s="37">
        <f>F64/(countif(Dictionary!B:B,"root")-1)</f>
        <v>0.5924541128</v>
      </c>
      <c r="H64" s="29">
        <f>countifs(Dictionary!A:A,"*"&amp;A64&amp;"*"&amp;A64&amp;"*",Dictionary!B:B,"root")</f>
        <v>501</v>
      </c>
      <c r="I64" s="37">
        <f>H64/(countif(Dictionary!B:B,"root")-1)</f>
        <v>0.1702923182</v>
      </c>
      <c r="J64" s="30">
        <f>countifs(Dictionary!A:A,A64&amp;"*",Dictionary!B:B,"root")</f>
        <v>171</v>
      </c>
      <c r="K64" s="37">
        <f>J64/(countif(Dictionary!B:B,"root")-1)</f>
        <v>0.05812372536</v>
      </c>
    </row>
    <row r="65">
      <c r="A65" s="30" t="s">
        <v>101</v>
      </c>
      <c r="B65" s="46">
        <f>IFERROR(__xludf.DUMMYFUNCTION("sumproduct(len(filter(Dictionary!A:A,Dictionary!B:B=""root""))-len(substitute(lower(filter(Dictionary!A:A,Dictionary!B:B=""root"")),A65,"""")))"),407.0)</f>
        <v>407</v>
      </c>
      <c r="C65" s="37">
        <f>IFERROR(__xludf.DUMMYFUNCTION("B65/sumproduct(len(filter(Dictionary!A:A,Dictionary!B:B=""root"")))"),0.025032289808721325)</f>
        <v>0.02503228981</v>
      </c>
      <c r="D65" s="29">
        <f>countifs(Dictionary!A:A,"*"&amp;A65,Dictionary!B:B,"root")</f>
        <v>0</v>
      </c>
      <c r="E65" s="37">
        <f>D65/(countif(Dictionary!B:B,"root")-1)</f>
        <v>0</v>
      </c>
      <c r="F65" s="29">
        <f>countifs(Dictionary!A:A,"*"&amp;A65&amp;"*",Dictionary!B:B,"root")</f>
        <v>388</v>
      </c>
      <c r="G65" s="37">
        <f>F65/(countif(Dictionary!B:B,"root")-1)</f>
        <v>0.1318830727</v>
      </c>
      <c r="H65" s="29">
        <f>countifs(Dictionary!A:A,"*"&amp;A65&amp;"*"&amp;A65&amp;"*",Dictionary!B:B,"root")</f>
        <v>19</v>
      </c>
      <c r="I65" s="37">
        <f>H65/(countif(Dictionary!B:B,"root")-1)</f>
        <v>0.006458191706</v>
      </c>
      <c r="J65" s="30">
        <f>countifs(Dictionary!A:A,A65&amp;"*",Dictionary!B:B,"root")</f>
        <v>179</v>
      </c>
      <c r="K65" s="37">
        <f>J65/(countif(Dictionary!B:B,"root")-1)</f>
        <v>0.06084296397</v>
      </c>
    </row>
    <row r="66">
      <c r="A66" s="30" t="s">
        <v>33047</v>
      </c>
      <c r="B66" s="46">
        <f>IFERROR(__xludf.DUMMYFUNCTION("sumproduct(len(filter(Dictionary!A:A,Dictionary!B:B=""root""))-len(substitute(lower(filter(Dictionary!A:A,Dictionary!B:B=""root"")),A66,"""")))"),158.0)</f>
        <v>158</v>
      </c>
      <c r="C66" s="37">
        <f>IFERROR(__xludf.DUMMYFUNCTION("B66/sumproduct(len(filter(Dictionary!A:A,Dictionary!B:B=""root"")))"),0.009717694815179286)</f>
        <v>0.009717694815</v>
      </c>
      <c r="D66" s="29">
        <f>countifs(Dictionary!A:A,"*"&amp;A66,Dictionary!B:B,"root")</f>
        <v>0</v>
      </c>
      <c r="E66" s="37">
        <f>D66/(countif(Dictionary!B:B,"root")-1)</f>
        <v>0</v>
      </c>
      <c r="F66" s="29">
        <f>countifs(Dictionary!A:A,"*"&amp;A66&amp;"*",Dictionary!B:B,"root")</f>
        <v>154</v>
      </c>
      <c r="G66" s="37">
        <f>F66/(countif(Dictionary!B:B,"root")-1)</f>
        <v>0.0523453433</v>
      </c>
      <c r="H66" s="29">
        <f>countifs(Dictionary!A:A,"*"&amp;A66&amp;"*"&amp;A66&amp;"*",Dictionary!B:B,"root")</f>
        <v>4</v>
      </c>
      <c r="I66" s="37">
        <f>H66/(countif(Dictionary!B:B,"root")-1)</f>
        <v>0.001359619307</v>
      </c>
      <c r="J66" s="30">
        <f>countifs(Dictionary!A:A,A66&amp;"*",Dictionary!B:B,"root")</f>
        <v>74</v>
      </c>
      <c r="K66" s="37">
        <f>J66/(countif(Dictionary!B:B,"root")-1)</f>
        <v>0.02515295717</v>
      </c>
    </row>
    <row r="67">
      <c r="A67" s="30" t="s">
        <v>1010</v>
      </c>
      <c r="B67" s="46">
        <f>IFERROR(__xludf.DUMMYFUNCTION("sumproduct(len(filter(Dictionary!A:A,Dictionary!B:B=""root""))-len(substitute(lower(filter(Dictionary!A:A,Dictionary!B:B=""root"")),A67,"""")))"),415.0)</f>
        <v>415</v>
      </c>
      <c r="C67" s="37">
        <f>IFERROR(__xludf.DUMMYFUNCTION("B67/sumproduct(len(filter(Dictionary!A:A,Dictionary!B:B=""root"")))"),0.025524324989236732)</f>
        <v>0.02552432499</v>
      </c>
      <c r="D67" s="29">
        <f>countifs(Dictionary!A:A,"*"&amp;A67,Dictionary!B:B,"root")</f>
        <v>0</v>
      </c>
      <c r="E67" s="37">
        <f>D67/(countif(Dictionary!B:B,"root")-1)</f>
        <v>0</v>
      </c>
      <c r="F67" s="29">
        <f>countifs(Dictionary!A:A,"*"&amp;A67&amp;"*",Dictionary!B:B,"root")</f>
        <v>401</v>
      </c>
      <c r="G67" s="37">
        <f>F67/(countif(Dictionary!B:B,"root")-1)</f>
        <v>0.1363018355</v>
      </c>
      <c r="H67" s="29">
        <f>countifs(Dictionary!A:A,"*"&amp;A67&amp;"*"&amp;A67&amp;"*",Dictionary!B:B,"root")</f>
        <v>14</v>
      </c>
      <c r="I67" s="37">
        <f>H67/(countif(Dictionary!B:B,"root")-1)</f>
        <v>0.004758667573</v>
      </c>
      <c r="J67" s="30">
        <f>countifs(Dictionary!A:A,A67&amp;"*",Dictionary!B:B,"root")</f>
        <v>132</v>
      </c>
      <c r="K67" s="37">
        <f>J67/(countif(Dictionary!B:B,"root")-1)</f>
        <v>0.04486743712</v>
      </c>
    </row>
    <row r="68">
      <c r="A68" s="30" t="s">
        <v>7391</v>
      </c>
      <c r="B68" s="46">
        <f>IFERROR(__xludf.DUMMYFUNCTION("sumproduct(len(filter(Dictionary!A:A,Dictionary!B:B=""root""))-len(substitute(lower(filter(Dictionary!A:A,Dictionary!B:B=""root"")),A68,"""")))"),1264.0)</f>
        <v>1264</v>
      </c>
      <c r="C68" s="37">
        <f>IFERROR(__xludf.DUMMYFUNCTION("B68/sumproduct(len(filter(Dictionary!A:A,Dictionary!B:B=""root"")))"),0.07774155852143429)</f>
        <v>0.07774155852</v>
      </c>
      <c r="D68" s="29">
        <f>countifs(Dictionary!A:A,"*"&amp;A68,Dictionary!B:B,"root")</f>
        <v>287</v>
      </c>
      <c r="E68" s="37">
        <f>D68/(countif(Dictionary!B:B,"root")-1)</f>
        <v>0.09755268525</v>
      </c>
      <c r="F68" s="29">
        <f>countifs(Dictionary!A:A,"*"&amp;A68&amp;"*",Dictionary!B:B,"root")</f>
        <v>1092</v>
      </c>
      <c r="G68" s="37">
        <f>F68/(countif(Dictionary!B:B,"root")-1)</f>
        <v>0.3711760707</v>
      </c>
      <c r="H68" s="29">
        <f>countifs(Dictionary!A:A,"*"&amp;A68&amp;"*"&amp;A68&amp;"*",Dictionary!B:B,"root")</f>
        <v>166</v>
      </c>
      <c r="I68" s="37">
        <f>H68/(countif(Dictionary!B:B,"root")-1)</f>
        <v>0.05642420122</v>
      </c>
      <c r="J68" s="30">
        <f>countifs(Dictionary!A:A,A68&amp;"*",Dictionary!B:B,"root")</f>
        <v>125</v>
      </c>
      <c r="K68" s="37">
        <f>J68/(countif(Dictionary!B:B,"root")-1)</f>
        <v>0.04248810333</v>
      </c>
    </row>
    <row r="69">
      <c r="A69" s="30" t="s">
        <v>33048</v>
      </c>
      <c r="B69" s="46">
        <f>IFERROR(__xludf.DUMMYFUNCTION("sumproduct(len(filter(Dictionary!A:A,Dictionary!B:B=""root""))-len(substitute(lower(filter(Dictionary!A:A,Dictionary!B:B=""root"")),A69,"""")))"),256.0)</f>
        <v>256</v>
      </c>
      <c r="C69" s="37">
        <f>IFERROR(__xludf.DUMMYFUNCTION("B69/sumproduct(len(filter(Dictionary!A:A,Dictionary!B:B=""root"")))"),0.015745125776493018)</f>
        <v>0.01574512578</v>
      </c>
      <c r="D69" s="29">
        <f>countifs(Dictionary!A:A,"*"&amp;A69,Dictionary!B:B,"root")</f>
        <v>20</v>
      </c>
      <c r="E69" s="37">
        <f>D69/(countif(Dictionary!B:B,"root")-1)</f>
        <v>0.006798096533</v>
      </c>
      <c r="F69" s="29">
        <f>countifs(Dictionary!A:A,"*"&amp;A69&amp;"*",Dictionary!B:B,"root")</f>
        <v>251</v>
      </c>
      <c r="G69" s="37">
        <f>F69/(countif(Dictionary!B:B,"root")-1)</f>
        <v>0.08531611149</v>
      </c>
      <c r="H69" s="29">
        <f>countifs(Dictionary!A:A,"*"&amp;A69&amp;"*"&amp;A69&amp;"*",Dictionary!B:B,"root")</f>
        <v>5</v>
      </c>
      <c r="I69" s="37">
        <f>H69/(countif(Dictionary!B:B,"root")-1)</f>
        <v>0.001699524133</v>
      </c>
      <c r="J69" s="30">
        <f>countifs(Dictionary!A:A,A69&amp;"*",Dictionary!B:B,"root")</f>
        <v>117</v>
      </c>
      <c r="K69" s="37">
        <f>J69/(countif(Dictionary!B:B,"root")-1)</f>
        <v>0.03976886472</v>
      </c>
    </row>
    <row r="70">
      <c r="A70" s="30" t="s">
        <v>33049</v>
      </c>
      <c r="B70" s="46">
        <f>IFERROR(__xludf.DUMMYFUNCTION("sumproduct(len(filter(Dictionary!A:A,Dictionary!B:B=""root""))-len(substitute(lower(filter(Dictionary!A:A,Dictionary!B:B=""root"")),A70,"""")))"),301.0)</f>
        <v>301</v>
      </c>
      <c r="C70" s="37">
        <f>IFERROR(__xludf.DUMMYFUNCTION("B70/sumproduct(len(filter(Dictionary!A:A,Dictionary!B:B=""root"")))"),0.01851282366689218)</f>
        <v>0.01851282367</v>
      </c>
      <c r="D70" s="29">
        <f>countifs(Dictionary!A:A,"*"&amp;A70,Dictionary!B:B,"root")</f>
        <v>0</v>
      </c>
      <c r="E70" s="37">
        <f>D70/(countif(Dictionary!B:B,"root")-1)</f>
        <v>0</v>
      </c>
      <c r="F70" s="29">
        <f>countifs(Dictionary!A:A,"*"&amp;A70&amp;"*",Dictionary!B:B,"root")</f>
        <v>292</v>
      </c>
      <c r="G70" s="37">
        <f>F70/(countif(Dictionary!B:B,"root")-1)</f>
        <v>0.09925220938</v>
      </c>
      <c r="H70" s="29">
        <f>countifs(Dictionary!A:A,"*"&amp;A70&amp;"*"&amp;A70&amp;"*",Dictionary!B:B,"root")</f>
        <v>9</v>
      </c>
      <c r="I70" s="37">
        <f>H70/(countif(Dictionary!B:B,"root")-1)</f>
        <v>0.00305914344</v>
      </c>
      <c r="J70" s="30">
        <f>countifs(Dictionary!A:A,A70&amp;"*",Dictionary!B:B,"root")</f>
        <v>122</v>
      </c>
      <c r="K70" s="37">
        <f>J70/(countif(Dictionary!B:B,"root")-1)</f>
        <v>0.04146838885</v>
      </c>
    </row>
    <row r="71">
      <c r="A71" s="30" t="s">
        <v>33050</v>
      </c>
      <c r="B71" s="46">
        <f>IFERROR(__xludf.DUMMYFUNCTION("sumproduct(len(filter(Dictionary!A:A,Dictionary!B:B=""root""))-len(substitute(lower(filter(Dictionary!A:A,Dictionary!B:B=""root"")),A71,"""")))"),231.0)</f>
        <v>231</v>
      </c>
      <c r="C71" s="37">
        <f>IFERROR(__xludf.DUMMYFUNCTION("B71/sumproduct(len(filter(Dictionary!A:A,Dictionary!B:B=""root"")))"),0.014207515837382372)</f>
        <v>0.01420751584</v>
      </c>
      <c r="D71" s="29">
        <f>countifs(Dictionary!A:A,"*"&amp;A71,Dictionary!B:B,"root")</f>
        <v>0</v>
      </c>
      <c r="E71" s="37">
        <f>D71/(countif(Dictionary!B:B,"root")-1)</f>
        <v>0</v>
      </c>
      <c r="F71" s="29">
        <f>countifs(Dictionary!A:A,"*"&amp;A71&amp;"*",Dictionary!B:B,"root")</f>
        <v>229</v>
      </c>
      <c r="G71" s="37">
        <f>F71/(countif(Dictionary!B:B,"root")-1)</f>
        <v>0.0778382053</v>
      </c>
      <c r="H71" s="29">
        <f>countifs(Dictionary!A:A,"*"&amp;A71&amp;"*"&amp;A71&amp;"*",Dictionary!B:B,"root")</f>
        <v>2</v>
      </c>
      <c r="I71" s="37">
        <f>H71/(countif(Dictionary!B:B,"root")-1)</f>
        <v>0.0006798096533</v>
      </c>
      <c r="J71" s="30">
        <f>countifs(Dictionary!A:A,A71&amp;"*",Dictionary!B:B,"root")</f>
        <v>131</v>
      </c>
      <c r="K71" s="37">
        <f>J71/(countif(Dictionary!B:B,"root")-1)</f>
        <v>0.04452753229</v>
      </c>
    </row>
    <row r="72">
      <c r="A72" s="30" t="s">
        <v>33051</v>
      </c>
      <c r="B72" s="46">
        <f>IFERROR(__xludf.DUMMYFUNCTION("sumproduct(len(filter(Dictionary!A:A,Dictionary!B:B=""root""))-len(substitute(lower(filter(Dictionary!A:A,Dictionary!B:B=""root"")),A72,"""")))"),1355.0)</f>
        <v>1355</v>
      </c>
      <c r="C72" s="37">
        <f>IFERROR(__xludf.DUMMYFUNCTION("B72/sumproduct(len(filter(Dictionary!A:A,Dictionary!B:B=""root"")))"),0.08333845869979703)</f>
        <v>0.0833384587</v>
      </c>
      <c r="D72" s="29">
        <f>countifs(Dictionary!A:A,"*"&amp;A72,Dictionary!B:B,"root")</f>
        <v>471</v>
      </c>
      <c r="E72" s="37">
        <f>D72/(countif(Dictionary!B:B,"root")-1)</f>
        <v>0.1600951734</v>
      </c>
      <c r="F72" s="29">
        <f>countifs(Dictionary!A:A,"*"&amp;A72&amp;"*",Dictionary!B:B,"root")</f>
        <v>1175</v>
      </c>
      <c r="G72" s="37">
        <f>F72/(countif(Dictionary!B:B,"root")-1)</f>
        <v>0.3993881713</v>
      </c>
      <c r="H72" s="29">
        <f>countifs(Dictionary!A:A,"*"&amp;A72&amp;"*"&amp;A72&amp;"*",Dictionary!B:B,"root")</f>
        <v>169</v>
      </c>
      <c r="I72" s="37">
        <f>H72/(countif(Dictionary!B:B,"root")-1)</f>
        <v>0.0574439157</v>
      </c>
      <c r="J72" s="30">
        <f>countifs(Dictionary!A:A,A72&amp;"*",Dictionary!B:B,"root")</f>
        <v>92</v>
      </c>
      <c r="K72" s="37">
        <f>J72/(countif(Dictionary!B:B,"root")-1)</f>
        <v>0.03127124405</v>
      </c>
    </row>
    <row r="73">
      <c r="A73" s="30" t="s">
        <v>33052</v>
      </c>
      <c r="B73" s="46">
        <f>IFERROR(__xludf.DUMMYFUNCTION("sumproduct(len(filter(Dictionary!A:A,Dictionary!B:B=""root""))-len(substitute(lower(filter(Dictionary!A:A,Dictionary!B:B=""root"")),A73,"""")))"),196.0)</f>
        <v>196</v>
      </c>
      <c r="C73" s="37">
        <f>IFERROR(__xludf.DUMMYFUNCTION("B73/sumproduct(len(filter(Dictionary!A:A,Dictionary!B:B=""root"")))"),0.012054861922627468)</f>
        <v>0.01205486192</v>
      </c>
      <c r="D73" s="29">
        <f>countifs(Dictionary!A:A,"*"&amp;A73,Dictionary!B:B,"root")</f>
        <v>0</v>
      </c>
      <c r="E73" s="37">
        <f>D73/(countif(Dictionary!B:B,"root")-1)</f>
        <v>0</v>
      </c>
      <c r="F73" s="29">
        <f>countifs(Dictionary!A:A,"*"&amp;A73&amp;"*",Dictionary!B:B,"root")</f>
        <v>191</v>
      </c>
      <c r="G73" s="37">
        <f>F73/(countif(Dictionary!B:B,"root")-1)</f>
        <v>0.06492182189</v>
      </c>
      <c r="H73" s="29">
        <f>countifs(Dictionary!A:A,"*"&amp;A73&amp;"*"&amp;A73&amp;"*",Dictionary!B:B,"root")</f>
        <v>5</v>
      </c>
      <c r="I73" s="37">
        <f>H73/(countif(Dictionary!B:B,"root")-1)</f>
        <v>0.001699524133</v>
      </c>
      <c r="J73" s="30">
        <f>countifs(Dictionary!A:A,A73&amp;"*",Dictionary!B:B,"root")</f>
        <v>102</v>
      </c>
      <c r="K73" s="37">
        <f>J73/(countif(Dictionary!B:B,"root")-1)</f>
        <v>0.03467029232</v>
      </c>
    </row>
    <row r="74">
      <c r="A74" s="30" t="s">
        <v>33053</v>
      </c>
      <c r="B74" s="46">
        <f>IFERROR(__xludf.DUMMYFUNCTION("sumproduct(len(filter(Dictionary!A:A,Dictionary!B:B=""root""))-len(substitute(lower(filter(Dictionary!A:A,Dictionary!B:B=""root"")),A74,"""")))"),757.0)</f>
        <v>757</v>
      </c>
      <c r="C74" s="37">
        <f>IFERROR(__xludf.DUMMYFUNCTION("B74/sumproduct(len(filter(Dictionary!A:A,Dictionary!B:B=""root"")))"),0.04655882895627037)</f>
        <v>0.04655882896</v>
      </c>
      <c r="D74" s="29">
        <f>countifs(Dictionary!A:A,"*"&amp;A74,Dictionary!B:B,"root")</f>
        <v>0</v>
      </c>
      <c r="E74" s="37">
        <f>D74/(countif(Dictionary!B:B,"root")-1)</f>
        <v>0</v>
      </c>
      <c r="F74" s="29">
        <f>countifs(Dictionary!A:A,"*"&amp;A74&amp;"*",Dictionary!B:B,"root")</f>
        <v>707</v>
      </c>
      <c r="G74" s="37">
        <f>F74/(countif(Dictionary!B:B,"root")-1)</f>
        <v>0.2403127124</v>
      </c>
      <c r="H74" s="29">
        <f>countifs(Dictionary!A:A,"*"&amp;A74&amp;"*"&amp;A74&amp;"*",Dictionary!B:B,"root")</f>
        <v>49</v>
      </c>
      <c r="I74" s="37">
        <f>H74/(countif(Dictionary!B:B,"root")-1)</f>
        <v>0.01665533651</v>
      </c>
      <c r="J74" s="30">
        <f>countifs(Dictionary!A:A,A74&amp;"*",Dictionary!B:B,"root")</f>
        <v>332</v>
      </c>
      <c r="K74" s="37">
        <f>J74/(countif(Dictionary!B:B,"root")-1)</f>
        <v>0.1128484024</v>
      </c>
    </row>
    <row r="75">
      <c r="A75" s="30" t="s">
        <v>1031</v>
      </c>
      <c r="B75" s="46">
        <f>IFERROR(__xludf.DUMMYFUNCTION("sumproduct(len(filter(Dictionary!A:A,Dictionary!B:B=""root""))-len(substitute(lower(filter(Dictionary!A:A,Dictionary!B:B=""root"")),A75,"""")))"),705.0)</f>
        <v>705</v>
      </c>
      <c r="C75" s="37">
        <f>IFERROR(__xludf.DUMMYFUNCTION("B75/sumproduct(len(filter(Dictionary!A:A,Dictionary!B:B=""root"")))"),0.04336060028292023)</f>
        <v>0.04336060028</v>
      </c>
      <c r="D75" s="29">
        <f>countifs(Dictionary!A:A,"*"&amp;A75,Dictionary!B:B,"root")</f>
        <v>140</v>
      </c>
      <c r="E75" s="37">
        <f>D75/(countif(Dictionary!B:B,"root")-1)</f>
        <v>0.04758667573</v>
      </c>
      <c r="F75" s="29">
        <f>countifs(Dictionary!A:A,"*"&amp;A75&amp;"*",Dictionary!B:B,"root")</f>
        <v>680</v>
      </c>
      <c r="G75" s="37">
        <f>F75/(countif(Dictionary!B:B,"root")-1)</f>
        <v>0.2311352821</v>
      </c>
      <c r="H75" s="29">
        <f>countifs(Dictionary!A:A,"*"&amp;A75&amp;"*"&amp;A75&amp;"*",Dictionary!B:B,"root")</f>
        <v>25</v>
      </c>
      <c r="I75" s="37">
        <f>H75/(countif(Dictionary!B:B,"root")-1)</f>
        <v>0.008497620666</v>
      </c>
      <c r="J75" s="30">
        <f>countifs(Dictionary!A:A,A75&amp;"*",Dictionary!B:B,"root")</f>
        <v>98</v>
      </c>
      <c r="K75" s="37">
        <f>J75/(countif(Dictionary!B:B,"root")-1)</f>
        <v>0.03331067301</v>
      </c>
    </row>
    <row r="76">
      <c r="A76" s="30" t="s">
        <v>989</v>
      </c>
      <c r="B76" s="46">
        <f>IFERROR(__xludf.DUMMYFUNCTION("sumproduct(len(filter(Dictionary!A:A,Dictionary!B:B=""root""))-len(substitute(lower(filter(Dictionary!A:A,Dictionary!B:B=""root"")),A76,"""")))"),743.0)</f>
        <v>743</v>
      </c>
      <c r="C76" s="37">
        <f>IFERROR(__xludf.DUMMYFUNCTION("B76/sumproduct(len(filter(Dictionary!A:A,Dictionary!B:B=""root"")))"),0.04569776739036841)</f>
        <v>0.04569776739</v>
      </c>
      <c r="D76" s="29">
        <f>countifs(Dictionary!A:A,"*"&amp;A76,Dictionary!B:B,"root")</f>
        <v>169</v>
      </c>
      <c r="E76" s="37">
        <f>D76/(countif(Dictionary!B:B,"root")-1)</f>
        <v>0.0574439157</v>
      </c>
      <c r="F76" s="29">
        <f>countifs(Dictionary!A:A,"*"&amp;A76&amp;"*",Dictionary!B:B,"root")</f>
        <v>681</v>
      </c>
      <c r="G76" s="37">
        <f>F76/(countif(Dictionary!B:B,"root")-1)</f>
        <v>0.2314751869</v>
      </c>
      <c r="H76" s="29">
        <f>countifs(Dictionary!A:A,"*"&amp;A76&amp;"*"&amp;A76&amp;"*",Dictionary!B:B,"root")</f>
        <v>60</v>
      </c>
      <c r="I76" s="37">
        <f>H76/(countif(Dictionary!B:B,"root")-1)</f>
        <v>0.0203942896</v>
      </c>
      <c r="J76" s="30">
        <f>countifs(Dictionary!A:A,A76&amp;"*",Dictionary!B:B,"root")</f>
        <v>213</v>
      </c>
      <c r="K76" s="37">
        <f>J76/(countif(Dictionary!B:B,"root")-1)</f>
        <v>0.07239972808</v>
      </c>
    </row>
    <row r="77">
      <c r="A77" s="30" t="s">
        <v>32868</v>
      </c>
      <c r="B77" s="46">
        <f>IFERROR(__xludf.DUMMYFUNCTION("sumproduct(len(filter(Dictionary!A:A,Dictionary!B:B=""root""))-len(substitute(lower(filter(Dictionary!A:A,Dictionary!B:B=""root"")),A77,"""")))"),1075.0)</f>
        <v>1075</v>
      </c>
      <c r="C77" s="37">
        <f>IFERROR(__xludf.DUMMYFUNCTION("B77/sumproduct(len(filter(Dictionary!A:A,Dictionary!B:B=""root"")))"),0.06611722738175779)</f>
        <v>0.06611722738</v>
      </c>
      <c r="D77" s="29">
        <f>countifs(Dictionary!A:A,"*"&amp;A77,Dictionary!B:B,"root")</f>
        <v>319</v>
      </c>
      <c r="E77" s="37">
        <f>D77/(countif(Dictionary!B:B,"root")-1)</f>
        <v>0.1084296397</v>
      </c>
      <c r="F77" s="29">
        <f>countifs(Dictionary!A:A,"*"&amp;A77&amp;"*",Dictionary!B:B,"root")</f>
        <v>961</v>
      </c>
      <c r="G77" s="37">
        <f>F77/(countif(Dictionary!B:B,"root")-1)</f>
        <v>0.3266485384</v>
      </c>
      <c r="H77" s="29">
        <f>countifs(Dictionary!A:A,"*"&amp;A77&amp;"*"&amp;A77&amp;"*",Dictionary!B:B,"root")</f>
        <v>113</v>
      </c>
      <c r="I77" s="37">
        <f>H77/(countif(Dictionary!B:B,"root")-1)</f>
        <v>0.03840924541</v>
      </c>
      <c r="J77" s="30">
        <f>countifs(Dictionary!A:A,A77&amp;"*",Dictionary!B:B,"root")</f>
        <v>80</v>
      </c>
      <c r="K77" s="37">
        <f>J77/(countif(Dictionary!B:B,"root")-1)</f>
        <v>0.02719238613</v>
      </c>
    </row>
    <row r="78">
      <c r="A78" s="30" t="s">
        <v>21983</v>
      </c>
      <c r="B78" s="46">
        <f>IFERROR(__xludf.DUMMYFUNCTION("sumproduct(len(filter(Dictionary!A:A,Dictionary!B:B=""root""))-len(substitute(lower(filter(Dictionary!A:A,Dictionary!B:B=""root"")),A78,"""")))"),1106.0)</f>
        <v>1106</v>
      </c>
      <c r="C78" s="37">
        <f>IFERROR(__xludf.DUMMYFUNCTION("B78/sumproduct(len(filter(Dictionary!A:A,Dictionary!B:B=""root"")))"),0.068023863706255)</f>
        <v>0.06802386371</v>
      </c>
      <c r="D78" s="29">
        <f>countifs(Dictionary!A:A,"*"&amp;A78,Dictionary!B:B,"root")</f>
        <v>317</v>
      </c>
      <c r="E78" s="37">
        <f>D78/(countif(Dictionary!B:B,"root")-1)</f>
        <v>0.10774983</v>
      </c>
      <c r="F78" s="29">
        <f>countifs(Dictionary!A:A,"*"&amp;A78&amp;"*",Dictionary!B:B,"root")</f>
        <v>960</v>
      </c>
      <c r="G78" s="37">
        <f>F78/(countif(Dictionary!B:B,"root")-1)</f>
        <v>0.3263086336</v>
      </c>
      <c r="H78" s="29">
        <f>countifs(Dictionary!A:A,"*"&amp;A78&amp;"*"&amp;A78&amp;"*",Dictionary!B:B,"root")</f>
        <v>141</v>
      </c>
      <c r="I78" s="37">
        <f>H78/(countif(Dictionary!B:B,"root")-1)</f>
        <v>0.04792658056</v>
      </c>
      <c r="J78" s="30">
        <f>countifs(Dictionary!A:A,A78&amp;"*",Dictionary!B:B,"root")</f>
        <v>53</v>
      </c>
      <c r="K78" s="37">
        <f>J78/(countif(Dictionary!B:B,"root")-1)</f>
        <v>0.01801495581</v>
      </c>
    </row>
    <row r="79">
      <c r="A79" s="30" t="s">
        <v>1455</v>
      </c>
      <c r="B79" s="46">
        <f>IFERROR(__xludf.DUMMYFUNCTION("sumproduct(len(filter(Dictionary!A:A,Dictionary!B:B=""root""))-len(substitute(lower(filter(Dictionary!A:A,Dictionary!B:B=""root"")),A79,"""")))"),378.0)</f>
        <v>378</v>
      </c>
      <c r="C79" s="37">
        <f>IFERROR(__xludf.DUMMYFUNCTION("B79/sumproduct(len(filter(Dictionary!A:A,Dictionary!B:B=""root"")))"),0.023248662279352975)</f>
        <v>0.02324866228</v>
      </c>
      <c r="D79" s="29">
        <f>countifs(Dictionary!A:A,"*"&amp;A79,Dictionary!B:B,"root")</f>
        <v>0</v>
      </c>
      <c r="E79" s="37">
        <f>D79/(countif(Dictionary!B:B,"root")-1)</f>
        <v>0</v>
      </c>
      <c r="F79" s="29">
        <f>countifs(Dictionary!A:A,"*"&amp;A79&amp;"*",Dictionary!B:B,"root")</f>
        <v>352</v>
      </c>
      <c r="G79" s="37">
        <f>F79/(countif(Dictionary!B:B,"root")-1)</f>
        <v>0.119646499</v>
      </c>
      <c r="H79" s="29">
        <f>countifs(Dictionary!A:A,"*"&amp;A79&amp;"*"&amp;A79&amp;"*",Dictionary!B:B,"root")</f>
        <v>26</v>
      </c>
      <c r="I79" s="37">
        <f>H79/(countif(Dictionary!B:B,"root")-1)</f>
        <v>0.008837525493</v>
      </c>
      <c r="J79" s="30">
        <f>countifs(Dictionary!A:A,A79&amp;"*",Dictionary!B:B,"root")</f>
        <v>206</v>
      </c>
      <c r="K79" s="37">
        <f>J79/(countif(Dictionary!B:B,"root")-1)</f>
        <v>0.07002039429</v>
      </c>
    </row>
    <row r="80">
      <c r="A80" s="30" t="s">
        <v>33054</v>
      </c>
      <c r="B80" s="46">
        <f>IFERROR(__xludf.DUMMYFUNCTION("sumproduct(len(filter(Dictionary!A:A,Dictionary!B:B=""root""))-len(substitute(lower(filter(Dictionary!A:A,Dictionary!B:B=""root"")),A80,"""")))"),997.0)</f>
        <v>997</v>
      </c>
      <c r="C80" s="37">
        <f>IFERROR(__xludf.DUMMYFUNCTION("B80/sumproduct(len(filter(Dictionary!A:A,Dictionary!B:B=""root"")))"),0.06131988437173258)</f>
        <v>0.06131988437</v>
      </c>
      <c r="D80" s="29">
        <f>countifs(Dictionary!A:A,"*"&amp;A80,Dictionary!B:B,"root")</f>
        <v>136</v>
      </c>
      <c r="E80" s="37">
        <f>D80/(countif(Dictionary!B:B,"root")-1)</f>
        <v>0.04622705642</v>
      </c>
      <c r="F80" s="29">
        <f>countifs(Dictionary!A:A,"*"&amp;A80&amp;"*",Dictionary!B:B,"root")</f>
        <v>944</v>
      </c>
      <c r="G80" s="37">
        <f>F80/(countif(Dictionary!B:B,"root")-1)</f>
        <v>0.3208701564</v>
      </c>
      <c r="H80" s="29">
        <f>countifs(Dictionary!A:A,"*"&amp;A80&amp;"*"&amp;A80&amp;"*",Dictionary!B:B,"root")</f>
        <v>52</v>
      </c>
      <c r="I80" s="37">
        <f>H80/(countif(Dictionary!B:B,"root")-1)</f>
        <v>0.01767505099</v>
      </c>
      <c r="J80" s="30">
        <f>countifs(Dictionary!A:A,A80&amp;"*",Dictionary!B:B,"root")</f>
        <v>85</v>
      </c>
      <c r="K80" s="37">
        <f>J80/(countif(Dictionary!B:B,"root")-1)</f>
        <v>0.02889191027</v>
      </c>
    </row>
    <row r="81">
      <c r="A81" s="30" t="s">
        <v>33055</v>
      </c>
      <c r="B81" s="46">
        <f>IFERROR(__xludf.DUMMYFUNCTION("sumproduct(len(filter(Dictionary!A:A,Dictionary!B:B=""root""))-len(substitute(lower(filter(Dictionary!A:A,Dictionary!B:B=""root"")),A81,"""")))"),750.0)</f>
        <v>750</v>
      </c>
      <c r="C81" s="37">
        <f>IFERROR(__xludf.DUMMYFUNCTION("B81/sumproduct(len(filter(Dictionary!A:A,Dictionary!B:B=""root"")))"),0.04612829817331939)</f>
        <v>0.04612829817</v>
      </c>
      <c r="D81" s="29">
        <f>countifs(Dictionary!A:A,"*"&amp;A81,Dictionary!B:B,"root")</f>
        <v>70</v>
      </c>
      <c r="E81" s="37">
        <f>D81/(countif(Dictionary!B:B,"root")-1)</f>
        <v>0.02379333787</v>
      </c>
      <c r="F81" s="29">
        <f>countifs(Dictionary!A:A,"*"&amp;A81&amp;"*",Dictionary!B:B,"root")</f>
        <v>697</v>
      </c>
      <c r="G81" s="37">
        <f>F81/(countif(Dictionary!B:B,"root")-1)</f>
        <v>0.2369136642</v>
      </c>
      <c r="H81" s="29">
        <f>countifs(Dictionary!A:A,"*"&amp;A81&amp;"*"&amp;A81&amp;"*",Dictionary!B:B,"root")</f>
        <v>50</v>
      </c>
      <c r="I81" s="37">
        <f>H81/(countif(Dictionary!B:B,"root")-1)</f>
        <v>0.01699524133</v>
      </c>
      <c r="J81" s="30">
        <f>countifs(Dictionary!A:A,A81&amp;"*",Dictionary!B:B,"root")</f>
        <v>190</v>
      </c>
      <c r="K81" s="37">
        <f>J81/(countif(Dictionary!B:B,"root")-1)</f>
        <v>0.06458191706</v>
      </c>
    </row>
    <row r="82">
      <c r="A82" s="30" t="s">
        <v>476</v>
      </c>
      <c r="B82" s="46">
        <f>IFERROR(__xludf.DUMMYFUNCTION("sumproduct(len(filter(Dictionary!A:A,Dictionary!B:B=""root""))-len(substitute(lower(filter(Dictionary!A:A,Dictionary!B:B=""root"")),A82,"""")))"),832.0)</f>
        <v>832</v>
      </c>
      <c r="C82" s="37">
        <f>IFERROR(__xludf.DUMMYFUNCTION("B82/sumproduct(len(filter(Dictionary!A:A,Dictionary!B:B=""root"")))"),0.051171658773602316)</f>
        <v>0.05117165877</v>
      </c>
      <c r="D82" s="29">
        <f>countifs(Dictionary!A:A,"*"&amp;A82,Dictionary!B:B,"root")</f>
        <v>0</v>
      </c>
      <c r="E82" s="37">
        <f>D82/(countif(Dictionary!B:B,"root")-1)</f>
        <v>0</v>
      </c>
      <c r="F82" s="29">
        <f>countifs(Dictionary!A:A,"*"&amp;A82&amp;"*",Dictionary!B:B,"root")</f>
        <v>768</v>
      </c>
      <c r="G82" s="37">
        <f>F82/(countif(Dictionary!B:B,"root")-1)</f>
        <v>0.2610469069</v>
      </c>
      <c r="H82" s="29">
        <f>countifs(Dictionary!A:A,"*"&amp;A82&amp;"*"&amp;A82&amp;"*",Dictionary!B:B,"root")</f>
        <v>63</v>
      </c>
      <c r="I82" s="37">
        <f>H82/(countif(Dictionary!B:B,"root")-1)</f>
        <v>0.02141400408</v>
      </c>
      <c r="J82" s="30">
        <f>countifs(Dictionary!A:A,A82&amp;"*",Dictionary!B:B,"root")</f>
        <v>189</v>
      </c>
      <c r="K82" s="37">
        <f>J82/(countif(Dictionary!B:B,"root")-1)</f>
        <v>0.06424201224</v>
      </c>
    </row>
    <row r="83">
      <c r="A83" s="30" t="s">
        <v>29387</v>
      </c>
      <c r="B83" s="46">
        <f>IFERROR(__xludf.DUMMYFUNCTION("sumproduct(len(filter(Dictionary!A:A,Dictionary!B:B=""root""))-len(substitute(lower(filter(Dictionary!A:A,Dictionary!B:B=""root"")),A83,"""")))"),1073.0)</f>
        <v>1073</v>
      </c>
      <c r="C83" s="37">
        <f>IFERROR(__xludf.DUMMYFUNCTION("B83/sumproduct(len(filter(Dictionary!A:A,Dictionary!B:B=""root"")))"),0.06599421858662895)</f>
        <v>0.06599421859</v>
      </c>
      <c r="D83" s="29">
        <f>countifs(Dictionary!A:A,"*"&amp;A83,Dictionary!B:B,"root")</f>
        <v>369</v>
      </c>
      <c r="E83" s="37">
        <f>D83/(countif(Dictionary!B:B,"root")-1)</f>
        <v>0.125424881</v>
      </c>
      <c r="F83" s="29">
        <f>countifs(Dictionary!A:A,"*"&amp;A83&amp;"*",Dictionary!B:B,"root")</f>
        <v>946</v>
      </c>
      <c r="G83" s="37">
        <f>F83/(countif(Dictionary!B:B,"root")-1)</f>
        <v>0.321549966</v>
      </c>
      <c r="H83" s="29">
        <f>countifs(Dictionary!A:A,"*"&amp;A83&amp;"*"&amp;A83&amp;"*",Dictionary!B:B,"root")</f>
        <v>120</v>
      </c>
      <c r="I83" s="37">
        <f>H83/(countif(Dictionary!B:B,"root")-1)</f>
        <v>0.0407885792</v>
      </c>
      <c r="J83" s="30">
        <f>countifs(Dictionary!A:A,A83&amp;"*",Dictionary!B:B,"root")</f>
        <v>26</v>
      </c>
      <c r="K83" s="37">
        <f>J83/(countif(Dictionary!B:B,"root")-1)</f>
        <v>0.008837525493</v>
      </c>
    </row>
    <row r="84">
      <c r="A84" s="30" t="s">
        <v>33056</v>
      </c>
      <c r="B84" s="46">
        <f>IFERROR(__xludf.DUMMYFUNCTION("sumproduct(len(filter(Dictionary!A:A,Dictionary!B:B=""root""))-len(substitute(lower(filter(Dictionary!A:A,Dictionary!B:B=""root"")),A84,"""")))"),114.0)</f>
        <v>114</v>
      </c>
      <c r="C84" s="37">
        <f>IFERROR(__xludf.DUMMYFUNCTION("B84/sumproduct(len(filter(Dictionary!A:A,Dictionary!B:B=""root"")))"),0.007011501322344548)</f>
        <v>0.007011501322</v>
      </c>
      <c r="D84" s="29">
        <f>countifs(Dictionary!A:A,"*"&amp;A84,Dictionary!B:B,"root")</f>
        <v>0</v>
      </c>
      <c r="E84" s="37">
        <f>D84/(countif(Dictionary!B:B,"root")-1)</f>
        <v>0</v>
      </c>
      <c r="F84" s="29">
        <f>countifs(Dictionary!A:A,"*"&amp;A84&amp;"*",Dictionary!B:B,"root")</f>
        <v>112</v>
      </c>
      <c r="G84" s="37">
        <f>F84/(countif(Dictionary!B:B,"root")-1)</f>
        <v>0.03806934058</v>
      </c>
      <c r="H84" s="29">
        <f>countifs(Dictionary!A:A,"*"&amp;A84&amp;"*"&amp;A84&amp;"*",Dictionary!B:B,"root")</f>
        <v>2</v>
      </c>
      <c r="I84" s="37">
        <f>H84/(countif(Dictionary!B:B,"root")-1)</f>
        <v>0.0006798096533</v>
      </c>
      <c r="J84" s="30">
        <f>countifs(Dictionary!A:A,A84&amp;"*",Dictionary!B:B,"root")</f>
        <v>46</v>
      </c>
      <c r="K84" s="37">
        <f>J84/(countif(Dictionary!B:B,"root")-1)</f>
        <v>0.01563562203</v>
      </c>
    </row>
    <row r="85">
      <c r="A85" s="30" t="s">
        <v>33057</v>
      </c>
      <c r="B85" s="46">
        <f>IFERROR(__xludf.DUMMYFUNCTION("sumproduct(len(filter(Dictionary!A:A,Dictionary!B:B=""root""))-len(substitute(lower(filter(Dictionary!A:A,Dictionary!B:B=""root"")),A85,"""")))"),184.0)</f>
        <v>184</v>
      </c>
      <c r="C85" s="37">
        <f>IFERROR(__xludf.DUMMYFUNCTION("B85/sumproduct(len(filter(Dictionary!A:A,Dictionary!B:B=""root"")))"),0.011316809151854358)</f>
        <v>0.01131680915</v>
      </c>
      <c r="D85" s="29">
        <f>countifs(Dictionary!A:A,"*"&amp;A85,Dictionary!B:B,"root")</f>
        <v>11</v>
      </c>
      <c r="E85" s="37">
        <f>D85/(countif(Dictionary!B:B,"root")-1)</f>
        <v>0.003738953093</v>
      </c>
      <c r="F85" s="29">
        <f>countifs(Dictionary!A:A,"*"&amp;A85&amp;"*",Dictionary!B:B,"root")</f>
        <v>182</v>
      </c>
      <c r="G85" s="37">
        <f>F85/(countif(Dictionary!B:B,"root")-1)</f>
        <v>0.06186267845</v>
      </c>
      <c r="H85" s="29">
        <f>countifs(Dictionary!A:A,"*"&amp;A85&amp;"*"&amp;A85&amp;"*",Dictionary!B:B,"root")</f>
        <v>2</v>
      </c>
      <c r="I85" s="37">
        <f>H85/(countif(Dictionary!B:B,"root")-1)</f>
        <v>0.0006798096533</v>
      </c>
      <c r="J85" s="30">
        <f>countifs(Dictionary!A:A,A85&amp;"*",Dictionary!B:B,"root")</f>
        <v>38</v>
      </c>
      <c r="K85" s="37">
        <f>J85/(countif(Dictionary!B:B,"root")-1)</f>
        <v>0.01291638341</v>
      </c>
    </row>
    <row r="86">
      <c r="A86" s="30" t="s">
        <v>33058</v>
      </c>
      <c r="B86" s="46">
        <f>IFERROR(__xludf.DUMMYFUNCTION("sumproduct(len(filter(Dictionary!A:A,Dictionary!B:B=""root""))-len(substitute(lower(filter(Dictionary!A:A,Dictionary!B:B=""root"")),A86,"""")))"),194.0)</f>
        <v>194</v>
      </c>
      <c r="C86" s="37">
        <f>IFERROR(__xludf.DUMMYFUNCTION("B86/sumproduct(len(filter(Dictionary!A:A,Dictionary!B:B=""root"")))"),0.011931853127498617)</f>
        <v>0.01193185313</v>
      </c>
      <c r="D86" s="29">
        <f>countifs(Dictionary!A:A,"*"&amp;A86,Dictionary!B:B,"root")</f>
        <v>23</v>
      </c>
      <c r="E86" s="37">
        <f>D86/(countif(Dictionary!B:B,"root")-1)</f>
        <v>0.007817811013</v>
      </c>
      <c r="F86" s="29">
        <f>countifs(Dictionary!A:A,"*"&amp;A86&amp;"*",Dictionary!B:B,"root")</f>
        <v>188</v>
      </c>
      <c r="G86" s="37">
        <f>F86/(countif(Dictionary!B:B,"root")-1)</f>
        <v>0.06390210741</v>
      </c>
      <c r="H86" s="29">
        <f>countifs(Dictionary!A:A,"*"&amp;A86&amp;"*"&amp;A86&amp;"*",Dictionary!B:B,"root")</f>
        <v>6</v>
      </c>
      <c r="I86" s="37">
        <f>H86/(countif(Dictionary!B:B,"root")-1)</f>
        <v>0.00203942896</v>
      </c>
      <c r="J86" s="30">
        <f>countifs(Dictionary!A:A,A86&amp;"*",Dictionary!B:B,"root")</f>
        <v>76</v>
      </c>
      <c r="K86" s="37">
        <f>J86/(countif(Dictionary!B:B,"root")-1)</f>
        <v>0.02583276683</v>
      </c>
    </row>
    <row r="87">
      <c r="A87" s="30" t="s">
        <v>33059</v>
      </c>
      <c r="B87" s="46">
        <f>IFERROR(__xludf.DUMMYFUNCTION("sumproduct(len(filter(Dictionary!A:A,Dictionary!B:B=""root""))-len(substitute(lower(filter(Dictionary!A:A,Dictionary!B:B=""root"")),A87,"""")))"),394.0)</f>
        <v>394</v>
      </c>
      <c r="C87" s="37">
        <f>IFERROR(__xludf.DUMMYFUNCTION("B87/sumproduct(len(filter(Dictionary!A:A,Dictionary!B:B=""root"")))"),0.024232732640383788)</f>
        <v>0.02423273264</v>
      </c>
      <c r="D87" s="29">
        <f>countifs(Dictionary!A:A,"*"&amp;A87,Dictionary!B:B,"root")</f>
        <v>51</v>
      </c>
      <c r="E87" s="37">
        <f>D87/(countif(Dictionary!B:B,"root")-1)</f>
        <v>0.01733514616</v>
      </c>
      <c r="F87" s="29">
        <f>countifs(Dictionary!A:A,"*"&amp;A87&amp;"*",Dictionary!B:B,"root")</f>
        <v>382</v>
      </c>
      <c r="G87" s="37">
        <f>F87/(countif(Dictionary!B:B,"root")-1)</f>
        <v>0.1298436438</v>
      </c>
      <c r="H87" s="29">
        <f>countifs(Dictionary!A:A,"*"&amp;A87&amp;"*"&amp;A87&amp;"*",Dictionary!B:B,"root")</f>
        <v>11</v>
      </c>
      <c r="I87" s="37">
        <f>H87/(countif(Dictionary!B:B,"root")-1)</f>
        <v>0.003738953093</v>
      </c>
      <c r="J87" s="30">
        <f>countifs(Dictionary!A:A,A87&amp;"*",Dictionary!B:B,"root")</f>
        <v>40</v>
      </c>
      <c r="K87" s="37">
        <f>J87/(countif(Dictionary!B:B,"root")-1)</f>
        <v>0.01359619307</v>
      </c>
    </row>
    <row r="88">
      <c r="A88" s="30" t="s">
        <v>33060</v>
      </c>
      <c r="B88" s="46">
        <f>IFERROR(__xludf.DUMMYFUNCTION("sumproduct(len(filter(Dictionary!A:A,Dictionary!B:B=""root""))-len(substitute(lower(filter(Dictionary!A:A,Dictionary!B:B=""root"")),A88,"""")))"),90.0)</f>
        <v>90</v>
      </c>
      <c r="C88" s="37">
        <f>IFERROR(__xludf.DUMMYFUNCTION("B88/sumproduct(len(filter(Dictionary!A:A,Dictionary!B:B=""root"")))"),0.005535395780798327)</f>
        <v>0.005535395781</v>
      </c>
      <c r="D88" s="29">
        <f>countifs(Dictionary!A:A,"*"&amp;A88,Dictionary!B:B,"root")</f>
        <v>0</v>
      </c>
      <c r="E88" s="37">
        <f>D88/(countif(Dictionary!B:B,"root")-1)</f>
        <v>0</v>
      </c>
      <c r="F88" s="29">
        <f>countifs(Dictionary!A:A,"*"&amp;A88&amp;"*",Dictionary!B:B,"root")</f>
        <v>89</v>
      </c>
      <c r="G88" s="37">
        <f>F88/(countif(Dictionary!B:B,"root")-1)</f>
        <v>0.03025152957</v>
      </c>
      <c r="H88" s="29">
        <f>countifs(Dictionary!A:A,"*"&amp;A88&amp;"*"&amp;A88&amp;"*",Dictionary!B:B,"root")</f>
        <v>1</v>
      </c>
      <c r="I88" s="37">
        <f>H88/(countif(Dictionary!B:B,"root")-1)</f>
        <v>0.0003399048266</v>
      </c>
      <c r="J88" s="30">
        <f>countifs(Dictionary!A:A,A88&amp;"*",Dictionary!B:B,"root")</f>
        <v>26</v>
      </c>
      <c r="K88" s="37">
        <f>J88/(countif(Dictionary!B:B,"root")-1)</f>
        <v>0.008837525493</v>
      </c>
    </row>
    <row r="90">
      <c r="A90" s="40" t="s">
        <v>33041</v>
      </c>
      <c r="B90" s="40" t="s">
        <v>33042</v>
      </c>
      <c r="C90" s="40" t="s">
        <v>33015</v>
      </c>
    </row>
    <row r="91">
      <c r="A91" s="29" t="str">
        <f t="array" ref="A91:C115">sort(A64:C88,2,0)</f>
        <v>a</v>
      </c>
      <c r="B91" s="29">
        <v>2280.0</v>
      </c>
      <c r="C91" s="37">
        <v>0.14023002644689095</v>
      </c>
    </row>
    <row r="92">
      <c r="A92" s="29" t="s">
        <v>33051</v>
      </c>
      <c r="B92" s="29">
        <v>1355.0</v>
      </c>
      <c r="C92" s="37">
        <v>0.08333845869979703</v>
      </c>
    </row>
    <row r="93">
      <c r="A93" s="29" t="s">
        <v>7391</v>
      </c>
      <c r="B93" s="29">
        <v>1264.0</v>
      </c>
      <c r="C93" s="37">
        <v>0.07774155852143429</v>
      </c>
    </row>
    <row r="94">
      <c r="A94" s="29" t="s">
        <v>21983</v>
      </c>
      <c r="B94" s="29">
        <v>1106.0</v>
      </c>
      <c r="C94" s="37">
        <v>0.068023863706255</v>
      </c>
    </row>
    <row r="95">
      <c r="A95" s="29" t="s">
        <v>32868</v>
      </c>
      <c r="B95" s="29">
        <v>1075.0</v>
      </c>
      <c r="C95" s="37">
        <v>0.06611722738175779</v>
      </c>
    </row>
    <row r="96">
      <c r="A96" s="29" t="s">
        <v>29387</v>
      </c>
      <c r="B96" s="29">
        <v>1073.0</v>
      </c>
      <c r="C96" s="37">
        <v>0.06599421858662895</v>
      </c>
    </row>
    <row r="97">
      <c r="A97" s="29" t="s">
        <v>33054</v>
      </c>
      <c r="B97" s="29">
        <v>997.0</v>
      </c>
      <c r="C97" s="37">
        <v>0.06131988437173258</v>
      </c>
    </row>
    <row r="98">
      <c r="A98" s="29" t="s">
        <v>476</v>
      </c>
      <c r="B98" s="29">
        <v>832.0</v>
      </c>
      <c r="C98" s="37">
        <v>0.051171658773602316</v>
      </c>
    </row>
    <row r="99">
      <c r="A99" s="29" t="s">
        <v>33053</v>
      </c>
      <c r="B99" s="29">
        <v>757.0</v>
      </c>
      <c r="C99" s="37">
        <v>0.04655882895627037</v>
      </c>
    </row>
    <row r="100">
      <c r="A100" s="29" t="s">
        <v>33055</v>
      </c>
      <c r="B100" s="29">
        <v>750.0</v>
      </c>
      <c r="C100" s="37">
        <v>0.04612829817331939</v>
      </c>
    </row>
    <row r="101">
      <c r="A101" s="29" t="s">
        <v>989</v>
      </c>
      <c r="B101" s="29">
        <v>743.0</v>
      </c>
      <c r="C101" s="37">
        <v>0.04569776739036841</v>
      </c>
    </row>
    <row r="102">
      <c r="A102" s="29" t="s">
        <v>1031</v>
      </c>
      <c r="B102" s="29">
        <v>705.0</v>
      </c>
      <c r="C102" s="37">
        <v>0.04336060028292023</v>
      </c>
    </row>
    <row r="103">
      <c r="A103" s="29" t="s">
        <v>1010</v>
      </c>
      <c r="B103" s="29">
        <v>415.0</v>
      </c>
      <c r="C103" s="37">
        <v>0.025524324989236732</v>
      </c>
    </row>
    <row r="104">
      <c r="A104" s="29" t="s">
        <v>101</v>
      </c>
      <c r="B104" s="29">
        <v>407.0</v>
      </c>
      <c r="C104" s="37">
        <v>0.025032289808721325</v>
      </c>
    </row>
    <row r="105">
      <c r="A105" s="29" t="s">
        <v>33059</v>
      </c>
      <c r="B105" s="29">
        <v>394.0</v>
      </c>
      <c r="C105" s="37">
        <v>0.024232732640383788</v>
      </c>
    </row>
    <row r="106">
      <c r="A106" s="29" t="s">
        <v>1455</v>
      </c>
      <c r="B106" s="29">
        <v>378.0</v>
      </c>
      <c r="C106" s="37">
        <v>0.023248662279352975</v>
      </c>
    </row>
    <row r="107">
      <c r="A107" s="29" t="s">
        <v>33049</v>
      </c>
      <c r="B107" s="29">
        <v>301.0</v>
      </c>
      <c r="C107" s="37">
        <v>0.01851282366689218</v>
      </c>
    </row>
    <row r="108">
      <c r="A108" s="29" t="s">
        <v>33048</v>
      </c>
      <c r="B108" s="29">
        <v>256.0</v>
      </c>
      <c r="C108" s="37">
        <v>0.015745125776493018</v>
      </c>
    </row>
    <row r="109">
      <c r="A109" s="29" t="s">
        <v>33050</v>
      </c>
      <c r="B109" s="29">
        <v>231.0</v>
      </c>
      <c r="C109" s="37">
        <v>0.014207515837382372</v>
      </c>
    </row>
    <row r="110">
      <c r="A110" s="29" t="s">
        <v>33052</v>
      </c>
      <c r="B110" s="29">
        <v>196.0</v>
      </c>
      <c r="C110" s="37">
        <v>0.012054861922627468</v>
      </c>
    </row>
    <row r="111">
      <c r="A111" s="29" t="s">
        <v>33058</v>
      </c>
      <c r="B111" s="29">
        <v>194.0</v>
      </c>
      <c r="C111" s="37">
        <v>0.011931853127498617</v>
      </c>
    </row>
    <row r="112">
      <c r="A112" s="29" t="s">
        <v>33057</v>
      </c>
      <c r="B112" s="29">
        <v>184.0</v>
      </c>
      <c r="C112" s="37">
        <v>0.011316809151854358</v>
      </c>
    </row>
    <row r="113">
      <c r="A113" s="29" t="s">
        <v>33047</v>
      </c>
      <c r="B113" s="29">
        <v>158.0</v>
      </c>
      <c r="C113" s="37">
        <v>0.009717694815179286</v>
      </c>
    </row>
    <row r="114">
      <c r="A114" s="29" t="s">
        <v>33056</v>
      </c>
      <c r="B114" s="29">
        <v>114.0</v>
      </c>
      <c r="C114" s="37">
        <v>0.007011501322344548</v>
      </c>
    </row>
    <row r="115">
      <c r="A115" s="29" t="s">
        <v>33060</v>
      </c>
      <c r="B115" s="29">
        <v>90.0</v>
      </c>
      <c r="C115" s="37">
        <v>0.005535395780798327</v>
      </c>
    </row>
    <row r="117">
      <c r="A117" s="30" t="s">
        <v>33061</v>
      </c>
      <c r="B117" s="30" t="s">
        <v>33010</v>
      </c>
      <c r="C117" s="30" t="s">
        <v>33015</v>
      </c>
    </row>
    <row r="118">
      <c r="A118" s="30">
        <v>1.0</v>
      </c>
      <c r="B118" s="40">
        <f>sumproduct(len(Dictionary!A:A)=A118,Dictionary!B:B="root")</f>
        <v>4</v>
      </c>
      <c r="C118" s="47">
        <f>B118/(countif(Dictionary!B:B,"root")-1)</f>
        <v>0.001359619307</v>
      </c>
    </row>
    <row r="119">
      <c r="A119" s="30">
        <v>2.0</v>
      </c>
      <c r="B119" s="40">
        <f>sumproduct(len(Dictionary!A:A)=A119,Dictionary!B:B="root")</f>
        <v>33</v>
      </c>
      <c r="C119" s="47">
        <f>B119/(countif(Dictionary!B:B,"root")-1)</f>
        <v>0.01121685928</v>
      </c>
    </row>
    <row r="120">
      <c r="A120" s="30">
        <v>3.0</v>
      </c>
      <c r="B120" s="40">
        <f>sumproduct(len(Dictionary!A:A)=A120,Dictionary!B:B="root")</f>
        <v>164</v>
      </c>
      <c r="C120" s="47">
        <f>B120/(countif(Dictionary!B:B,"root")-1)</f>
        <v>0.05574439157</v>
      </c>
    </row>
    <row r="121">
      <c r="A121" s="30">
        <v>4.0</v>
      </c>
      <c r="B121" s="40">
        <f>sumproduct(len(Dictionary!A:A)=A121,Dictionary!B:B="root")</f>
        <v>549</v>
      </c>
      <c r="C121" s="47">
        <f>B121/(countif(Dictionary!B:B,"root")-1)</f>
        <v>0.1866077498</v>
      </c>
    </row>
    <row r="122">
      <c r="A122" s="30">
        <v>5.0</v>
      </c>
      <c r="B122" s="40">
        <f>sumproduct(len(Dictionary!A:A)=A122,Dictionary!B:B="root")</f>
        <v>788</v>
      </c>
      <c r="C122" s="47">
        <f>B122/(countif(Dictionary!B:B,"root")-1)</f>
        <v>0.2678450034</v>
      </c>
    </row>
    <row r="123">
      <c r="A123" s="30">
        <v>6.0</v>
      </c>
      <c r="B123" s="40">
        <f>sumproduct(len(Dictionary!A:A)=A123,Dictionary!B:B="root")</f>
        <v>706</v>
      </c>
      <c r="C123" s="47">
        <f>B123/(countif(Dictionary!B:B,"root")-1)</f>
        <v>0.2399728076</v>
      </c>
    </row>
    <row r="124">
      <c r="A124" s="30">
        <v>7.0</v>
      </c>
      <c r="B124" s="40">
        <f>sumproduct(len(Dictionary!A:A)=A124,Dictionary!B:B="root")</f>
        <v>406</v>
      </c>
      <c r="C124" s="47">
        <f>B124/(countif(Dictionary!B:B,"root")-1)</f>
        <v>0.1380013596</v>
      </c>
    </row>
    <row r="125">
      <c r="A125" s="30">
        <v>8.0</v>
      </c>
      <c r="B125" s="40">
        <f>sumproduct(len(Dictionary!A:A)=A125,Dictionary!B:B="root")</f>
        <v>199</v>
      </c>
      <c r="C125" s="47">
        <f>B125/(countif(Dictionary!B:B,"root")-1)</f>
        <v>0.0676410605</v>
      </c>
    </row>
    <row r="126">
      <c r="A126" s="30">
        <v>9.0</v>
      </c>
      <c r="B126" s="40">
        <f>sumproduct(len(Dictionary!A:A)=A126,Dictionary!B:B="root")</f>
        <v>65</v>
      </c>
      <c r="C126" s="47">
        <f>B126/(countif(Dictionary!B:B,"root")-1)</f>
        <v>0.02209381373</v>
      </c>
    </row>
    <row r="127">
      <c r="A127" s="30">
        <v>10.0</v>
      </c>
      <c r="B127" s="40">
        <f>sumproduct(len(Dictionary!A:A)=A127,Dictionary!B:B="root")</f>
        <v>17</v>
      </c>
      <c r="C127" s="47">
        <f>B127/(countif(Dictionary!B:B,"root")-1)</f>
        <v>0.005778382053</v>
      </c>
    </row>
    <row r="128">
      <c r="A128" s="30">
        <v>11.0</v>
      </c>
      <c r="B128" s="40">
        <f>sumproduct(len(Dictionary!A:A)=A128,Dictionary!B:B="root")</f>
        <v>8</v>
      </c>
      <c r="C128" s="47">
        <f>B128/(countif(Dictionary!B:B,"root")-1)</f>
        <v>0.002719238613</v>
      </c>
    </row>
    <row r="129">
      <c r="A129" s="30">
        <v>12.0</v>
      </c>
      <c r="B129" s="40">
        <f>sumproduct(len(Dictionary!A:A)=A129,Dictionary!B:B="root")</f>
        <v>4</v>
      </c>
      <c r="C129" s="47">
        <f>B129/(countif(Dictionary!B:B,"root")-1)</f>
        <v>0.001359619307</v>
      </c>
    </row>
    <row r="131">
      <c r="A131" s="30" t="s">
        <v>33062</v>
      </c>
      <c r="B131" s="30" t="s">
        <v>33063</v>
      </c>
      <c r="C131" s="30" t="s">
        <v>33015</v>
      </c>
    </row>
    <row r="132">
      <c r="A132" s="30">
        <v>3500.0</v>
      </c>
      <c r="B132" s="29">
        <f>A132-COUNTA(Dictionary!A:A)-1</f>
        <v>-3165</v>
      </c>
      <c r="C132" s="32">
        <f>(COUNTA(Dictionary!A:A)-1)/A132</f>
        <v>1.903714286</v>
      </c>
    </row>
    <row r="133">
      <c r="A133" s="30">
        <v>4000.0</v>
      </c>
      <c r="B133" s="29">
        <f>A133-COUNTA(Dictionary!A:A)-1</f>
        <v>-2665</v>
      </c>
      <c r="C133" s="32">
        <f>(COUNTA(Dictionary!A:A)-1)/A133</f>
        <v>1.66575</v>
      </c>
    </row>
    <row r="134">
      <c r="A134" s="30">
        <v>5000.0</v>
      </c>
      <c r="B134" s="29">
        <f>A134-COUNTA(Dictionary!A:A)-1</f>
        <v>-1665</v>
      </c>
      <c r="C134" s="32">
        <f>(COUNTA(Dictionary!A:A)-1)/A134</f>
        <v>1.3326</v>
      </c>
    </row>
    <row r="135">
      <c r="A135" s="30">
        <v>10000.0</v>
      </c>
      <c r="B135" s="29">
        <f>A135-COUNTA(Dictionary!A:A)-1</f>
        <v>3335</v>
      </c>
      <c r="C135" s="32">
        <f>(COUNTA(Dictionary!A:A)-1)/A135</f>
        <v>0.6663</v>
      </c>
    </row>
    <row r="137">
      <c r="A137" s="48" t="s">
        <v>59</v>
      </c>
      <c r="B137" s="48" t="s">
        <v>33010</v>
      </c>
      <c r="C137" s="30" t="s">
        <v>33064</v>
      </c>
      <c r="D137" s="35" t="s">
        <v>33065</v>
      </c>
    </row>
    <row r="138">
      <c r="A138" s="35" t="s">
        <v>1239</v>
      </c>
      <c r="B138" s="48">
        <f>countif(Dictionary!P:P, "*"&amp;A138&amp;"*")</f>
        <v>0</v>
      </c>
      <c r="C138" s="49" t="str">
        <f>COUNTIFS(Dictionary!P:P, "*"&amp;A138&amp;"*", Dictionary!Q:Q, "")&amp;" ("&amp;ROUNDUP(COUNTIFS(Dictionary!P:P, "*"&amp;A138&amp;"*", Dictionary!Q:Q, "")/B138*100)&amp;"%)"</f>
        <v>#DIV/0!</v>
      </c>
    </row>
    <row r="139">
      <c r="A139" s="35" t="s">
        <v>1706</v>
      </c>
      <c r="B139" s="48">
        <f>countif(Dictionary!P:P, "*"&amp;A139&amp;"*")</f>
        <v>25</v>
      </c>
      <c r="C139" s="49" t="str">
        <f>COUNTIFS(Dictionary!P:P, "*"&amp;A139&amp;"*", Dictionary!Q:Q, "")&amp;" ("&amp;ROUNDUP(COUNTIFS(Dictionary!P:P, "*"&amp;A139&amp;"*", Dictionary!Q:Q, "")/B139*100)&amp;"%)"</f>
        <v>0 (0%)</v>
      </c>
      <c r="D139" s="29"/>
    </row>
    <row r="140">
      <c r="A140" s="48" t="s">
        <v>649</v>
      </c>
      <c r="B140" s="48">
        <f>countif(Dictionary!P:P, "*"&amp;A140&amp;"*")</f>
        <v>97</v>
      </c>
      <c r="C140" s="49" t="str">
        <f>COUNTIFS(Dictionary!P:P, "*"&amp;A140&amp;"*", Dictionary!Q:Q, "")&amp;" ("&amp;ROUNDUP(COUNTIFS(Dictionary!P:P, "*"&amp;A140&amp;"*", Dictionary!Q:Q, "")/B140*100)&amp;"%)"</f>
        <v>0 (0%)</v>
      </c>
      <c r="D140" s="29"/>
    </row>
    <row r="141">
      <c r="A141" s="35" t="s">
        <v>1149</v>
      </c>
      <c r="B141" s="48">
        <f>countif(Dictionary!P:P, "*"&amp;A141&amp;"*")</f>
        <v>8</v>
      </c>
      <c r="C141" s="49" t="str">
        <f>COUNTIFS(Dictionary!P:P, "*"&amp;A141&amp;"*", Dictionary!Q:Q, "")&amp;" ("&amp;ROUNDUP(COUNTIFS(Dictionary!P:P, "*"&amp;A141&amp;"*", Dictionary!Q:Q, "")/B141*100)&amp;"%)"</f>
        <v>0 (0%)</v>
      </c>
      <c r="D141" s="29"/>
    </row>
    <row r="142">
      <c r="A142" s="35" t="s">
        <v>5746</v>
      </c>
      <c r="B142" s="48">
        <f>countif(Dictionary!P:P, "*"&amp;A142&amp;"*")</f>
        <v>6</v>
      </c>
      <c r="C142" s="49" t="str">
        <f>COUNTIFS(Dictionary!P:P, "*"&amp;A142&amp;"*", Dictionary!Q:Q, "")&amp;" ("&amp;ROUNDUP(COUNTIFS(Dictionary!P:P, "*"&amp;A142&amp;"*", Dictionary!Q:Q, "")/B142*100)&amp;"%)"</f>
        <v>0 (0%)</v>
      </c>
      <c r="D142" s="29"/>
    </row>
    <row r="143">
      <c r="A143" s="48" t="s">
        <v>615</v>
      </c>
      <c r="B143" s="48">
        <f>countif(Dictionary!P:P, "*"&amp;A143&amp;"*")</f>
        <v>198</v>
      </c>
      <c r="C143" s="49" t="str">
        <f>COUNTIFS(Dictionary!P:P, "*"&amp;A143&amp;"*", Dictionary!Q:Q, "")&amp;" ("&amp;ROUNDUP(COUNTIFS(Dictionary!P:P, "*"&amp;A143&amp;"*", Dictionary!Q:Q, "")/B143*100)&amp;"%)"</f>
        <v>0 (0%)</v>
      </c>
      <c r="D143" s="29"/>
    </row>
    <row r="144">
      <c r="A144" s="35" t="s">
        <v>2314</v>
      </c>
      <c r="B144" s="48">
        <f>countif(Dictionary!P:P, "*"&amp;A144&amp;"*")</f>
        <v>50</v>
      </c>
      <c r="C144" s="49" t="str">
        <f>COUNTIFS(Dictionary!P:P, "*"&amp;A144&amp;"*", Dictionary!Q:Q, "")&amp;" ("&amp;ROUNDUP(COUNTIFS(Dictionary!P:P, "*"&amp;A144&amp;"*", Dictionary!Q:Q, "")/B144*100)&amp;"%)"</f>
        <v>0 (0%)</v>
      </c>
      <c r="D144" s="29"/>
    </row>
    <row r="145">
      <c r="A145" s="35" t="s">
        <v>1153</v>
      </c>
      <c r="B145" s="48">
        <f>countif(Dictionary!P:P, "*"&amp;A145&amp;"*")</f>
        <v>38</v>
      </c>
      <c r="C145" s="49" t="str">
        <f>COUNTIFS(Dictionary!P:P, "*"&amp;A145&amp;"*", Dictionary!Q:Q, "")&amp;" ("&amp;ROUNDUP(COUNTIFS(Dictionary!P:P, "*"&amp;A145&amp;"*", Dictionary!Q:Q, "")/B145*100)&amp;"%)"</f>
        <v>0 (0%)</v>
      </c>
      <c r="D145" s="29"/>
    </row>
    <row r="146">
      <c r="A146" s="35" t="s">
        <v>3160</v>
      </c>
      <c r="B146" s="48">
        <f>countif(Dictionary!P:P, "*"&amp;A146&amp;"*")</f>
        <v>21</v>
      </c>
      <c r="C146" s="49" t="str">
        <f>COUNTIFS(Dictionary!P:P, "*"&amp;A146&amp;"*", Dictionary!Q:Q, "")&amp;" ("&amp;ROUNDUP(COUNTIFS(Dictionary!P:P, "*"&amp;A146&amp;"*", Dictionary!Q:Q, "")/B146*100)&amp;"%)"</f>
        <v>0 (0%)</v>
      </c>
      <c r="D146" s="29"/>
    </row>
    <row r="147">
      <c r="A147" s="35" t="s">
        <v>446</v>
      </c>
      <c r="B147" s="48">
        <f>countif(Dictionary!P:P, "*"&amp;A147&amp;"*")</f>
        <v>11</v>
      </c>
      <c r="C147" s="49" t="str">
        <f>COUNTIFS(Dictionary!P:P, "*"&amp;A147&amp;"*", Dictionary!Q:Q, "")&amp;" ("&amp;ROUNDUP(COUNTIFS(Dictionary!P:P, "*"&amp;A147&amp;"*", Dictionary!Q:Q, "")/B147*100)&amp;"%)"</f>
        <v>0 (0%)</v>
      </c>
      <c r="D147" s="29"/>
    </row>
    <row r="148">
      <c r="A148" s="35" t="s">
        <v>3181</v>
      </c>
      <c r="B148" s="48">
        <f>countif(Dictionary!P:P, "*"&amp;A148&amp;"*")</f>
        <v>12</v>
      </c>
      <c r="C148" s="49" t="str">
        <f>COUNTIFS(Dictionary!P:P, "*"&amp;A148&amp;"*", Dictionary!Q:Q, "")&amp;" ("&amp;ROUNDUP(COUNTIFS(Dictionary!P:P, "*"&amp;A148&amp;"*", Dictionary!Q:Q, "")/B148*100)&amp;"%)"</f>
        <v>0 (0%)</v>
      </c>
      <c r="D148" s="29"/>
    </row>
    <row r="149">
      <c r="A149" s="35" t="s">
        <v>10103</v>
      </c>
      <c r="B149" s="48">
        <f>countif(Dictionary!P:P, "*"&amp;A149&amp;"*")</f>
        <v>43</v>
      </c>
      <c r="C149" s="49" t="str">
        <f>COUNTIFS(Dictionary!P:P, "*"&amp;A149&amp;"*", Dictionary!Q:Q, "")&amp;" ("&amp;ROUNDUP(COUNTIFS(Dictionary!P:P, "*"&amp;A149&amp;"*", Dictionary!Q:Q, "")/B149*100)&amp;"%)"</f>
        <v>0 (0%)</v>
      </c>
      <c r="D149" s="29"/>
    </row>
    <row r="150">
      <c r="A150" s="35" t="s">
        <v>1113</v>
      </c>
      <c r="B150" s="48">
        <f>countif(Dictionary!P:P, "*"&amp;A150&amp;"*")</f>
        <v>37</v>
      </c>
      <c r="C150" s="49" t="str">
        <f>COUNTIFS(Dictionary!P:P, "*"&amp;A150&amp;"*", Dictionary!Q:Q, "")&amp;" ("&amp;ROUNDUP(COUNTIFS(Dictionary!P:P, "*"&amp;A150&amp;"*", Dictionary!Q:Q, "")/B150*100)&amp;"%)"</f>
        <v>0 (0%)</v>
      </c>
      <c r="D150" s="29"/>
    </row>
    <row r="151">
      <c r="A151" s="35" t="s">
        <v>8715</v>
      </c>
      <c r="B151" s="48">
        <f>countif(Dictionary!P:P, "*"&amp;A151&amp;"*")</f>
        <v>16</v>
      </c>
      <c r="C151" s="49" t="str">
        <f>COUNTIFS(Dictionary!P:P, "*"&amp;A151&amp;"*", Dictionary!Q:Q, "")&amp;" ("&amp;ROUNDUP(COUNTIFS(Dictionary!P:P, "*"&amp;A151&amp;"*", Dictionary!Q:Q, "")/B151*100)&amp;"%)"</f>
        <v>0 (0%)</v>
      </c>
      <c r="D151" s="29"/>
    </row>
    <row r="152">
      <c r="A152" s="35" t="s">
        <v>750</v>
      </c>
      <c r="B152" s="48">
        <f>countif(Dictionary!P:P, "*"&amp;A152&amp;"*")</f>
        <v>224</v>
      </c>
      <c r="C152" s="49" t="str">
        <f>COUNTIFS(Dictionary!P:P, "*"&amp;A152&amp;"*", Dictionary!Q:Q, "")&amp;" ("&amp;ROUNDUP(COUNTIFS(Dictionary!P:P, "*"&amp;A152&amp;"*", Dictionary!Q:Q, "")/B152*100)&amp;"%)"</f>
        <v>0 (0%)</v>
      </c>
      <c r="D152" s="29"/>
    </row>
    <row r="153">
      <c r="A153" s="35" t="s">
        <v>568</v>
      </c>
      <c r="B153" s="48">
        <f>countif(Dictionary!P:P, "*"&amp;A153&amp;"*")</f>
        <v>33</v>
      </c>
      <c r="C153" s="49" t="str">
        <f>COUNTIFS(Dictionary!P:P, "*"&amp;A153&amp;"*", Dictionary!Q:Q, "")&amp;" ("&amp;ROUNDUP(COUNTIFS(Dictionary!P:P, "*"&amp;A153&amp;"*", Dictionary!Q:Q, "")/B153*100)&amp;"%)"</f>
        <v>0 (0%)</v>
      </c>
      <c r="D153" s="29"/>
    </row>
    <row r="154">
      <c r="A154" s="35" t="s">
        <v>422</v>
      </c>
      <c r="B154" s="48">
        <f>countif(Dictionary!P:P, "*"&amp;A154&amp;"*")</f>
        <v>32</v>
      </c>
      <c r="C154" s="49" t="str">
        <f>COUNTIFS(Dictionary!P:P, "*"&amp;A154&amp;"*", Dictionary!Q:Q, "")&amp;" ("&amp;ROUNDUP(COUNTIFS(Dictionary!P:P, "*"&amp;A154&amp;"*", Dictionary!Q:Q, "")/B154*100)&amp;"%)"</f>
        <v>0 (0%)</v>
      </c>
      <c r="D154" s="29"/>
    </row>
    <row r="155">
      <c r="A155" s="35" t="s">
        <v>574</v>
      </c>
      <c r="B155" s="48">
        <f>countif(Dictionary!P:P, "*"&amp;A155&amp;"*")</f>
        <v>121</v>
      </c>
      <c r="C155" s="49" t="str">
        <f>COUNTIFS(Dictionary!P:P, "*"&amp;A155&amp;"*", Dictionary!Q:Q, "")&amp;" ("&amp;ROUNDUP(COUNTIFS(Dictionary!P:P, "*"&amp;A155&amp;"*", Dictionary!Q:Q, "")/B155*100)&amp;"%)"</f>
        <v>0 (0%)</v>
      </c>
      <c r="D155" s="29"/>
    </row>
    <row r="156">
      <c r="A156" s="35" t="s">
        <v>2814</v>
      </c>
      <c r="B156" s="48">
        <f>countif(Dictionary!P:P, "*"&amp;A156&amp;"*")</f>
        <v>6</v>
      </c>
      <c r="C156" s="49" t="str">
        <f>COUNTIFS(Dictionary!P:P, "*"&amp;A156&amp;"*", Dictionary!Q:Q, "")&amp;" ("&amp;ROUNDUP(COUNTIFS(Dictionary!P:P, "*"&amp;A156&amp;"*", Dictionary!Q:Q, "")/B156*100)&amp;"%)"</f>
        <v>0 (0%)</v>
      </c>
      <c r="D156" s="29"/>
    </row>
    <row r="157">
      <c r="A157" s="35" t="s">
        <v>1101</v>
      </c>
      <c r="B157" s="48">
        <f>countif(Dictionary!P:P, "*"&amp;A157&amp;"*")</f>
        <v>118</v>
      </c>
      <c r="C157" s="49" t="str">
        <f>COUNTIFS(Dictionary!P:P, "*"&amp;A157&amp;"*", Dictionary!Q:Q, "")&amp;" ("&amp;ROUNDUP(COUNTIFS(Dictionary!P:P, "*"&amp;A157&amp;"*", Dictionary!Q:Q, "")/B157*100)&amp;"%)"</f>
        <v>0 (0%)</v>
      </c>
      <c r="D157" s="29"/>
    </row>
    <row r="158">
      <c r="A158" s="35" t="s">
        <v>1878</v>
      </c>
      <c r="B158" s="48">
        <f>countif(Dictionary!P:P, "*"&amp;A158&amp;"*")</f>
        <v>16</v>
      </c>
      <c r="C158" s="49" t="str">
        <f>COUNTIFS(Dictionary!P:P, "*"&amp;A158&amp;"*", Dictionary!Q:Q, "")&amp;" ("&amp;ROUNDUP(COUNTIFS(Dictionary!P:P, "*"&amp;A158&amp;"*", Dictionary!Q:Q, "")/B158*100)&amp;"%)"</f>
        <v>0 (0%)</v>
      </c>
      <c r="D158" s="29"/>
    </row>
    <row r="159">
      <c r="A159" s="35" t="s">
        <v>4542</v>
      </c>
      <c r="B159" s="48">
        <f>countif(Dictionary!P:P, "*"&amp;A159&amp;"*")</f>
        <v>9</v>
      </c>
      <c r="C159" s="49" t="str">
        <f>COUNTIFS(Dictionary!P:P, "*"&amp;A159&amp;"*", Dictionary!Q:Q, "")&amp;" ("&amp;ROUNDUP(COUNTIFS(Dictionary!P:P, "*"&amp;A159&amp;"*", Dictionary!Q:Q, "")/B159*100)&amp;"%)"</f>
        <v>0 (0%)</v>
      </c>
      <c r="D159" s="29"/>
    </row>
    <row r="160">
      <c r="A160" s="35" t="s">
        <v>1558</v>
      </c>
      <c r="B160" s="48">
        <f>countif(Dictionary!P:P, "*"&amp;A160&amp;"*")</f>
        <v>10</v>
      </c>
      <c r="C160" s="49" t="str">
        <f>COUNTIFS(Dictionary!P:P, "*"&amp;A160&amp;"*", Dictionary!Q:Q, "")&amp;" ("&amp;ROUNDUP(COUNTIFS(Dictionary!P:P, "*"&amp;A160&amp;"*", Dictionary!Q:Q, "")/B160*100)&amp;"%)"</f>
        <v>0 (0%)</v>
      </c>
      <c r="D160" s="29"/>
    </row>
    <row r="161">
      <c r="A161" s="35" t="s">
        <v>3710</v>
      </c>
      <c r="B161" s="48">
        <f>countif(Dictionary!P:P, "*"&amp;A161&amp;"*")</f>
        <v>42</v>
      </c>
      <c r="C161" s="49" t="str">
        <f>COUNTIFS(Dictionary!P:P, "*"&amp;A161&amp;"*", Dictionary!Q:Q, "")&amp;" ("&amp;ROUNDUP(COUNTIFS(Dictionary!P:P, "*"&amp;A161&amp;"*", Dictionary!Q:Q, "")/B161*100)&amp;"%)"</f>
        <v>0 (0%)</v>
      </c>
      <c r="D161" s="29"/>
    </row>
    <row r="162">
      <c r="A162" s="35" t="s">
        <v>803</v>
      </c>
      <c r="B162" s="48">
        <f>countif(Dictionary!P:P, "*"&amp;A162&amp;"*")</f>
        <v>98</v>
      </c>
      <c r="C162" s="49" t="str">
        <f>COUNTIFS(Dictionary!P:P, "*"&amp;A162&amp;"*", Dictionary!Q:Q, "")&amp;" ("&amp;ROUNDUP(COUNTIFS(Dictionary!P:P, "*"&amp;A162&amp;"*", Dictionary!Q:Q, "")/B162*100)&amp;"%)"</f>
        <v>0 (0%)</v>
      </c>
      <c r="D162" s="29"/>
    </row>
    <row r="163">
      <c r="A163" s="35" t="s">
        <v>1871</v>
      </c>
      <c r="B163" s="48">
        <f>countif(Dictionary!P:P, "*"&amp;A163&amp;"*")</f>
        <v>6</v>
      </c>
      <c r="C163" s="49" t="str">
        <f>COUNTIFS(Dictionary!P:P, "*"&amp;A163&amp;"*", Dictionary!Q:Q, "")&amp;" ("&amp;ROUNDUP(COUNTIFS(Dictionary!P:P, "*"&amp;A163&amp;"*", Dictionary!Q:Q, "")/B163*100)&amp;"%)"</f>
        <v>0 (0%)</v>
      </c>
      <c r="D163" s="29"/>
    </row>
    <row r="164">
      <c r="A164" s="30" t="s">
        <v>4159</v>
      </c>
      <c r="B164" s="29">
        <f>countif(Dictionary!P:P, "*"&amp;A164&amp;"*")</f>
        <v>8</v>
      </c>
      <c r="C164" s="49" t="str">
        <f>COUNTIFS(Dictionary!P:P, "*"&amp;A164&amp;"*", Dictionary!Q:Q, "")&amp;" ("&amp;ROUNDUP(COUNTIFS(Dictionary!P:P, "*"&amp;A164&amp;"*", Dictionary!Q:Q, "")/B164*100)&amp;"%)"</f>
        <v>0 (0%)</v>
      </c>
      <c r="D164" s="29"/>
    </row>
    <row r="165">
      <c r="A165" s="30" t="s">
        <v>981</v>
      </c>
      <c r="B165" s="48">
        <f>countif(Dictionary!P:P, "*"&amp;A165&amp;"*")</f>
        <v>39</v>
      </c>
      <c r="C165" s="49" t="str">
        <f>COUNTIFS(Dictionary!P:P, "*"&amp;A165&amp;"*", Dictionary!Q:Q, "")&amp;" ("&amp;ROUNDUP(COUNTIFS(Dictionary!P:P, "*"&amp;A165&amp;"*", Dictionary!Q:Q, "")/B165*100)&amp;"%)"</f>
        <v>0 (0%)</v>
      </c>
      <c r="D165" s="29"/>
    </row>
    <row r="166">
      <c r="A166" s="30" t="s">
        <v>1660</v>
      </c>
      <c r="B166" s="48">
        <f>countif(Dictionary!P:P, "*"&amp;A166&amp;"*")</f>
        <v>11</v>
      </c>
      <c r="C166" s="49" t="str">
        <f>COUNTIFS(Dictionary!P:P, "*"&amp;A166&amp;"*", Dictionary!Q:Q, "")&amp;" ("&amp;ROUNDUP(COUNTIFS(Dictionary!P:P, "*"&amp;A166&amp;"*", Dictionary!Q:Q, "")/B166*100)&amp;"%)"</f>
        <v>0 (0%)</v>
      </c>
      <c r="D166" s="29"/>
    </row>
    <row r="167">
      <c r="A167" s="30" t="s">
        <v>2362</v>
      </c>
      <c r="B167" s="48">
        <f>countif(Dictionary!P:P, "*"&amp;A167&amp;"*")</f>
        <v>227</v>
      </c>
      <c r="C167" s="49" t="str">
        <f>COUNTIFS(Dictionary!P:P, "*"&amp;A167&amp;"*", Dictionary!Q:Q, "")&amp;" ("&amp;ROUNDUP(COUNTIFS(Dictionary!P:P, "*"&amp;A167&amp;"*", Dictionary!Q:Q, "")/B167*100)&amp;"%)"</f>
        <v>0 (0%)</v>
      </c>
      <c r="D167" s="29"/>
    </row>
    <row r="168">
      <c r="A168" s="30" t="s">
        <v>1780</v>
      </c>
      <c r="B168" s="48">
        <f>countif(Dictionary!P:P, "*"&amp;A168&amp;"*")</f>
        <v>158</v>
      </c>
      <c r="C168" s="49" t="str">
        <f>COUNTIFS(Dictionary!P:P, "*"&amp;A168&amp;"*", Dictionary!Q:Q, "")&amp;" ("&amp;ROUNDUP(COUNTIFS(Dictionary!P:P, "*"&amp;A168&amp;"*", Dictionary!Q:Q, "")/B168*100)&amp;"%)"</f>
        <v>0 (0%)</v>
      </c>
      <c r="D168" s="29"/>
    </row>
    <row r="169">
      <c r="A169" s="30" t="s">
        <v>5343</v>
      </c>
      <c r="B169" s="48">
        <f>countif(Dictionary!P:P, "*"&amp;A169&amp;"*")</f>
        <v>7</v>
      </c>
      <c r="C169" s="49" t="str">
        <f>COUNTIFS(Dictionary!P:P, "*"&amp;A169&amp;"*", Dictionary!Q:Q, "")&amp;" ("&amp;ROUNDUP(COUNTIFS(Dictionary!P:P, "*"&amp;A169&amp;"*", Dictionary!Q:Q, "")/B169*100)&amp;"%)"</f>
        <v>0 (0%)</v>
      </c>
      <c r="D169" s="29"/>
    </row>
    <row r="171">
      <c r="A171" s="30">
        <f>sum(B138:B169)</f>
        <v>1727</v>
      </c>
      <c r="B171" s="30" t="s">
        <v>33066</v>
      </c>
    </row>
    <row r="173">
      <c r="A173" s="30" t="s">
        <v>33010</v>
      </c>
      <c r="B173" s="30" t="s">
        <v>33067</v>
      </c>
    </row>
    <row r="174">
      <c r="A174" s="30" t="s">
        <v>17290</v>
      </c>
      <c r="B174" s="30">
        <f t="shared" ref="B174:B176" si="2">COUNTIF(#REF!, A174)</f>
        <v>0</v>
      </c>
    </row>
    <row r="175">
      <c r="A175" s="30" t="s">
        <v>25007</v>
      </c>
      <c r="B175" s="30">
        <f t="shared" si="2"/>
        <v>0</v>
      </c>
    </row>
    <row r="176">
      <c r="A176" s="30" t="s">
        <v>11109</v>
      </c>
      <c r="B176" s="30">
        <f t="shared" si="2"/>
        <v>0</v>
      </c>
    </row>
    <row r="177">
      <c r="A177" s="30" t="s">
        <v>33068</v>
      </c>
      <c r="B177" s="30">
        <f>A2-B174-B175-B176</f>
        <v>6663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