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07E81918_75FD_484C_9CF8_0FD63BF6DF39_.wvu.FilterData">Dictionary!$A$1:$T$6406</definedName>
    <definedName hidden="1" localSheetId="0" name="Z_00AF657E_A002_4178_8153_995907945848_.wvu.FilterData">Dictionary!$A$1:$T$5120</definedName>
    <definedName hidden="1" localSheetId="0" name="Z_B541445C_FB1C_4BF3_911E_39088AA1EDB8_.wvu.FilterData">Dictionary!$A$1:$AE$6406</definedName>
    <definedName hidden="1" localSheetId="0" name="Z_051EE43A_D4BE_42E4_BE0F_E5681E59141F_.wvu.FilterData">Dictionary!$A$1:$T$6456</definedName>
    <definedName hidden="1" localSheetId="0" name="Z_08975341_2D07_43BF_BC85_7900DCB7BA48_.wvu.FilterData">Dictionary!$A$1:$AE$6456</definedName>
    <definedName hidden="1" localSheetId="0" name="Z_532E2397_765E_4AE8_9618_438EC7010094_.wvu.FilterData">Dictionary!$A$1:$T$5402</definedName>
  </definedNames>
  <calcPr/>
  <customWorkbookViews>
    <customWorkbookView activeSheetId="0" maximized="1" windowHeight="0" windowWidth="0" guid="{00AF657E-A002-4178-8153-995907945848}" name="Genolexi"/>
    <customWorkbookView activeSheetId="0" maximized="1" windowHeight="0" windowWidth="0" guid="{07E81918-75FD-484C-9CF8-0FD63BF6DF39}" name="Entries with blank etymology"/>
    <customWorkbookView activeSheetId="0" maximized="1" windowHeight="0" windowWidth="0" guid="{08975341-2D07-43BF-BC85-7900DCB7BA48}" name="root verbs"/>
    <customWorkbookView activeSheetId="0" maximized="1" windowHeight="0" windowWidth="0" guid="{B541445C-FB1C-4BF3-911E-39088AA1EDB8}" name="Entries with TransNote"/>
    <customWorkbookView activeSheetId="0" maximized="1" windowHeight="0" windowWidth="0" guid="{051EE43A-D4BE-42E4-BE0F-E5681E59141F}" name="Entries with blank WordClass"/>
    <customWorkbookView activeSheetId="0" maximized="1" windowHeight="0" windowWidth="0" guid="{532E2397-765E-4AE8-9618-438EC7010094}" name="Fikso"/>
  </customWorkbookViews>
</workbook>
</file>

<file path=xl/sharedStrings.xml><?xml version="1.0" encoding="utf-8"?>
<sst xmlns="http://schemas.openxmlformats.org/spreadsheetml/2006/main" count="57602" uniqueCount="37926">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</sst>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25669520"/>
        <c:axId val="213720004"/>
      </c:barChart>
      <c:catAx>
        <c:axId val="2125669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720004"/>
      </c:catAx>
      <c:valAx>
        <c:axId val="213720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566952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532E2397-765E-4AE8-9618-438EC7010094}" filter="1" showAutoFilter="1">
      <autoFilter ref="$A$1:$T$5402">
        <filterColumn colId="1">
          <filters>
            <filter val="proper word"/>
            <filter val="phrase"/>
            <filter val="affix"/>
          </filters>
        </filterColumn>
      </autoFilter>
    </customSheetView>
    <customSheetView guid="{07E81918-75FD-484C-9CF8-0FD63BF6DF3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8975341-2D07-43BF-BC85-7900DCB7BA48}"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00AF657E-A002-4178-8153-995907945848}" filter="1" showAutoFilter="1">
      <autoFilter ref="$A$1:$T$5120">
        <filterColumn colId="1">
          <filters>
            <filter val="proper word"/>
            <filter val="phrase"/>
            <filter val="root"/>
          </filters>
        </filterColumn>
      </autoFilter>
    </customSheetView>
    <customSheetView guid="{051EE43A-D4BE-42E4-BE0F-E5681E59141F}" filter="1" showAutoFilter="1">
      <autoFilter ref="$A$1:$T$6456">
        <filterColumn colId="2">
          <filters blank="1">
            <filter val="d.oj"/>
            <filter val="b; m"/>
            <filter val="f jm"/>
            <filter val="n"/>
            <filter val="b.oro; il"/>
            <filter val="f.lin"/>
          </filters>
        </filterColumn>
      </autoFilter>
    </customSheetView>
    <customSheetView guid="{B541445C-FB1C-4BF3-911E-39088AA1EDB8}"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7671</v>
      </c>
      <c r="B2" s="38" t="s">
        <v>37869</v>
      </c>
    </row>
    <row r="4">
      <c r="A4" s="38" t="s">
        <v>37870</v>
      </c>
      <c r="B4" s="38" t="s">
        <v>37871</v>
      </c>
      <c r="C4" s="38" t="s">
        <v>37872</v>
      </c>
      <c r="D4" s="39" t="s">
        <v>37873</v>
      </c>
    </row>
    <row r="5">
      <c r="A5" s="38">
        <f>countif(Dictionary!P:P, "*"&amp;B5&amp;"*")</f>
        <v>1959</v>
      </c>
      <c r="B5" s="38" t="s">
        <v>9780</v>
      </c>
      <c r="C5" s="40">
        <f>countif(Dictionary!P:P, "*"&amp;B5&amp;"*")/(countif(Dictionary!B:B, B25)-1)</f>
        <v>0.6573825503</v>
      </c>
      <c r="D5" s="41">
        <f t="array" ref="D5">row(index(Dictionary!P:P,match(true, isnumber(search("*"&amp;B5&amp;"*", Dictionary!P:P)),0)))</f>
        <v>8</v>
      </c>
    </row>
    <row r="6">
      <c r="A6" s="38">
        <f>countif(Dictionary!P:P, "*"&amp;B6&amp;"*")</f>
        <v>1827</v>
      </c>
      <c r="B6" s="38" t="s">
        <v>12785</v>
      </c>
      <c r="C6" s="40">
        <f>countif(Dictionary!P:P, "*"&amp;B6&amp;"*")/(countif(Dictionary!B:B, B25)-1)</f>
        <v>0.6130872483</v>
      </c>
      <c r="D6" s="41">
        <f t="array" ref="D6">row(index(Dictionary!P:P,match(true, isnumber(search("*"&amp;B6&amp;"*", Dictionary!P:P)),0)))</f>
        <v>22</v>
      </c>
    </row>
    <row r="7">
      <c r="A7" s="38">
        <f>countif(Dictionary!P:P, "*"&amp;B7&amp;"*")</f>
        <v>1717</v>
      </c>
      <c r="B7" s="38" t="s">
        <v>8829</v>
      </c>
      <c r="C7" s="40">
        <f>countif(Dictionary!P:P, "*"&amp;B7&amp;"*")/(countif(Dictionary!B:B, B25)-1)</f>
        <v>0.5761744966</v>
      </c>
      <c r="D7" s="41">
        <f t="array" ref="D7">row(index(Dictionary!P:P,match(true, isnumber(search("*"&amp;B7&amp;"*", Dictionary!P:P)),0)))</f>
        <v>22</v>
      </c>
    </row>
    <row r="8">
      <c r="A8" s="38">
        <f>countif(Dictionary!P:P, "*"&amp;B8&amp;"*")</f>
        <v>1600</v>
      </c>
      <c r="B8" s="38" t="s">
        <v>30598</v>
      </c>
      <c r="C8" s="40">
        <f>countif(Dictionary!P:P, "*"&amp;B8&amp;"*")/(countif(Dictionary!B:B, B25)-1)</f>
        <v>0.5369127517</v>
      </c>
      <c r="D8" s="41">
        <f t="array" ref="D8">row(index(Dictionary!P:P,match(true, isnumber(search("*"&amp;B8&amp;"*", Dictionary!P:P)),0)))</f>
        <v>22</v>
      </c>
    </row>
    <row r="9">
      <c r="A9" s="38">
        <f>countif(Dictionary!P:P, "*"&amp;B9&amp;"*")</f>
        <v>1868</v>
      </c>
      <c r="B9" s="38" t="s">
        <v>10220</v>
      </c>
      <c r="C9" s="40">
        <f>countif(Dictionary!P:P, "*"&amp;B9&amp;"*")/(countif(Dictionary!B:B, B25)-1)</f>
        <v>0.6268456376</v>
      </c>
      <c r="D9" s="41">
        <f t="array" ref="D9">row(index(Dictionary!P:P,match(true, isnumber(search("*"&amp;B9&amp;"*", Dictionary!P:P)),0)))</f>
        <v>8</v>
      </c>
    </row>
    <row r="10">
      <c r="A10" s="38">
        <f>countif(Dictionary!P:P, "*"&amp;B10&amp;"*")</f>
        <v>1635</v>
      </c>
      <c r="B10" s="38" t="s">
        <v>16273</v>
      </c>
      <c r="C10" s="40">
        <f>countif(Dictionary!P:P, "*"&amp;B10&amp;"*")/(countif(Dictionary!B:B, B25)-1)</f>
        <v>0.5486577181</v>
      </c>
      <c r="D10" s="41">
        <f t="array" ref="D10">row(index(Dictionary!P:P,match(true, isnumber(search("*"&amp;B10&amp;"*", Dictionary!P:P)),0)))</f>
        <v>22</v>
      </c>
    </row>
    <row r="11">
      <c r="A11" s="38">
        <f>countif(Dictionary!P:P, "*"&amp;B11&amp;"*")</f>
        <v>1384</v>
      </c>
      <c r="B11" s="38" t="s">
        <v>28515</v>
      </c>
      <c r="C11" s="40">
        <f>countif(Dictionary!P:P, "*"&amp;B11&amp;"*")/(countif(Dictionary!B:B, B25)-1)</f>
        <v>0.4644295302</v>
      </c>
      <c r="D11" s="41">
        <f t="array" ref="D11">row(index(Dictionary!P:P,match(true, isnumber(search("*"&amp;B11&amp;"*", Dictionary!P:P)),0)))</f>
        <v>22</v>
      </c>
    </row>
    <row r="12">
      <c r="A12" s="38">
        <f>countif(Dictionary!P:P, "*"&amp;B12&amp;"*")</f>
        <v>816</v>
      </c>
      <c r="B12" s="38" t="s">
        <v>29732</v>
      </c>
      <c r="C12" s="40">
        <f>countif(Dictionary!P:P, "*"&amp;B12&amp;"*")/(countif(Dictionary!B:B, B25)-1)</f>
        <v>0.2738255034</v>
      </c>
      <c r="D12" s="41">
        <f t="array" ref="D12">row(index(Dictionary!P:P,match(true, isnumber(search("*"&amp;B12&amp;"*", Dictionary!P:P)),0)))</f>
        <v>8</v>
      </c>
    </row>
    <row r="13">
      <c r="A13" s="38">
        <f>countif(Dictionary!P:P, "*"&amp;B13&amp;"*")</f>
        <v>1286</v>
      </c>
      <c r="B13" s="38" t="s">
        <v>14655</v>
      </c>
      <c r="C13" s="40">
        <f>countif(Dictionary!P:P, "*"&amp;B13&amp;"*")/(countif(Dictionary!B:B, B25)-1)</f>
        <v>0.4315436242</v>
      </c>
      <c r="D13" s="41">
        <f t="array" ref="D13">row(index(Dictionary!P:P,match(true, isnumber(search("*"&amp;B13&amp;"*", Dictionary!P:P)),0)))</f>
        <v>22</v>
      </c>
    </row>
    <row r="14">
      <c r="A14" s="38">
        <f>countif(Dictionary!P:P, "*"&amp;B14&amp;"*")</f>
        <v>1472</v>
      </c>
      <c r="B14" s="38" t="s">
        <v>26373</v>
      </c>
      <c r="C14" s="40">
        <f>countif(Dictionary!P:P, "*"&amp;B14&amp;"*")/(countif(Dictionary!B:B, B25)-1)</f>
        <v>0.4939597315</v>
      </c>
      <c r="D14" s="41">
        <f t="array" ref="D14">row(index(Dictionary!P:P,match(true, isnumber(search("*"&amp;B14&amp;"*", Dictionary!P:P)),0)))</f>
        <v>22</v>
      </c>
    </row>
    <row r="15">
      <c r="A15" s="38">
        <f>countif(Dictionary!P:P, "*"&amp;B15&amp;"*")</f>
        <v>795</v>
      </c>
      <c r="B15" s="38" t="s">
        <v>35905</v>
      </c>
      <c r="C15" s="40">
        <f>countif(Dictionary!P:P, "*"&amp;B15&amp;"*")/(countif(Dictionary!B:B, B25)-1)</f>
        <v>0.2667785235</v>
      </c>
      <c r="D15" s="41">
        <f t="array" ref="D15">row(index(Dictionary!P:P,match(true, isnumber(search("*"&amp;B15&amp;"*", Dictionary!P:P)),0)))</f>
        <v>22</v>
      </c>
    </row>
    <row r="16">
      <c r="A16" s="38">
        <f>countif(Dictionary!P:P, "*"&amp;B16&amp;"*")</f>
        <v>1367</v>
      </c>
      <c r="B16" s="38" t="s">
        <v>15426</v>
      </c>
      <c r="C16" s="40">
        <f>countif(Dictionary!P:P, "*"&amp;B16&amp;"*")/(countif(Dictionary!B:B, B25)-1)</f>
        <v>0.4587248322</v>
      </c>
      <c r="D16" s="41">
        <f t="array" ref="D16">row(index(Dictionary!P:P,match(true, isnumber(search("*"&amp;B16&amp;"*", Dictionary!P:P)),0)))</f>
        <v>18</v>
      </c>
    </row>
    <row r="17">
      <c r="A17" s="38">
        <f>countif(Dictionary!P:P, "*"&amp;B17&amp;"*")</f>
        <v>772</v>
      </c>
      <c r="B17" s="38" t="s">
        <v>33850</v>
      </c>
      <c r="C17" s="40">
        <f>countif(Dictionary!P:P, "*"&amp;B17&amp;"*")/(countif(Dictionary!B:B, B25)-1)</f>
        <v>0.2590604027</v>
      </c>
      <c r="D17" s="41">
        <f t="array" ref="D17">row(index(Dictionary!P:P,match(true, isnumber(search("*"&amp;B17&amp;"*", Dictionary!P:P)),0)))</f>
        <v>22</v>
      </c>
    </row>
    <row r="18">
      <c r="A18" s="38">
        <f>countif(Dictionary!P:P, "*"&amp;B18&amp;"*")</f>
        <v>1351</v>
      </c>
      <c r="B18" s="38" t="s">
        <v>2071</v>
      </c>
      <c r="C18" s="40">
        <f>countif(Dictionary!P:P, "*"&amp;B18&amp;"*")/(countif(Dictionary!B:B, B25)-1)</f>
        <v>0.4533557047</v>
      </c>
      <c r="D18" s="41">
        <f t="array" ref="D18">row(index(Dictionary!P:P,match(true, isnumber(search("*"&amp;B18&amp;"*", Dictionary!P:P)),0)))</f>
        <v>22</v>
      </c>
    </row>
    <row r="19">
      <c r="A19" s="38">
        <f>countif(Dictionary!P:P, "*"&amp;B19&amp;"*")</f>
        <v>1083</v>
      </c>
      <c r="B19" s="38" t="s">
        <v>33061</v>
      </c>
      <c r="C19" s="40">
        <f>countif(Dictionary!P:P, "*"&amp;B19&amp;"*")/(countif(Dictionary!B:B, B25)-1)</f>
        <v>0.3634228188</v>
      </c>
      <c r="D19" s="41">
        <f t="array" ref="D19">row(index(Dictionary!P:P,match(true, isnumber(search("*"&amp;B19&amp;"*", Dictionary!P:P)),0)))</f>
        <v>22</v>
      </c>
    </row>
    <row r="20">
      <c r="A20" s="38">
        <f>countif(Dictionary!P:P, "*"&amp;B20&amp;"*")</f>
        <v>1650</v>
      </c>
      <c r="B20" s="38" t="s">
        <v>27849</v>
      </c>
      <c r="C20" s="40">
        <f>countif(Dictionary!P:P, "*"&amp;B20&amp;"*")/(countif(Dictionary!B:B, B25)-1)</f>
        <v>0.5536912752</v>
      </c>
      <c r="D20" s="41">
        <f t="array" ref="D20">row(index(Dictionary!P:P,match(true, isnumber(search("*"&amp;B20&amp;"*", Dictionary!P:P)),0)))</f>
        <v>22</v>
      </c>
    </row>
    <row r="21">
      <c r="A21" s="38">
        <f>countif(Dictionary!P:P, "*"&amp;B21&amp;"*")</f>
        <v>1719</v>
      </c>
      <c r="B21" s="38" t="s">
        <v>35000</v>
      </c>
      <c r="C21" s="40">
        <f>countif(Dictionary!P:P, "*"&amp;B21&amp;"*")/(countif(Dictionary!B:B, B25)-1)</f>
        <v>0.5768456376</v>
      </c>
      <c r="D21" s="41">
        <f t="array" ref="D21">row(index(Dictionary!P:P,match(true, isnumber(search("*"&amp;B21&amp;"*", Dictionary!P:P)),0)))</f>
        <v>18</v>
      </c>
    </row>
    <row r="22">
      <c r="A22" s="41">
        <f>countif(Dictionary!P:P, "*"&amp;B22&amp;"*")</f>
        <v>34</v>
      </c>
      <c r="B22" s="38" t="s">
        <v>20985</v>
      </c>
      <c r="C22" s="40">
        <f>countif(Dictionary!P:P, "*"&amp;B22&amp;"*")/(countif(Dictionary!B:B, B25)-1)</f>
        <v>0.01140939597</v>
      </c>
      <c r="D22" s="41">
        <f t="array" ref="D22">row(index(Dictionary!P:P,match(true, isnumber(search("*"&amp;B22&amp;"*", Dictionary!P:P)),0)))</f>
        <v>102</v>
      </c>
    </row>
    <row r="23">
      <c r="A23" s="42"/>
      <c r="B23" s="43"/>
    </row>
    <row r="24">
      <c r="A24" s="44" t="s">
        <v>37870</v>
      </c>
      <c r="B24" s="44" t="s">
        <v>37874</v>
      </c>
      <c r="C24" s="44" t="s">
        <v>37875</v>
      </c>
    </row>
    <row r="25">
      <c r="A25" s="38">
        <f>countif(Dictionary!B:B, B25)</f>
        <v>2981</v>
      </c>
      <c r="B25" s="38" t="s">
        <v>416</v>
      </c>
      <c r="C25" s="45">
        <f>A25/(counta(Dictionary!A:A)-1)</f>
        <v>0.3886064398</v>
      </c>
    </row>
    <row r="26">
      <c r="A26" s="38">
        <f>countif(Dictionary!B:B, B26)</f>
        <v>437</v>
      </c>
      <c r="B26" s="38" t="s">
        <v>454</v>
      </c>
      <c r="C26" s="45">
        <f>A26/(counta(Dictionary!A:A)-1)</f>
        <v>0.05696780081</v>
      </c>
    </row>
    <row r="27">
      <c r="A27" s="38">
        <f>countif(Dictionary!B:B, B27)</f>
        <v>3804</v>
      </c>
      <c r="B27" s="38" t="s">
        <v>445</v>
      </c>
      <c r="C27" s="40">
        <f>A27/(counta(Dictionary!A:A)-1)</f>
        <v>0.4958936253</v>
      </c>
    </row>
    <row r="28">
      <c r="A28" s="38">
        <f>countif(Dictionary!B:B, B28)</f>
        <v>318</v>
      </c>
      <c r="B28" s="38" t="s">
        <v>349</v>
      </c>
      <c r="C28" s="40">
        <f>A28/(counta(Dictionary!A:A)-1)</f>
        <v>0.04145482988</v>
      </c>
    </row>
    <row r="29">
      <c r="A29" s="38">
        <f>countif(Dictionary!B:B, B29)</f>
        <v>131</v>
      </c>
      <c r="B29" s="38" t="s">
        <v>21</v>
      </c>
      <c r="C29" s="40">
        <f>A29/(counta(Dictionary!A:A)-1)</f>
        <v>0.01707730413</v>
      </c>
    </row>
    <row r="31">
      <c r="A31" s="38" t="s">
        <v>37870</v>
      </c>
      <c r="B31" s="38" t="s">
        <v>37876</v>
      </c>
      <c r="C31" s="37"/>
    </row>
    <row r="32">
      <c r="A32" s="38">
        <f>countif(Dictionary!F:F, "*"&amp;B32&amp;"*")</f>
        <v>0</v>
      </c>
      <c r="B32" s="38" t="s">
        <v>37877</v>
      </c>
      <c r="C32" s="38" t="s">
        <v>37878</v>
      </c>
    </row>
    <row r="33">
      <c r="A33" s="38">
        <f>countif(Dictionary!F:F, "*"&amp;B33&amp;"*")</f>
        <v>0</v>
      </c>
      <c r="B33" s="38" t="s">
        <v>37879</v>
      </c>
      <c r="C33" s="38" t="s">
        <v>37880</v>
      </c>
    </row>
    <row r="34">
      <c r="A34" s="38">
        <f>countif(Dictionary!F:F, "*"&amp;B34&amp;"*")</f>
        <v>0</v>
      </c>
      <c r="B34" s="38" t="s">
        <v>37881</v>
      </c>
      <c r="C34" s="38" t="s">
        <v>37882</v>
      </c>
    </row>
    <row r="35">
      <c r="A35" s="38">
        <f>countif(Dictionary!F:F, "*"&amp;B35&amp;"*")</f>
        <v>18</v>
      </c>
      <c r="B35" s="38" t="s">
        <v>37883</v>
      </c>
      <c r="C35" s="38" t="s">
        <v>22941</v>
      </c>
    </row>
    <row r="36">
      <c r="A36" s="38">
        <f>countif(Dictionary!F:F, "*"&amp;B36&amp;"*")</f>
        <v>44</v>
      </c>
      <c r="B36" s="38" t="s">
        <v>37884</v>
      </c>
      <c r="C36" s="38" t="s">
        <v>27864</v>
      </c>
    </row>
    <row r="37">
      <c r="A37" s="38">
        <f>countif(Dictionary!F:F, "*"&amp;B37&amp;"*")</f>
        <v>12</v>
      </c>
      <c r="B37" s="38" t="s">
        <v>37885</v>
      </c>
      <c r="C37" s="38" t="s">
        <v>28982</v>
      </c>
    </row>
    <row r="38">
      <c r="A38" s="38">
        <f>countif(Dictionary!F:F, "*"&amp;B38&amp;"*")</f>
        <v>3</v>
      </c>
      <c r="B38" s="38" t="s">
        <v>37886</v>
      </c>
      <c r="C38" s="38" t="s">
        <v>37887</v>
      </c>
    </row>
    <row r="39">
      <c r="A39" s="38">
        <f>countif(Dictionary!F:F, "*"&amp;B39&amp;"*")</f>
        <v>14</v>
      </c>
      <c r="B39" s="38" t="s">
        <v>37888</v>
      </c>
      <c r="C39" s="38" t="s">
        <v>8310</v>
      </c>
    </row>
    <row r="40">
      <c r="A40" s="38">
        <f>countif(Dictionary!F:F, "*"&amp;B40&amp;"*")</f>
        <v>0</v>
      </c>
      <c r="B40" s="38" t="s">
        <v>37877</v>
      </c>
      <c r="C40" s="38" t="s">
        <v>37889</v>
      </c>
    </row>
    <row r="41">
      <c r="A41" s="38">
        <f>countif(Dictionary!F:F, "*"&amp;B41&amp;"*")</f>
        <v>0</v>
      </c>
      <c r="B41" s="38" t="s">
        <v>37879</v>
      </c>
      <c r="C41" s="38" t="s">
        <v>37890</v>
      </c>
    </row>
    <row r="42">
      <c r="A42" s="38">
        <f>countif(Dictionary!F:F, "*"&amp;B42&amp;"*")</f>
        <v>2</v>
      </c>
      <c r="B42" s="38" t="s">
        <v>37891</v>
      </c>
      <c r="C42" s="38" t="s">
        <v>16668</v>
      </c>
    </row>
    <row r="43">
      <c r="A43" s="38">
        <f>countif(Dictionary!F:F, "*"&amp;B43&amp;"*")</f>
        <v>19</v>
      </c>
      <c r="B43" s="38" t="s">
        <v>5763</v>
      </c>
      <c r="C43" s="38" t="s">
        <v>26635</v>
      </c>
    </row>
    <row r="44">
      <c r="A44" s="38">
        <f>countif(Dictionary!F:F, "*"&amp;B44&amp;"*")</f>
        <v>2</v>
      </c>
      <c r="B44" s="38" t="s">
        <v>37892</v>
      </c>
      <c r="C44" s="38" t="s">
        <v>32782</v>
      </c>
    </row>
    <row r="46">
      <c r="A46" s="46" t="s">
        <v>37893</v>
      </c>
      <c r="B46" s="46" t="s">
        <v>37894</v>
      </c>
      <c r="C46" s="46" t="s">
        <v>37895</v>
      </c>
      <c r="D46" s="46" t="s">
        <v>37896</v>
      </c>
      <c r="E46" s="46" t="s">
        <v>37897</v>
      </c>
    </row>
    <row r="47">
      <c r="A47" s="37">
        <f>COUNTA(Dictionary!A:A)-COUNTA(Dictionary!B:B)</f>
        <v>0</v>
      </c>
      <c r="B47" s="47" t="str">
        <f>Dictionary!B1</f>
        <v>Category</v>
      </c>
      <c r="C47" s="45">
        <f>1-A47/A2</f>
        <v>1</v>
      </c>
      <c r="D47" s="48">
        <f t="array" ref="D47">row(index(Dictionary!B:B,match(false,index((Dictionary!B:B&gt;0),0),0)))</f>
        <v>7673</v>
      </c>
      <c r="E47" s="49" t="str">
        <f t="shared" ref="E47:E61" si="1">indirect("Dictionary!A"&amp;D47)</f>
        <v/>
      </c>
    </row>
    <row r="48">
      <c r="A48" s="37">
        <f>COUNTA(Dictionary!A:A)-COUNTA(Dictionary!C:C)</f>
        <v>2</v>
      </c>
      <c r="B48" s="47" t="str">
        <f>Dictionary!C1</f>
        <v>WordClass</v>
      </c>
      <c r="C48" s="45">
        <f>1-A48/A2</f>
        <v>0.9997392778</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7673</v>
      </c>
      <c r="E49" s="49" t="str">
        <f t="shared" si="1"/>
        <v/>
      </c>
    </row>
    <row r="50">
      <c r="A50" s="37">
        <f>COUNTA(Dictionary!A:A)-COUNTA(Dictionary!G:G)</f>
        <v>7566</v>
      </c>
      <c r="B50" s="47" t="str">
        <f>Dictionary!G1</f>
        <v>SearchTermsEng</v>
      </c>
      <c r="C50" s="45">
        <f>1-A50/A2</f>
        <v>0.01368791553</v>
      </c>
      <c r="D50" s="48">
        <f t="array" ref="D50">row(index(Dictionary!G:G,match(false,index((Dictionary!G:G&gt;0),0),0)))</f>
        <v>2</v>
      </c>
      <c r="E50" s="49" t="str">
        <f t="shared" si="1"/>
        <v>-abil</v>
      </c>
    </row>
    <row r="51">
      <c r="A51" s="37">
        <f>COUNTA(Dictionary!A:A)-COUNTA(#REF!)</f>
        <v>7671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7673</v>
      </c>
      <c r="E52" s="51" t="str">
        <f t="shared" si="1"/>
        <v/>
      </c>
    </row>
    <row r="53" ht="16.5" customHeight="1">
      <c r="A53" s="52">
        <f>COUNTA(Dictionary!A:A)-COUNTA(Dictionary!I:I)</f>
        <v>2</v>
      </c>
      <c r="B53" s="51" t="str">
        <f>Dictionary!I1</f>
        <v>TranslationSpa</v>
      </c>
      <c r="C53" s="53">
        <f>1-A53/A2</f>
        <v>0.9997392778</v>
      </c>
      <c r="D53" s="50">
        <f t="array" ref="D53">row(index(Dictionary!I:I,match(false,index((Dictionary!I:I&gt;0),0),0)))</f>
        <v>4738</v>
      </c>
      <c r="E53" s="51" t="str">
        <f t="shared" si="1"/>
        <v>maxya</v>
      </c>
    </row>
    <row r="54">
      <c r="A54" s="52">
        <f>COUNTA(Dictionary!A:A)-COUNTA(Dictionary!K:K)</f>
        <v>7520</v>
      </c>
      <c r="B54" s="51" t="str">
        <f>Dictionary!K1</f>
        <v>TranslationDeu</v>
      </c>
      <c r="C54" s="53">
        <f>1-A54/A2</f>
        <v>0.01968452614</v>
      </c>
      <c r="D54" s="50">
        <f t="array" ref="D54">row(index(Dictionary!K:K,match(false,index((Dictionary!K:K&gt;0),0),0)))</f>
        <v>3</v>
      </c>
      <c r="E54" s="51" t="str">
        <f t="shared" si="1"/>
        <v>-bimar</v>
      </c>
    </row>
    <row r="55">
      <c r="A55" s="52">
        <f>COUNTA(Dictionary!A:A)-COUNTA(Dictionary!N:N)</f>
        <v>7664</v>
      </c>
      <c r="B55" s="51" t="str">
        <f>Dictionary!N1</f>
        <v>Example</v>
      </c>
      <c r="C55" s="53">
        <f>1-A55/A2</f>
        <v>0.0009125277017</v>
      </c>
      <c r="D55" s="50">
        <f t="array" ref="D55">row(index(Dictionary!N:N,match(false,index((Dictionary!N:N&gt;0),0),0)))</f>
        <v>2</v>
      </c>
      <c r="E55" s="51" t="str">
        <f t="shared" si="1"/>
        <v>-abil</v>
      </c>
    </row>
    <row r="56">
      <c r="A56" s="52">
        <f>COUNTA(Dictionary!A:A)-COUNTA(Dictionary!O:O)</f>
        <v>5381</v>
      </c>
      <c r="B56" s="51" t="str">
        <f>Dictionary!O1</f>
        <v>Tags</v>
      </c>
      <c r="C56" s="53">
        <f>1-A56/A2</f>
        <v>0.2985269196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7673</v>
      </c>
      <c r="E57" s="51" t="str">
        <f t="shared" si="1"/>
        <v/>
      </c>
    </row>
    <row r="58">
      <c r="A58" s="52">
        <f>COUNTA(Dictionary!A:A)-COUNTA(#REF!)</f>
        <v>7671</v>
      </c>
      <c r="B58" s="50" t="str">
        <f>#REF!</f>
        <v>#REF!</v>
      </c>
      <c r="C58" s="53">
        <f>1-A58/A2</f>
        <v>0</v>
      </c>
      <c r="D58" s="50" t="str">
        <f t="array" ref="D58">row(index(#REF!,match(false,index((#REF!&gt;0),0),0)))</f>
        <v>#REF!</v>
      </c>
      <c r="E58" s="50" t="str">
        <f t="shared" si="1"/>
        <v>#REF!</v>
      </c>
    </row>
    <row r="59">
      <c r="A59" s="52">
        <f>COUNTA(Dictionary!A:A)-COUNTA(Dictionary!R:R)</f>
        <v>7606</v>
      </c>
      <c r="B59" s="51" t="str">
        <f>Dictionary!R1</f>
        <v>TranslationFra</v>
      </c>
      <c r="C59" s="53">
        <f>1-A59/A2</f>
        <v>0.008473471516</v>
      </c>
      <c r="D59" s="50">
        <f t="array" ref="D59">row(index(Dictionary!R:R,match(false,index((Dictionary!R:R&gt;0),0),0)))</f>
        <v>2</v>
      </c>
      <c r="E59" s="51" t="str">
        <f t="shared" si="1"/>
        <v>-abil</v>
      </c>
    </row>
    <row r="60">
      <c r="A60" s="52">
        <f>COUNTA(Dictionary!A:A)-COUNTA(Dictionary!S:S)</f>
        <v>7620</v>
      </c>
      <c r="B60" s="51" t="str">
        <f>Dictionary!S1</f>
        <v>TranslationRus</v>
      </c>
      <c r="C60" s="53">
        <f>1-A60/A2</f>
        <v>0.006648416113</v>
      </c>
      <c r="D60" s="50">
        <f t="array" ref="D60">row(index(Dictionary!S:S,match(false,index((Dictionary!S:S&gt;0),0),0)))</f>
        <v>2</v>
      </c>
      <c r="E60" s="51" t="str">
        <f t="shared" si="1"/>
        <v>-abil</v>
      </c>
    </row>
    <row r="61">
      <c r="A61" s="52">
        <f>COUNTA(Dictionary!A:A)-COUNTA(Dictionary!T:T)</f>
        <v>7626</v>
      </c>
      <c r="B61" s="51" t="str">
        <f>Dictionary!T1</f>
        <v>TranslationZho</v>
      </c>
      <c r="C61" s="53">
        <f>1-A61/A2</f>
        <v>0.005866249511</v>
      </c>
      <c r="D61" s="50">
        <f t="array" ref="D61">row(index(Dictionary!T:T,match(false,index((Dictionary!T:T&gt;0),0),0)))</f>
        <v>2</v>
      </c>
      <c r="E61" s="51" t="str">
        <f t="shared" si="1"/>
        <v>-abil</v>
      </c>
    </row>
    <row r="63">
      <c r="A63" s="38" t="s">
        <v>37898</v>
      </c>
      <c r="B63" s="38" t="s">
        <v>37899</v>
      </c>
      <c r="C63" s="38" t="s">
        <v>37875</v>
      </c>
      <c r="D63" s="38" t="s">
        <v>37900</v>
      </c>
      <c r="E63" s="38" t="s">
        <v>37875</v>
      </c>
      <c r="F63" s="38" t="s">
        <v>37901</v>
      </c>
      <c r="G63" s="38" t="s">
        <v>37875</v>
      </c>
      <c r="H63" s="38" t="s">
        <v>37902</v>
      </c>
      <c r="I63" s="38" t="s">
        <v>37875</v>
      </c>
      <c r="J63" s="38" t="s">
        <v>37903</v>
      </c>
      <c r="K63" s="38" t="s">
        <v>37875</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IFERROR(__xludf.DUMMYFUNCTION("B64/sumproduct(len(filter(Dictionary!A:A,Dictionary!B:B=""root"")))"),0.13988348100497633)</f>
        <v>0.139883481</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505</v>
      </c>
      <c r="I64" s="45">
        <f>H64/(countif(Dictionary!B:B,"root")-1)</f>
        <v>0.1694630872</v>
      </c>
      <c r="J64" s="38">
        <f>countifs(Dictionary!A:A,A64&amp;"*",Dictionary!B:B,"root")</f>
        <v>172</v>
      </c>
      <c r="K64" s="45">
        <f>J64/(countif(Dictionary!B:B,"root")-1)</f>
        <v>0.05771812081</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37904</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9383</v>
      </c>
      <c r="B68" s="54">
        <f>IFERROR(__xludf.DUMMYFUNCTION("sumproduct(len(filter(Dictionary!A:A,Dictionary!B:B=""root""))-len(substitute(lower(filter(Dictionary!A:A,Dictionary!B:B=""root"")),A68,"""")))"),1280.0)</f>
        <v>1280</v>
      </c>
      <c r="C68" s="45">
        <f>IFERROR(__xludf.DUMMYFUNCTION("B68/sumproduct(len(filter(Dictionary!A:A,Dictionary!B:B=""root"")))"),0.07767933001577862)</f>
        <v>0.07767933002</v>
      </c>
      <c r="D68" s="37">
        <f>countifs(Dictionary!A:A,"*"&amp;A68,Dictionary!B:B,"root")</f>
        <v>291</v>
      </c>
      <c r="E68" s="45">
        <f>D68/(countif(Dictionary!B:B,"root")-1)</f>
        <v>0.09765100671</v>
      </c>
      <c r="F68" s="37">
        <f>countifs(Dictionary!A:A,"*"&amp;A68&amp;"*",Dictionary!B:B,"root")</f>
        <v>1104</v>
      </c>
      <c r="G68" s="45">
        <f>F68/(countif(Dictionary!B:B,"root")-1)</f>
        <v>0.3704697987</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37905</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37906</v>
      </c>
      <c r="B70" s="54">
        <f>IFERROR(__xludf.DUMMYFUNCTION("sumproduct(len(filter(Dictionary!A:A,Dictionary!B:B=""root""))-len(substitute(lower(filter(Dictionary!A:A,Dictionary!B:B=""root"")),A70,"""")))"),307.0)</f>
        <v>307</v>
      </c>
      <c r="C70" s="45">
        <f>IFERROR(__xludf.DUMMYFUNCTION("B70/sumproduct(len(filter(Dictionary!A:A,Dictionary!B:B=""root"")))"),0.018630901808471902)</f>
        <v>0.01863090181</v>
      </c>
      <c r="D70" s="37">
        <f>countifs(Dictionary!A:A,"*"&amp;A70,Dictionary!B:B,"root")</f>
        <v>0</v>
      </c>
      <c r="E70" s="45">
        <f>D70/(countif(Dictionary!B:B,"root")-1)</f>
        <v>0</v>
      </c>
      <c r="F70" s="37">
        <f>countifs(Dictionary!A:A,"*"&amp;A70&amp;"*",Dictionary!B:B,"root")</f>
        <v>295</v>
      </c>
      <c r="G70" s="45">
        <f>F70/(countif(Dictionary!B:B,"root")-1)</f>
        <v>0.09899328859</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37907</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37908</v>
      </c>
      <c r="B72" s="54">
        <f>IFERROR(__xludf.DUMMYFUNCTION("sumproduct(len(filter(Dictionary!A:A,Dictionary!B:B=""root""))-len(substitute(lower(filter(Dictionary!A:A,Dictionary!B:B=""root"")),A72,"""")))"),1374.0)</f>
        <v>1374</v>
      </c>
      <c r="C72" s="45">
        <f>IFERROR(__xludf.DUMMYFUNCTION("B72/sumproduct(len(filter(Dictionary!A:A,Dictionary!B:B=""root"")))"),0.08338390581381236)</f>
        <v>0.08338390581</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176</v>
      </c>
      <c r="I72" s="45">
        <f>H72/(countif(Dictionary!B:B,"root")-1)</f>
        <v>0.05906040268</v>
      </c>
      <c r="J72" s="38">
        <f>countifs(Dictionary!A:A,A72&amp;"*",Dictionary!B:B,"root")</f>
        <v>92</v>
      </c>
      <c r="K72" s="45">
        <f>J72/(countif(Dictionary!B:B,"root")-1)</f>
        <v>0.03087248322</v>
      </c>
    </row>
    <row r="73">
      <c r="A73" s="38" t="s">
        <v>37909</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37910</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1366</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IFERROR(__xludf.DUMMYFUNCTION("B76/sumproduct(len(filter(Dictionary!A:A,Dictionary!B:B=""root"")))"),0.045575919407695106)</f>
        <v>0.04557591941</v>
      </c>
      <c r="D76" s="37">
        <f>countifs(Dictionary!A:A,"*"&amp;A76,Dictionary!B:B,"root")</f>
        <v>168</v>
      </c>
      <c r="E76" s="45">
        <f>D76/(countif(Dictionary!B:B,"root")-1)</f>
        <v>0.05637583893</v>
      </c>
      <c r="F76" s="37">
        <f>countifs(Dictionary!A:A,"*"&amp;A76&amp;"*",Dictionary!B:B,"root")</f>
        <v>688</v>
      </c>
      <c r="G76" s="45">
        <f>F76/(countif(Dictionary!B:B,"root")-1)</f>
        <v>0.2308724832</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IFERROR(__xludf.DUMMYFUNCTION("B77/sumproduct(len(filter(Dictionary!A:A,Dictionary!B:B=""root"")))"),0.06602743051341183)</f>
        <v>0.06602743051</v>
      </c>
      <c r="D77" s="37">
        <f>countifs(Dictionary!A:A,"*"&amp;A77,Dictionary!B:B,"root")</f>
        <v>324</v>
      </c>
      <c r="E77" s="45">
        <f>D77/(countif(Dictionary!B:B,"root")-1)</f>
        <v>0.1087248322</v>
      </c>
      <c r="F77" s="37">
        <f>countifs(Dictionary!A:A,"*"&amp;A77&amp;"*",Dictionary!B:B,"root")</f>
        <v>972</v>
      </c>
      <c r="G77" s="45">
        <f>F77/(countif(Dictionary!B:B,"root")-1)</f>
        <v>0.3261744966</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26736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IFERROR(__xludf.DUMMYFUNCTION("B79/sumproduct(len(filter(Dictionary!A:A,Dictionary!B:B=""root"")))"),0.02336448598130841)</f>
        <v>0.02336448598</v>
      </c>
      <c r="D79" s="37">
        <f>countifs(Dictionary!A:A,"*"&amp;A79,Dictionary!B:B,"root")</f>
        <v>0</v>
      </c>
      <c r="E79" s="45">
        <f>D79/(countif(Dictionary!B:B,"root")-1)</f>
        <v>0</v>
      </c>
      <c r="F79" s="37">
        <f>countifs(Dictionary!A:A,"*"&amp;A79&amp;"*",Dictionary!B:B,"root")</f>
        <v>357</v>
      </c>
      <c r="G79" s="45">
        <f>F79/(countif(Dictionary!B:B,"root")-1)</f>
        <v>0.1197986577</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37911</v>
      </c>
      <c r="B80" s="54">
        <f>IFERROR(__xludf.DUMMYFUNCTION("sumproduct(len(filter(Dictionary!A:A,Dictionary!B:B=""root""))-len(substitute(lower(filter(Dictionary!A:A,Dictionary!B:B=""root"")),A80,"""")))"),1008.0)</f>
        <v>1008</v>
      </c>
      <c r="C80" s="45">
        <f>IFERROR(__xludf.DUMMYFUNCTION("B80/sumproduct(len(filter(Dictionary!A:A,Dictionary!B:B=""root"")))"),0.06117247238742566)</f>
        <v>0.06117247239</v>
      </c>
      <c r="D80" s="37">
        <f>countifs(Dictionary!A:A,"*"&amp;A80,Dictionary!B:B,"root")</f>
        <v>137</v>
      </c>
      <c r="E80" s="45">
        <f>D80/(countif(Dictionary!B:B,"root")-1)</f>
        <v>0.04597315436</v>
      </c>
      <c r="F80" s="37">
        <f>countifs(Dictionary!A:A,"*"&amp;A80&amp;"*",Dictionary!B:B,"root")</f>
        <v>954</v>
      </c>
      <c r="G80" s="45">
        <f>F80/(countif(Dictionary!B:B,"root")-1)</f>
        <v>0.3201342282</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37912</v>
      </c>
      <c r="B81" s="54">
        <f>IFERROR(__xludf.DUMMYFUNCTION("sumproduct(len(filter(Dictionary!A:A,Dictionary!B:B=""root""))-len(substitute(lower(filter(Dictionary!A:A,Dictionary!B:B=""root"")),A81,"""")))"),759.0)</f>
        <v>759</v>
      </c>
      <c r="C81" s="45">
        <f>IFERROR(__xludf.DUMMYFUNCTION("B81/sumproduct(len(filter(Dictionary!A:A,Dictionary!B:B=""root"")))"),0.04606141522029372)</f>
        <v>0.04606141522</v>
      </c>
      <c r="D81" s="37">
        <f>countifs(Dictionary!A:A,"*"&amp;A81,Dictionary!B:B,"root")</f>
        <v>70</v>
      </c>
      <c r="E81" s="45">
        <f>D81/(countif(Dictionary!B:B,"root")-1)</f>
        <v>0.02348993289</v>
      </c>
      <c r="F81" s="37">
        <f>countifs(Dictionary!A:A,"*"&amp;A81&amp;"*",Dictionary!B:B,"root")</f>
        <v>704</v>
      </c>
      <c r="G81" s="45">
        <f>F81/(countif(Dictionary!B:B,"root")-1)</f>
        <v>0.2362416107</v>
      </c>
      <c r="H81" s="37">
        <f>countifs(Dictionary!A:A,"*"&amp;A81&amp;"*"&amp;A81&amp;"*",Dictionary!B:B,"root")</f>
        <v>52</v>
      </c>
      <c r="I81" s="45">
        <f>H81/(countif(Dictionary!B:B,"root")-1)</f>
        <v>0.01744966443</v>
      </c>
      <c r="J81" s="38">
        <f>countifs(Dictionary!A:A,A81&amp;"*",Dictionary!B:B,"root")</f>
        <v>193</v>
      </c>
      <c r="K81" s="45">
        <f>J81/(countif(Dictionary!B:B,"root")-1)</f>
        <v>0.06476510067</v>
      </c>
    </row>
    <row r="82">
      <c r="A82" s="38" t="s">
        <v>497</v>
      </c>
      <c r="B82" s="54">
        <f>IFERROR(__xludf.DUMMYFUNCTION("sumproduct(len(filter(Dictionary!A:A,Dictionary!B:B=""root""))-len(substitute(lower(filter(Dictionary!A:A,Dictionary!B:B=""root"")),A82,"""")))"),847.0)</f>
        <v>847</v>
      </c>
      <c r="C82" s="45">
        <f>IFERROR(__xludf.DUMMYFUNCTION("B82/sumproduct(len(filter(Dictionary!A:A,Dictionary!B:B=""root"")))"),0.0514018691588785)</f>
        <v>0.05140186916</v>
      </c>
      <c r="D82" s="37">
        <f>countifs(Dictionary!A:A,"*"&amp;A82,Dictionary!B:B,"root")</f>
        <v>1</v>
      </c>
      <c r="E82" s="45">
        <f>D82/(countif(Dictionary!B:B,"root")-1)</f>
        <v>0.0003355704698</v>
      </c>
      <c r="F82" s="37">
        <f>countifs(Dictionary!A:A,"*"&amp;A82&amp;"*",Dictionary!B:B,"root")</f>
        <v>780</v>
      </c>
      <c r="G82" s="45">
        <f>F82/(countif(Dictionary!B:B,"root")-1)</f>
        <v>0.2617449664</v>
      </c>
      <c r="H82" s="37">
        <f>countifs(Dictionary!A:A,"*"&amp;A82&amp;"*"&amp;A82&amp;"*",Dictionary!B:B,"root")</f>
        <v>66</v>
      </c>
      <c r="I82" s="45">
        <f>H82/(countif(Dictionary!B:B,"root")-1)</f>
        <v>0.02214765101</v>
      </c>
      <c r="J82" s="38">
        <f>countifs(Dictionary!A:A,A82&amp;"*",Dictionary!B:B,"root")</f>
        <v>192</v>
      </c>
      <c r="K82" s="45">
        <f>J82/(countif(Dictionary!B:B,"root")-1)</f>
        <v>0.0644295302</v>
      </c>
    </row>
    <row r="83">
      <c r="A83" s="38" t="s">
        <v>35135</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37913</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37914</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37915</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37916</v>
      </c>
      <c r="B87" s="54">
        <f>IFERROR(__xludf.DUMMYFUNCTION("sumproduct(len(filter(Dictionary!A:A,Dictionary!B:B=""root""))-len(substitute(lower(filter(Dictionary!A:A,Dictionary!B:B=""root"")),A87,"""")))"),397.0)</f>
        <v>397</v>
      </c>
      <c r="C87" s="45">
        <f>IFERROR(__xludf.DUMMYFUNCTION("B87/sumproduct(len(filter(Dictionary!A:A,Dictionary!B:B=""root"")))"),0.024092729700206334)</f>
        <v>0.0240927297</v>
      </c>
      <c r="D87" s="37">
        <f>countifs(Dictionary!A:A,"*"&amp;A87,Dictionary!B:B,"root")</f>
        <v>52</v>
      </c>
      <c r="E87" s="45">
        <f>D87/(countif(Dictionary!B:B,"root")-1)</f>
        <v>0.01744966443</v>
      </c>
      <c r="F87" s="37">
        <f>countifs(Dictionary!A:A,"*"&amp;A87&amp;"*",Dictionary!B:B,"root")</f>
        <v>385</v>
      </c>
      <c r="G87" s="45">
        <f>F87/(countif(Dictionary!B:B,"root")-1)</f>
        <v>0.1291946309</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37917</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37898</v>
      </c>
      <c r="B90" s="48" t="s">
        <v>37899</v>
      </c>
      <c r="C90" s="48" t="s">
        <v>37875</v>
      </c>
    </row>
    <row r="91">
      <c r="A91" s="37" t="str">
        <f t="array" ref="A91:C115">sort(A64:C88,2,0)</f>
        <v>a</v>
      </c>
      <c r="B91" s="37">
        <v>2305.0</v>
      </c>
      <c r="C91" s="45">
        <v>0.13988348100497633</v>
      </c>
    </row>
    <row r="92">
      <c r="A92" s="37" t="s">
        <v>37908</v>
      </c>
      <c r="B92" s="37">
        <v>1374.0</v>
      </c>
      <c r="C92" s="45">
        <v>0.08338390581381236</v>
      </c>
    </row>
    <row r="93">
      <c r="A93" s="37" t="s">
        <v>9383</v>
      </c>
      <c r="B93" s="37">
        <v>1280.0</v>
      </c>
      <c r="C93" s="45">
        <v>0.07767933001577862</v>
      </c>
    </row>
    <row r="94">
      <c r="A94" s="37" t="s">
        <v>26736</v>
      </c>
      <c r="B94" s="37">
        <v>1120.0</v>
      </c>
      <c r="C94" s="45">
        <v>0.06796941376380629</v>
      </c>
    </row>
    <row r="95">
      <c r="A95" s="37" t="s">
        <v>35135</v>
      </c>
      <c r="B95" s="37">
        <v>1093.0</v>
      </c>
      <c r="C95" s="45">
        <v>0.06633086539628595</v>
      </c>
    </row>
    <row r="96">
      <c r="A96" s="37" t="s">
        <v>4030</v>
      </c>
      <c r="B96" s="37">
        <v>1088.0</v>
      </c>
      <c r="C96" s="45">
        <v>0.06602743051341183</v>
      </c>
    </row>
    <row r="97">
      <c r="A97" s="37" t="s">
        <v>37911</v>
      </c>
      <c r="B97" s="37">
        <v>1008.0</v>
      </c>
      <c r="C97" s="45">
        <v>0.06117247238742566</v>
      </c>
    </row>
    <row r="98">
      <c r="A98" s="37" t="s">
        <v>497</v>
      </c>
      <c r="B98" s="37">
        <v>847.0</v>
      </c>
      <c r="C98" s="45">
        <v>0.0514018691588785</v>
      </c>
    </row>
    <row r="99">
      <c r="A99" s="37" t="s">
        <v>37910</v>
      </c>
      <c r="B99" s="37">
        <v>767.0</v>
      </c>
      <c r="C99" s="45">
        <v>0.04654691103289234</v>
      </c>
    </row>
    <row r="100">
      <c r="A100" s="37" t="s">
        <v>37912</v>
      </c>
      <c r="B100" s="37">
        <v>759.0</v>
      </c>
      <c r="C100" s="45">
        <v>0.04606141522029372</v>
      </c>
    </row>
    <row r="101">
      <c r="A101" s="37" t="s">
        <v>1324</v>
      </c>
      <c r="B101" s="37">
        <v>751.0</v>
      </c>
      <c r="C101" s="45">
        <v>0.045575919407695106</v>
      </c>
    </row>
    <row r="102">
      <c r="A102" s="37" t="s">
        <v>1366</v>
      </c>
      <c r="B102" s="37">
        <v>712.0</v>
      </c>
      <c r="C102" s="45">
        <v>0.04320912732127685</v>
      </c>
    </row>
    <row r="103">
      <c r="A103" s="37" t="s">
        <v>1345</v>
      </c>
      <c r="B103" s="37">
        <v>417.0</v>
      </c>
      <c r="C103" s="45">
        <v>0.025306469231702877</v>
      </c>
    </row>
    <row r="104">
      <c r="A104" s="37" t="s">
        <v>101</v>
      </c>
      <c r="B104" s="37">
        <v>414.0</v>
      </c>
      <c r="C104" s="45">
        <v>0.025124408301978395</v>
      </c>
    </row>
    <row r="105">
      <c r="A105" s="37" t="s">
        <v>37916</v>
      </c>
      <c r="B105" s="37">
        <v>397.0</v>
      </c>
      <c r="C105" s="45">
        <v>0.024092729700206334</v>
      </c>
    </row>
    <row r="106">
      <c r="A106" s="37" t="s">
        <v>1895</v>
      </c>
      <c r="B106" s="37">
        <v>385.0</v>
      </c>
      <c r="C106" s="45">
        <v>0.02336448598130841</v>
      </c>
    </row>
    <row r="107">
      <c r="A107" s="37" t="s">
        <v>37906</v>
      </c>
      <c r="B107" s="37">
        <v>307.0</v>
      </c>
      <c r="C107" s="45">
        <v>0.018630901808471902</v>
      </c>
    </row>
    <row r="108">
      <c r="A108" s="37" t="s">
        <v>37905</v>
      </c>
      <c r="B108" s="37">
        <v>262.0</v>
      </c>
      <c r="C108" s="45">
        <v>0.015899987862604686</v>
      </c>
    </row>
    <row r="109">
      <c r="A109" s="37" t="s">
        <v>37907</v>
      </c>
      <c r="B109" s="37">
        <v>235.0</v>
      </c>
      <c r="C109" s="45">
        <v>0.014261439495084354</v>
      </c>
    </row>
    <row r="110">
      <c r="A110" s="37" t="s">
        <v>37909</v>
      </c>
      <c r="B110" s="37">
        <v>198.0</v>
      </c>
      <c r="C110" s="45">
        <v>0.012016021361815754</v>
      </c>
    </row>
    <row r="111">
      <c r="A111" s="37" t="s">
        <v>37915</v>
      </c>
      <c r="B111" s="37">
        <v>196.0</v>
      </c>
      <c r="C111" s="45">
        <v>0.0118946474086661</v>
      </c>
    </row>
    <row r="112">
      <c r="A112" s="37" t="s">
        <v>37914</v>
      </c>
      <c r="B112" s="37">
        <v>186.0</v>
      </c>
      <c r="C112" s="45">
        <v>0.01128777764291783</v>
      </c>
    </row>
    <row r="113">
      <c r="A113" s="37" t="s">
        <v>37904</v>
      </c>
      <c r="B113" s="37">
        <v>160.0</v>
      </c>
      <c r="C113" s="45">
        <v>0.009709916251972327</v>
      </c>
    </row>
    <row r="114">
      <c r="A114" s="37" t="s">
        <v>37913</v>
      </c>
      <c r="B114" s="37">
        <v>119.0</v>
      </c>
      <c r="C114" s="45">
        <v>0.007221750212404418</v>
      </c>
    </row>
    <row r="115">
      <c r="A115" s="37" t="s">
        <v>37917</v>
      </c>
      <c r="B115" s="37">
        <v>94.0</v>
      </c>
      <c r="C115" s="45">
        <v>0.005704575798033742</v>
      </c>
    </row>
    <row r="117">
      <c r="A117" s="38" t="s">
        <v>37918</v>
      </c>
      <c r="B117" s="38" t="s">
        <v>37870</v>
      </c>
      <c r="C117" s="38" t="s">
        <v>37875</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37919</v>
      </c>
      <c r="B131" s="38" t="s">
        <v>37920</v>
      </c>
      <c r="C131" s="38" t="s">
        <v>37875</v>
      </c>
    </row>
    <row r="132">
      <c r="A132" s="38">
        <v>3500.0</v>
      </c>
      <c r="B132" s="37">
        <f>A132-COUNTA(Dictionary!A:A)-1</f>
        <v>-4173</v>
      </c>
      <c r="C132" s="40">
        <f>(COUNTA(Dictionary!A:A)-1)/A132</f>
        <v>2.191714286</v>
      </c>
    </row>
    <row r="133">
      <c r="A133" s="38">
        <v>4000.0</v>
      </c>
      <c r="B133" s="37">
        <f>A133-COUNTA(Dictionary!A:A)-1</f>
        <v>-3673</v>
      </c>
      <c r="C133" s="40">
        <f>(COUNTA(Dictionary!A:A)-1)/A133</f>
        <v>1.91775</v>
      </c>
    </row>
    <row r="134">
      <c r="A134" s="38">
        <v>5000.0</v>
      </c>
      <c r="B134" s="37">
        <f>A134-COUNTA(Dictionary!A:A)-1</f>
        <v>-2673</v>
      </c>
      <c r="C134" s="40">
        <f>(COUNTA(Dictionary!A:A)-1)/A134</f>
        <v>1.5342</v>
      </c>
    </row>
    <row r="135">
      <c r="A135" s="38">
        <v>10000.0</v>
      </c>
      <c r="B135" s="37">
        <f>A135-COUNTA(Dictionary!A:A)-1</f>
        <v>2327</v>
      </c>
      <c r="C135" s="40">
        <f>(COUNTA(Dictionary!A:A)-1)/A135</f>
        <v>0.7671</v>
      </c>
    </row>
    <row r="137">
      <c r="A137" s="56" t="s">
        <v>59</v>
      </c>
      <c r="B137" s="56" t="s">
        <v>37870</v>
      </c>
      <c r="C137" s="38" t="s">
        <v>37921</v>
      </c>
      <c r="D137" s="43" t="s">
        <v>37922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59</v>
      </c>
      <c r="C144" s="57" t="str">
        <f>COUNTIFS(Dictionary!O:O, "*"&amp;A144&amp;"*", Dictionary!P:P, "")&amp;" ("&amp;ROUNDUP(COUNTIFS(Dictionary!O:O, "*"&amp;A144&amp;"*", Dictionary!P:P, "")/B144*100)&amp;"%)"</f>
        <v>0 (0%)</v>
      </c>
      <c r="D144" s="37"/>
    </row>
    <row r="145">
      <c r="A145" s="43" t="s">
        <v>1511</v>
      </c>
      <c r="B145" s="56">
        <f>countif(Dictionary!O:O, "*"&amp;A145&amp;"*")</f>
        <v>43</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1832</v>
      </c>
      <c r="B171" s="38" t="s">
        <v>37923</v>
      </c>
    </row>
    <row r="173">
      <c r="A173" s="38" t="s">
        <v>37870</v>
      </c>
      <c r="B173" s="38" t="s">
        <v>37924</v>
      </c>
    </row>
    <row r="174">
      <c r="A174" s="38" t="s">
        <v>21490</v>
      </c>
      <c r="B174" s="38">
        <f t="shared" ref="B174:B176" si="2">COUNTIF(#REF!, A174)</f>
        <v>0</v>
      </c>
    </row>
    <row r="175">
      <c r="A175" s="38" t="s">
        <v>30137</v>
      </c>
      <c r="B175" s="38">
        <f t="shared" si="2"/>
        <v>0</v>
      </c>
    </row>
    <row r="176">
      <c r="A176" s="38" t="s">
        <v>14353</v>
      </c>
      <c r="B176" s="38">
        <f t="shared" si="2"/>
        <v>0</v>
      </c>
    </row>
    <row r="177">
      <c r="A177" s="38" t="s">
        <v>37925</v>
      </c>
      <c r="B177" s="38">
        <f>A2-B174-B175-B176</f>
        <v>7671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