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D574BE8C_FAE2_4B0E_8833_104735A18694_.wvu.FilterData">Dictionary!$A$1:$AE$6456</definedName>
    <definedName hidden="1" localSheetId="0" name="Z_E3190A95_47E2_4A50_A3F6_7C1C272EF98F_.wvu.FilterData">Dictionary!$A$1:$T$5402</definedName>
    <definedName hidden="1" localSheetId="0" name="Z_98C84C20_BF02_4A16_B8A0_01D3BED1F934_.wvu.FilterData">Dictionary!$A$1:$T$5120</definedName>
    <definedName hidden="1" localSheetId="0" name="Z_ACB9A031_6DBC_428B_9410_6DFE294CA581_.wvu.FilterData">Dictionary!$A$1:$AE$6406</definedName>
    <definedName hidden="1" localSheetId="0" name="Z_1356A4BB_52C3_4F8B_BF79_C9E36375A30C_.wvu.FilterData">Dictionary!$A$1:$T$6406</definedName>
    <definedName hidden="1" localSheetId="0" name="Z_D6BC370C_73EE_4E44_B25F_D01F9B7D0CEF_.wvu.FilterData">Dictionary!$A$1:$T$6456</definedName>
  </definedNames>
  <calcPr/>
  <customWorkbookViews>
    <customWorkbookView activeSheetId="0" maximized="1" windowHeight="0" windowWidth="0" guid="{98C84C20-BF02-4A16-B8A0-01D3BED1F934}" name="Genolexi"/>
    <customWorkbookView activeSheetId="0" maximized="1" windowHeight="0" windowWidth="0" guid="{1356A4BB-52C3-4F8B-BF79-C9E36375A30C}" name="Entries with blank etymology"/>
    <customWorkbookView activeSheetId="0" maximized="1" windowHeight="0" windowWidth="0" guid="{D574BE8C-FAE2-4B0E-8833-104735A18694}" name="root verbs"/>
    <customWorkbookView activeSheetId="0" maximized="1" windowHeight="0" windowWidth="0" guid="{ACB9A031-6DBC-428B-9410-6DFE294CA581}" name="Entries with TransNote"/>
    <customWorkbookView activeSheetId="0" maximized="1" windowHeight="0" windowWidth="0" guid="{D6BC370C-73EE-4E44-B25F-D01F9B7D0CEF}" name="Entries with blank WordClass"/>
    <customWorkbookView activeSheetId="0" maximized="1" windowHeight="0" windowWidth="0" guid="{E3190A95-47E2-4A50-A3F6-7C1C272EF98F}" name="Fikso"/>
  </customWorkbookViews>
</workbook>
</file>

<file path=xl/sharedStrings.xml><?xml version="1.0" encoding="utf-8"?>
<sst xmlns="http://schemas.openxmlformats.org/spreadsheetml/2006/main" count="57677" uniqueCount="37976">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</sst>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50864524"/>
        <c:axId val="1679051541"/>
      </c:barChart>
      <c:catAx>
        <c:axId val="2508645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9051541"/>
      </c:catAx>
      <c:valAx>
        <c:axId val="1679051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086452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E3190A95-47E2-4A50-A3F6-7C1C272EF98F}" filter="1" showAutoFilter="1">
      <autoFilter ref="$A$1:$T$5402">
        <filterColumn colId="1">
          <filters>
            <filter val="proper word"/>
            <filter val="phrase"/>
            <filter val="affix"/>
          </filters>
        </filterColumn>
      </autoFilter>
    </customSheetView>
    <customSheetView guid="{1356A4BB-52C3-4F8B-BF79-C9E36375A30C}"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574BE8C-FAE2-4B0E-8833-104735A18694}"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98C84C20-BF02-4A16-B8A0-01D3BED1F934}" filter="1" showAutoFilter="1">
      <autoFilter ref="$A$1:$T$5120">
        <filterColumn colId="1">
          <filters>
            <filter val="proper word"/>
            <filter val="phrase"/>
            <filter val="root"/>
          </filters>
        </filterColumn>
      </autoFilter>
    </customSheetView>
    <customSheetView guid="{D6BC370C-73EE-4E44-B25F-D01F9B7D0CEF}" filter="1" showAutoFilter="1">
      <autoFilter ref="$A$1:$T$6456">
        <filterColumn colId="2">
          <filters blank="1">
            <filter val="d.oj"/>
            <filter val="b; m"/>
            <filter val="f jm"/>
            <filter val="n"/>
            <filter val="b.oro; il"/>
            <filter val="f.lin"/>
          </filters>
        </filterColumn>
      </autoFilter>
    </customSheetView>
    <customSheetView guid="{ACB9A031-6DBC-428B-9410-6DFE294CA581}"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7681</v>
      </c>
      <c r="B2" s="38" t="s">
        <v>37919</v>
      </c>
    </row>
    <row r="4">
      <c r="A4" s="38" t="s">
        <v>37920</v>
      </c>
      <c r="B4" s="38" t="s">
        <v>37921</v>
      </c>
      <c r="C4" s="38" t="s">
        <v>37922</v>
      </c>
      <c r="D4" s="39" t="s">
        <v>37923</v>
      </c>
    </row>
    <row r="5">
      <c r="A5" s="38">
        <f>countif(Dictionary!P:P, "*"&amp;B5&amp;"*")</f>
        <v>1966</v>
      </c>
      <c r="B5" s="38" t="s">
        <v>9780</v>
      </c>
      <c r="C5" s="40">
        <f>countif(Dictionary!P:P, "*"&amp;B5&amp;"*")/(countif(Dictionary!B:B, B25)-1)</f>
        <v>0.6579651941</v>
      </c>
      <c r="D5" s="41">
        <f t="array" ref="D5">row(index(Dictionary!P:P,match(true, isnumber(search("*"&amp;B5&amp;"*", Dictionary!P:P)),0)))</f>
        <v>8</v>
      </c>
    </row>
    <row r="6">
      <c r="A6" s="38">
        <f>countif(Dictionary!P:P, "*"&amp;B6&amp;"*")</f>
        <v>1833</v>
      </c>
      <c r="B6" s="38" t="s">
        <v>12784</v>
      </c>
      <c r="C6" s="40">
        <f>countif(Dictionary!P:P, "*"&amp;B6&amp;"*")/(countif(Dictionary!B:B, B25)-1)</f>
        <v>0.6134538153</v>
      </c>
      <c r="D6" s="41">
        <f t="array" ref="D6">row(index(Dictionary!P:P,match(true, isnumber(search("*"&amp;B6&amp;"*", Dictionary!P:P)),0)))</f>
        <v>22</v>
      </c>
    </row>
    <row r="7">
      <c r="A7" s="38">
        <f>countif(Dictionary!P:P, "*"&amp;B7&amp;"*")</f>
        <v>1723</v>
      </c>
      <c r="B7" s="38" t="s">
        <v>8829</v>
      </c>
      <c r="C7" s="40">
        <f>countif(Dictionary!P:P, "*"&amp;B7&amp;"*")/(countif(Dictionary!B:B, B25)-1)</f>
        <v>0.5766398929</v>
      </c>
      <c r="D7" s="41">
        <f t="array" ref="D7">row(index(Dictionary!P:P,match(true, isnumber(search("*"&amp;B7&amp;"*", Dictionary!P:P)),0)))</f>
        <v>22</v>
      </c>
    </row>
    <row r="8">
      <c r="A8" s="38">
        <f>countif(Dictionary!P:P, "*"&amp;B8&amp;"*")</f>
        <v>1607</v>
      </c>
      <c r="B8" s="38" t="s">
        <v>30597</v>
      </c>
      <c r="C8" s="40">
        <f>countif(Dictionary!P:P, "*"&amp;B8&amp;"*")/(countif(Dictionary!B:B, B25)-1)</f>
        <v>0.5378179384</v>
      </c>
      <c r="D8" s="41">
        <f t="array" ref="D8">row(index(Dictionary!P:P,match(true, isnumber(search("*"&amp;B8&amp;"*", Dictionary!P:P)),0)))</f>
        <v>22</v>
      </c>
    </row>
    <row r="9">
      <c r="A9" s="38">
        <f>countif(Dictionary!P:P, "*"&amp;B9&amp;"*")</f>
        <v>1874</v>
      </c>
      <c r="B9" s="38" t="s">
        <v>10220</v>
      </c>
      <c r="C9" s="40">
        <f>countif(Dictionary!P:P, "*"&amp;B9&amp;"*")/(countif(Dictionary!B:B, B25)-1)</f>
        <v>0.6271753681</v>
      </c>
      <c r="D9" s="41">
        <f t="array" ref="D9">row(index(Dictionary!P:P,match(true, isnumber(search("*"&amp;B9&amp;"*", Dictionary!P:P)),0)))</f>
        <v>8</v>
      </c>
    </row>
    <row r="10">
      <c r="A10" s="38">
        <f>countif(Dictionary!P:P, "*"&amp;B10&amp;"*")</f>
        <v>1642</v>
      </c>
      <c r="B10" s="38" t="s">
        <v>16272</v>
      </c>
      <c r="C10" s="40">
        <f>countif(Dictionary!P:P, "*"&amp;B10&amp;"*")/(countif(Dictionary!B:B, B25)-1)</f>
        <v>0.5495314592</v>
      </c>
      <c r="D10" s="41">
        <f t="array" ref="D10">row(index(Dictionary!P:P,match(true, isnumber(search("*"&amp;B10&amp;"*", Dictionary!P:P)),0)))</f>
        <v>22</v>
      </c>
    </row>
    <row r="11">
      <c r="A11" s="38">
        <f>countif(Dictionary!P:P, "*"&amp;B11&amp;"*")</f>
        <v>1391</v>
      </c>
      <c r="B11" s="38" t="s">
        <v>28514</v>
      </c>
      <c r="C11" s="40">
        <f>countif(Dictionary!P:P, "*"&amp;B11&amp;"*")/(countif(Dictionary!B:B, B25)-1)</f>
        <v>0.4655287818</v>
      </c>
      <c r="D11" s="41">
        <f t="array" ref="D11">row(index(Dictionary!P:P,match(true, isnumber(search("*"&amp;B11&amp;"*", Dictionary!P:P)),0)))</f>
        <v>22</v>
      </c>
    </row>
    <row r="12">
      <c r="A12" s="38">
        <f>countif(Dictionary!P:P, "*"&amp;B12&amp;"*")</f>
        <v>818</v>
      </c>
      <c r="B12" s="38" t="s">
        <v>29731</v>
      </c>
      <c r="C12" s="40">
        <f>countif(Dictionary!P:P, "*"&amp;B12&amp;"*")/(countif(Dictionary!B:B, B25)-1)</f>
        <v>0.2737617135</v>
      </c>
      <c r="D12" s="41">
        <f t="array" ref="D12">row(index(Dictionary!P:P,match(true, isnumber(search("*"&amp;B12&amp;"*", Dictionary!P:P)),0)))</f>
        <v>8</v>
      </c>
    </row>
    <row r="13">
      <c r="A13" s="38">
        <f>countif(Dictionary!P:P, "*"&amp;B13&amp;"*")</f>
        <v>1293</v>
      </c>
      <c r="B13" s="38" t="s">
        <v>14654</v>
      </c>
      <c r="C13" s="40">
        <f>countif(Dictionary!P:P, "*"&amp;B13&amp;"*")/(countif(Dictionary!B:B, B25)-1)</f>
        <v>0.4327309237</v>
      </c>
      <c r="D13" s="41">
        <f t="array" ref="D13">row(index(Dictionary!P:P,match(true, isnumber(search("*"&amp;B13&amp;"*", Dictionary!P:P)),0)))</f>
        <v>22</v>
      </c>
    </row>
    <row r="14">
      <c r="A14" s="38">
        <f>countif(Dictionary!P:P, "*"&amp;B14&amp;"*")</f>
        <v>1480</v>
      </c>
      <c r="B14" s="38" t="s">
        <v>26372</v>
      </c>
      <c r="C14" s="40">
        <f>countif(Dictionary!P:P, "*"&amp;B14&amp;"*")/(countif(Dictionary!B:B, B25)-1)</f>
        <v>0.4953145917</v>
      </c>
      <c r="D14" s="41">
        <f t="array" ref="D14">row(index(Dictionary!P:P,match(true, isnumber(search("*"&amp;B14&amp;"*", Dictionary!P:P)),0)))</f>
        <v>22</v>
      </c>
    </row>
    <row r="15">
      <c r="A15" s="38">
        <f>countif(Dictionary!P:P, "*"&amp;B15&amp;"*")</f>
        <v>799</v>
      </c>
      <c r="B15" s="38" t="s">
        <v>35904</v>
      </c>
      <c r="C15" s="40">
        <f>countif(Dictionary!P:P, "*"&amp;B15&amp;"*")/(countif(Dictionary!B:B, B25)-1)</f>
        <v>0.2674029451</v>
      </c>
      <c r="D15" s="41">
        <f t="array" ref="D15">row(index(Dictionary!P:P,match(true, isnumber(search("*"&amp;B15&amp;"*", Dictionary!P:P)),0)))</f>
        <v>22</v>
      </c>
    </row>
    <row r="16">
      <c r="A16" s="38">
        <f>countif(Dictionary!P:P, "*"&amp;B16&amp;"*")</f>
        <v>1374</v>
      </c>
      <c r="B16" s="38" t="s">
        <v>15425</v>
      </c>
      <c r="C16" s="40">
        <f>countif(Dictionary!P:P, "*"&amp;B16&amp;"*")/(countif(Dictionary!B:B, B25)-1)</f>
        <v>0.4598393574</v>
      </c>
      <c r="D16" s="41">
        <f t="array" ref="D16">row(index(Dictionary!P:P,match(true, isnumber(search("*"&amp;B16&amp;"*", Dictionary!P:P)),0)))</f>
        <v>18</v>
      </c>
    </row>
    <row r="17">
      <c r="A17" s="38">
        <f>countif(Dictionary!P:P, "*"&amp;B17&amp;"*")</f>
        <v>778</v>
      </c>
      <c r="B17" s="38" t="s">
        <v>33849</v>
      </c>
      <c r="C17" s="40">
        <f>countif(Dictionary!P:P, "*"&amp;B17&amp;"*")/(countif(Dictionary!B:B, B25)-1)</f>
        <v>0.2603748327</v>
      </c>
      <c r="D17" s="41">
        <f t="array" ref="D17">row(index(Dictionary!P:P,match(true, isnumber(search("*"&amp;B17&amp;"*", Dictionary!P:P)),0)))</f>
        <v>22</v>
      </c>
    </row>
    <row r="18">
      <c r="A18" s="38">
        <f>countif(Dictionary!P:P, "*"&amp;B18&amp;"*")</f>
        <v>1357</v>
      </c>
      <c r="B18" s="38" t="s">
        <v>2071</v>
      </c>
      <c r="C18" s="40">
        <f>countif(Dictionary!P:P, "*"&amp;B18&amp;"*")/(countif(Dictionary!B:B, B25)-1)</f>
        <v>0.4541499331</v>
      </c>
      <c r="D18" s="41">
        <f t="array" ref="D18">row(index(Dictionary!P:P,match(true, isnumber(search("*"&amp;B18&amp;"*", Dictionary!P:P)),0)))</f>
        <v>22</v>
      </c>
    </row>
    <row r="19">
      <c r="A19" s="38">
        <f>countif(Dictionary!P:P, "*"&amp;B19&amp;"*")</f>
        <v>1089</v>
      </c>
      <c r="B19" s="38" t="s">
        <v>33060</v>
      </c>
      <c r="C19" s="40">
        <f>countif(Dictionary!P:P, "*"&amp;B19&amp;"*")/(countif(Dictionary!B:B, B25)-1)</f>
        <v>0.3644578313</v>
      </c>
      <c r="D19" s="41">
        <f t="array" ref="D19">row(index(Dictionary!P:P,match(true, isnumber(search("*"&amp;B19&amp;"*", Dictionary!P:P)),0)))</f>
        <v>22</v>
      </c>
    </row>
    <row r="20">
      <c r="A20" s="38">
        <f>countif(Dictionary!P:P, "*"&amp;B20&amp;"*")</f>
        <v>1657</v>
      </c>
      <c r="B20" s="38" t="s">
        <v>27848</v>
      </c>
      <c r="C20" s="40">
        <f>countif(Dictionary!P:P, "*"&amp;B20&amp;"*")/(countif(Dictionary!B:B, B25)-1)</f>
        <v>0.5545515395</v>
      </c>
      <c r="D20" s="41">
        <f t="array" ref="D20">row(index(Dictionary!P:P,match(true, isnumber(search("*"&amp;B20&amp;"*", Dictionary!P:P)),0)))</f>
        <v>22</v>
      </c>
    </row>
    <row r="21">
      <c r="A21" s="38">
        <f>countif(Dictionary!P:P, "*"&amp;B21&amp;"*")</f>
        <v>1725</v>
      </c>
      <c r="B21" s="38" t="s">
        <v>34999</v>
      </c>
      <c r="C21" s="40">
        <f>countif(Dictionary!P:P, "*"&amp;B21&amp;"*")/(countif(Dictionary!B:B, B25)-1)</f>
        <v>0.5773092369</v>
      </c>
      <c r="D21" s="41">
        <f t="array" ref="D21">row(index(Dictionary!P:P,match(true, isnumber(search("*"&amp;B21&amp;"*", Dictionary!P:P)),0)))</f>
        <v>18</v>
      </c>
    </row>
    <row r="22">
      <c r="A22" s="41">
        <f>countif(Dictionary!P:P, "*"&amp;B22&amp;"*")</f>
        <v>34</v>
      </c>
      <c r="B22" s="38" t="s">
        <v>20984</v>
      </c>
      <c r="C22" s="40">
        <f>countif(Dictionary!P:P, "*"&amp;B22&amp;"*")/(countif(Dictionary!B:B, B25)-1)</f>
        <v>0.01137884873</v>
      </c>
      <c r="D22" s="41">
        <f t="array" ref="D22">row(index(Dictionary!P:P,match(true, isnumber(search("*"&amp;B22&amp;"*", Dictionary!P:P)),0)))</f>
        <v>102</v>
      </c>
    </row>
    <row r="23">
      <c r="A23" s="42"/>
      <c r="B23" s="43"/>
    </row>
    <row r="24">
      <c r="A24" s="44" t="s">
        <v>37920</v>
      </c>
      <c r="B24" s="44" t="s">
        <v>37924</v>
      </c>
      <c r="C24" s="44" t="s">
        <v>37925</v>
      </c>
    </row>
    <row r="25">
      <c r="A25" s="38">
        <f>countif(Dictionary!B:B, B25)</f>
        <v>2989</v>
      </c>
      <c r="B25" s="38" t="s">
        <v>416</v>
      </c>
      <c r="C25" s="45">
        <f>A25/(counta(Dictionary!A:A)-1)</f>
        <v>0.3891420388</v>
      </c>
    </row>
    <row r="26">
      <c r="A26" s="38">
        <f>countif(Dictionary!B:B, B26)</f>
        <v>439</v>
      </c>
      <c r="B26" s="38" t="s">
        <v>454</v>
      </c>
      <c r="C26" s="45">
        <f>A26/(counta(Dictionary!A:A)-1)</f>
        <v>0.0571540164</v>
      </c>
    </row>
    <row r="27">
      <c r="A27" s="38">
        <f>countif(Dictionary!B:B, B27)</f>
        <v>3804</v>
      </c>
      <c r="B27" s="38" t="s">
        <v>445</v>
      </c>
      <c r="C27" s="40">
        <f>A27/(counta(Dictionary!A:A)-1)</f>
        <v>0.4952480146</v>
      </c>
    </row>
    <row r="28">
      <c r="A28" s="38">
        <f>countif(Dictionary!B:B, B28)</f>
        <v>318</v>
      </c>
      <c r="B28" s="38" t="s">
        <v>349</v>
      </c>
      <c r="C28" s="40">
        <f>A28/(counta(Dictionary!A:A)-1)</f>
        <v>0.04140085926</v>
      </c>
    </row>
    <row r="29">
      <c r="A29" s="38">
        <f>countif(Dictionary!B:B, B29)</f>
        <v>131</v>
      </c>
      <c r="B29" s="38" t="s">
        <v>21</v>
      </c>
      <c r="C29" s="40">
        <f>A29/(counta(Dictionary!A:A)-1)</f>
        <v>0.01705507095</v>
      </c>
    </row>
    <row r="31">
      <c r="A31" s="38" t="s">
        <v>37920</v>
      </c>
      <c r="B31" s="38" t="s">
        <v>37926</v>
      </c>
      <c r="C31" s="37"/>
    </row>
    <row r="32">
      <c r="A32" s="38">
        <f>countif(Dictionary!F:F, "*"&amp;B32&amp;"*")</f>
        <v>0</v>
      </c>
      <c r="B32" s="38" t="s">
        <v>37927</v>
      </c>
      <c r="C32" s="38" t="s">
        <v>37928</v>
      </c>
    </row>
    <row r="33">
      <c r="A33" s="38">
        <f>countif(Dictionary!F:F, "*"&amp;B33&amp;"*")</f>
        <v>0</v>
      </c>
      <c r="B33" s="38" t="s">
        <v>37929</v>
      </c>
      <c r="C33" s="38" t="s">
        <v>37930</v>
      </c>
    </row>
    <row r="34">
      <c r="A34" s="38">
        <f>countif(Dictionary!F:F, "*"&amp;B34&amp;"*")</f>
        <v>0</v>
      </c>
      <c r="B34" s="38" t="s">
        <v>37931</v>
      </c>
      <c r="C34" s="38" t="s">
        <v>37932</v>
      </c>
    </row>
    <row r="35">
      <c r="A35" s="38">
        <f>countif(Dictionary!F:F, "*"&amp;B35&amp;"*")</f>
        <v>18</v>
      </c>
      <c r="B35" s="38" t="s">
        <v>37933</v>
      </c>
      <c r="C35" s="38" t="s">
        <v>22940</v>
      </c>
    </row>
    <row r="36">
      <c r="A36" s="38">
        <f>countif(Dictionary!F:F, "*"&amp;B36&amp;"*")</f>
        <v>44</v>
      </c>
      <c r="B36" s="38" t="s">
        <v>37934</v>
      </c>
      <c r="C36" s="38" t="s">
        <v>27863</v>
      </c>
    </row>
    <row r="37">
      <c r="A37" s="38">
        <f>countif(Dictionary!F:F, "*"&amp;B37&amp;"*")</f>
        <v>12</v>
      </c>
      <c r="B37" s="38" t="s">
        <v>37935</v>
      </c>
      <c r="C37" s="38" t="s">
        <v>28981</v>
      </c>
    </row>
    <row r="38">
      <c r="A38" s="38">
        <f>countif(Dictionary!F:F, "*"&amp;B38&amp;"*")</f>
        <v>3</v>
      </c>
      <c r="B38" s="38" t="s">
        <v>37936</v>
      </c>
      <c r="C38" s="38" t="s">
        <v>37937</v>
      </c>
    </row>
    <row r="39">
      <c r="A39" s="38">
        <f>countif(Dictionary!F:F, "*"&amp;B39&amp;"*")</f>
        <v>14</v>
      </c>
      <c r="B39" s="38" t="s">
        <v>37938</v>
      </c>
      <c r="C39" s="38" t="s">
        <v>8310</v>
      </c>
    </row>
    <row r="40">
      <c r="A40" s="38">
        <f>countif(Dictionary!F:F, "*"&amp;B40&amp;"*")</f>
        <v>0</v>
      </c>
      <c r="B40" s="38" t="s">
        <v>37927</v>
      </c>
      <c r="C40" s="38" t="s">
        <v>37939</v>
      </c>
    </row>
    <row r="41">
      <c r="A41" s="38">
        <f>countif(Dictionary!F:F, "*"&amp;B41&amp;"*")</f>
        <v>0</v>
      </c>
      <c r="B41" s="38" t="s">
        <v>37929</v>
      </c>
      <c r="C41" s="38" t="s">
        <v>37940</v>
      </c>
    </row>
    <row r="42">
      <c r="A42" s="38">
        <f>countif(Dictionary!F:F, "*"&amp;B42&amp;"*")</f>
        <v>2</v>
      </c>
      <c r="B42" s="38" t="s">
        <v>37941</v>
      </c>
      <c r="C42" s="38" t="s">
        <v>16667</v>
      </c>
    </row>
    <row r="43">
      <c r="A43" s="38">
        <f>countif(Dictionary!F:F, "*"&amp;B43&amp;"*")</f>
        <v>19</v>
      </c>
      <c r="B43" s="38" t="s">
        <v>5763</v>
      </c>
      <c r="C43" s="38" t="s">
        <v>26634</v>
      </c>
    </row>
    <row r="44">
      <c r="A44" s="38">
        <f>countif(Dictionary!F:F, "*"&amp;B44&amp;"*")</f>
        <v>2</v>
      </c>
      <c r="B44" s="38" t="s">
        <v>37942</v>
      </c>
      <c r="C44" s="38" t="s">
        <v>32781</v>
      </c>
    </row>
    <row r="46">
      <c r="A46" s="46" t="s">
        <v>37943</v>
      </c>
      <c r="B46" s="46" t="s">
        <v>37944</v>
      </c>
      <c r="C46" s="46" t="s">
        <v>37945</v>
      </c>
      <c r="D46" s="46" t="s">
        <v>37946</v>
      </c>
      <c r="E46" s="46" t="s">
        <v>37947</v>
      </c>
    </row>
    <row r="47">
      <c r="A47" s="37">
        <f>COUNTA(Dictionary!A:A)-COUNTA(Dictionary!B:B)</f>
        <v>0</v>
      </c>
      <c r="B47" s="47" t="str">
        <f>Dictionary!B1</f>
        <v>Category</v>
      </c>
      <c r="C47" s="45">
        <f>1-A47/A2</f>
        <v>1</v>
      </c>
      <c r="D47" s="48">
        <f t="array" ref="D47">row(index(Dictionary!B:B,match(false,index((Dictionary!B:B&gt;0),0),0)))</f>
        <v>7683</v>
      </c>
      <c r="E47" s="49" t="str">
        <f t="shared" ref="E47:E61" si="1">indirect("Dictionary!A"&amp;D47)</f>
        <v/>
      </c>
    </row>
    <row r="48">
      <c r="A48" s="37">
        <f>COUNTA(Dictionary!A:A)-COUNTA(Dictionary!C:C)</f>
        <v>2</v>
      </c>
      <c r="B48" s="47" t="str">
        <f>Dictionary!C1</f>
        <v>WordClass</v>
      </c>
      <c r="C48" s="45">
        <f>1-A48/A2</f>
        <v>0.9997396172</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7683</v>
      </c>
      <c r="E49" s="49" t="str">
        <f t="shared" si="1"/>
        <v/>
      </c>
    </row>
    <row r="50">
      <c r="A50" s="37">
        <f>COUNTA(Dictionary!A:A)-COUNTA(Dictionary!G:G)</f>
        <v>7576</v>
      </c>
      <c r="B50" s="47" t="str">
        <f>Dictionary!G1</f>
        <v>SearchTermsEng</v>
      </c>
      <c r="C50" s="45">
        <f>1-A50/A2</f>
        <v>0.01367009504</v>
      </c>
      <c r="D50" s="48">
        <f t="array" ref="D50">row(index(Dictionary!G:G,match(false,index((Dictionary!G:G&gt;0),0),0)))</f>
        <v>2</v>
      </c>
      <c r="E50" s="49" t="str">
        <f t="shared" si="1"/>
        <v>-abil</v>
      </c>
    </row>
    <row r="51">
      <c r="A51" s="37">
        <f>COUNTA(Dictionary!A:A)-COUNTA(#REF!)</f>
        <v>7681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7683</v>
      </c>
      <c r="E52" s="51" t="str">
        <f t="shared" si="1"/>
        <v/>
      </c>
    </row>
    <row r="53" ht="16.5" customHeight="1">
      <c r="A53" s="52">
        <f>COUNTA(Dictionary!A:A)-COUNTA(Dictionary!I:I)</f>
        <v>3</v>
      </c>
      <c r="B53" s="51" t="str">
        <f>Dictionary!I1</f>
        <v>TranslationSpa</v>
      </c>
      <c r="C53" s="53">
        <f>1-A53/A2</f>
        <v>0.9996094259</v>
      </c>
      <c r="D53" s="50">
        <f t="array" ref="D53">row(index(Dictionary!I:I,match(false,index((Dictionary!I:I&gt;0),0),0)))</f>
        <v>2389</v>
      </c>
      <c r="E53" s="51" t="str">
        <f t="shared" si="1"/>
        <v>feya</v>
      </c>
    </row>
    <row r="54">
      <c r="A54" s="52">
        <f>COUNTA(Dictionary!A:A)-COUNTA(Dictionary!K:K)</f>
        <v>7530</v>
      </c>
      <c r="B54" s="51" t="str">
        <f>Dictionary!K1</f>
        <v>TranslationDeu</v>
      </c>
      <c r="C54" s="53">
        <f>1-A54/A2</f>
        <v>0.01965889858</v>
      </c>
      <c r="D54" s="50">
        <f t="array" ref="D54">row(index(Dictionary!K:K,match(false,index((Dictionary!K:K&gt;0),0),0)))</f>
        <v>3</v>
      </c>
      <c r="E54" s="51" t="str">
        <f t="shared" si="1"/>
        <v>-bimar</v>
      </c>
    </row>
    <row r="55">
      <c r="A55" s="52">
        <f>COUNTA(Dictionary!A:A)-COUNTA(Dictionary!N:N)</f>
        <v>7674</v>
      </c>
      <c r="B55" s="51" t="str">
        <f>Dictionary!N1</f>
        <v>Example</v>
      </c>
      <c r="C55" s="53">
        <f>1-A55/A2</f>
        <v>0.0009113396693</v>
      </c>
      <c r="D55" s="50">
        <f t="array" ref="D55">row(index(Dictionary!N:N,match(false,index((Dictionary!N:N&gt;0),0),0)))</f>
        <v>2</v>
      </c>
      <c r="E55" s="51" t="str">
        <f t="shared" si="1"/>
        <v>-abil</v>
      </c>
    </row>
    <row r="56">
      <c r="A56" s="52">
        <f>COUNTA(Dictionary!A:A)-COUNTA(Dictionary!O:O)</f>
        <v>5386</v>
      </c>
      <c r="B56" s="51" t="str">
        <f>Dictionary!O1</f>
        <v>Tags</v>
      </c>
      <c r="C56" s="53">
        <f>1-A56/A2</f>
        <v>0.2987892202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7683</v>
      </c>
      <c r="E57" s="51" t="str">
        <f t="shared" si="1"/>
        <v/>
      </c>
    </row>
    <row r="58">
      <c r="A58" s="52">
        <f>COUNTA(Dictionary!A:A)-COUNTA(#REF!)</f>
        <v>7681</v>
      </c>
      <c r="B58" s="50" t="str">
        <f>#REF!</f>
        <v>#REF!</v>
      </c>
      <c r="C58" s="53">
        <f>1-A58/A2</f>
        <v>0</v>
      </c>
      <c r="D58" s="50" t="str">
        <f t="array" ref="D58">row(index(#REF!,match(false,index((#REF!&gt;0),0),0)))</f>
        <v>#REF!</v>
      </c>
      <c r="E58" s="50" t="str">
        <f t="shared" si="1"/>
        <v>#REF!</v>
      </c>
    </row>
    <row r="59">
      <c r="A59" s="52">
        <f>COUNTA(Dictionary!A:A)-COUNTA(Dictionary!R:R)</f>
        <v>7616</v>
      </c>
      <c r="B59" s="51" t="str">
        <f>Dictionary!R1</f>
        <v>TranslationFra</v>
      </c>
      <c r="C59" s="53">
        <f>1-A59/A2</f>
        <v>0.008462439786</v>
      </c>
      <c r="D59" s="50">
        <f t="array" ref="D59">row(index(Dictionary!R:R,match(false,index((Dictionary!R:R&gt;0),0),0)))</f>
        <v>2</v>
      </c>
      <c r="E59" s="51" t="str">
        <f t="shared" si="1"/>
        <v>-abil</v>
      </c>
    </row>
    <row r="60">
      <c r="A60" s="52">
        <f>COUNTA(Dictionary!A:A)-COUNTA(Dictionary!S:S)</f>
        <v>7630</v>
      </c>
      <c r="B60" s="51" t="str">
        <f>Dictionary!S1</f>
        <v>TranslationRus</v>
      </c>
      <c r="C60" s="53">
        <f>1-A60/A2</f>
        <v>0.006639760448</v>
      </c>
      <c r="D60" s="50">
        <f t="array" ref="D60">row(index(Dictionary!S:S,match(false,index((Dictionary!S:S&gt;0),0),0)))</f>
        <v>2</v>
      </c>
      <c r="E60" s="51" t="str">
        <f t="shared" si="1"/>
        <v>-abil</v>
      </c>
    </row>
    <row r="61">
      <c r="A61" s="52">
        <f>COUNTA(Dictionary!A:A)-COUNTA(Dictionary!T:T)</f>
        <v>7636</v>
      </c>
      <c r="B61" s="51" t="str">
        <f>Dictionary!T1</f>
        <v>TranslationZho</v>
      </c>
      <c r="C61" s="53">
        <f>1-A61/A2</f>
        <v>0.00585861216</v>
      </c>
      <c r="D61" s="50">
        <f t="array" ref="D61">row(index(Dictionary!T:T,match(false,index((Dictionary!T:T&gt;0),0),0)))</f>
        <v>2</v>
      </c>
      <c r="E61" s="51" t="str">
        <f t="shared" si="1"/>
        <v>-abil</v>
      </c>
    </row>
    <row r="63">
      <c r="A63" s="38" t="s">
        <v>37948</v>
      </c>
      <c r="B63" s="38" t="s">
        <v>37949</v>
      </c>
      <c r="C63" s="38" t="s">
        <v>37925</v>
      </c>
      <c r="D63" s="38" t="s">
        <v>37950</v>
      </c>
      <c r="E63" s="38" t="s">
        <v>37925</v>
      </c>
      <c r="F63" s="38" t="s">
        <v>37951</v>
      </c>
      <c r="G63" s="38" t="s">
        <v>37925</v>
      </c>
      <c r="H63" s="38" t="s">
        <v>37952</v>
      </c>
      <c r="I63" s="38" t="s">
        <v>37925</v>
      </c>
      <c r="J63" s="38" t="s">
        <v>37953</v>
      </c>
      <c r="K63" s="38" t="s">
        <v>37925</v>
      </c>
    </row>
    <row r="64">
      <c r="A64" s="38" t="s">
        <v>415</v>
      </c>
      <c r="B64" s="54">
        <f>IFERROR(__xludf.DUMMYFUNCTION("sumproduct(len(filter(Dictionary!A:A,Dictionary!B:B=""root""))-len(substitute(lower(filter(Dictionary!A:A,Dictionary!B:B=""root"")),A64,"""")))"),2309.0)</f>
        <v>2309</v>
      </c>
      <c r="C64" s="45">
        <f>IFERROR(__xludf.DUMMYFUNCTION("B64/sumproduct(len(filter(Dictionary!A:A,Dictionary!B:B=""root"")))"),0.1396516269505262)</f>
        <v>0.139651627</v>
      </c>
      <c r="D64" s="37">
        <f>countifs(Dictionary!A:A,"*"&amp;A64,Dictionary!B:B,"root")</f>
        <v>563</v>
      </c>
      <c r="E64" s="45">
        <f>D64/(countif(Dictionary!B:B,"root")-1)</f>
        <v>0.1884203481</v>
      </c>
      <c r="F64" s="37">
        <f>countifs(Dictionary!A:A,"*"&amp;A64&amp;"*",Dictionary!B:B,"root")</f>
        <v>1767</v>
      </c>
      <c r="G64" s="45">
        <f>F64/(countif(Dictionary!B:B,"root")-1)</f>
        <v>0.5913654618</v>
      </c>
      <c r="H64" s="37">
        <f>countifs(Dictionary!A:A,"*"&amp;A64&amp;"*"&amp;A64&amp;"*",Dictionary!B:B,"root")</f>
        <v>506</v>
      </c>
      <c r="I64" s="45">
        <f>H64/(countif(Dictionary!B:B,"root")-1)</f>
        <v>0.1693440428</v>
      </c>
      <c r="J64" s="38">
        <f>countifs(Dictionary!A:A,A64&amp;"*",Dictionary!B:B,"root")</f>
        <v>173</v>
      </c>
      <c r="K64" s="45">
        <f>J64/(countif(Dictionary!B:B,"root")-1)</f>
        <v>0.05789825971</v>
      </c>
    </row>
    <row r="65">
      <c r="A65" s="38" t="s">
        <v>101</v>
      </c>
      <c r="B65" s="54">
        <f>IFERROR(__xludf.DUMMYFUNCTION("sumproduct(len(filter(Dictionary!A:A,Dictionary!B:B=""root""))-len(substitute(lower(filter(Dictionary!A:A,Dictionary!B:B=""root"")),A65,"""")))"),416.0)</f>
        <v>416</v>
      </c>
      <c r="C65" s="45">
        <f>IFERROR(__xludf.DUMMYFUNCTION("B65/sumproduct(len(filter(Dictionary!A:A,Dictionary!B:B=""root"")))"),0.025160275795330832)</f>
        <v>0.0251602758</v>
      </c>
      <c r="D65" s="37">
        <f>countifs(Dictionary!A:A,"*"&amp;A65,Dictionary!B:B,"root")</f>
        <v>0</v>
      </c>
      <c r="E65" s="45">
        <f>D65/(countif(Dictionary!B:B,"root")-1)</f>
        <v>0</v>
      </c>
      <c r="F65" s="37">
        <f>countifs(Dictionary!A:A,"*"&amp;A65&amp;"*",Dictionary!B:B,"root")</f>
        <v>396</v>
      </c>
      <c r="G65" s="45">
        <f>F65/(countif(Dictionary!B:B,"root")-1)</f>
        <v>0.1325301205</v>
      </c>
      <c r="H65" s="37">
        <f>countifs(Dictionary!A:A,"*"&amp;A65&amp;"*"&amp;A65&amp;"*",Dictionary!B:B,"root")</f>
        <v>20</v>
      </c>
      <c r="I65" s="45">
        <f>H65/(countif(Dictionary!B:B,"root")-1)</f>
        <v>0.006693440428</v>
      </c>
      <c r="J65" s="38">
        <f>countifs(Dictionary!A:A,A65&amp;"*",Dictionary!B:B,"root")</f>
        <v>182</v>
      </c>
      <c r="K65" s="45">
        <f>J65/(countif(Dictionary!B:B,"root")-1)</f>
        <v>0.0609103079</v>
      </c>
    </row>
    <row r="66">
      <c r="A66" s="38" t="s">
        <v>37954</v>
      </c>
      <c r="B66" s="54">
        <f>IFERROR(__xludf.DUMMYFUNCTION("sumproduct(len(filter(Dictionary!A:A,Dictionary!B:B=""root""))-len(substitute(lower(filter(Dictionary!A:A,Dictionary!B:B=""root"")),A66,"""")))"),160.0)</f>
        <v>160</v>
      </c>
      <c r="C66" s="45">
        <f>IFERROR(__xludf.DUMMYFUNCTION("B66/sumproduct(len(filter(Dictionary!A:A,Dictionary!B:B=""root"")))"),0.00967702915205032)</f>
        <v>0.009677029152</v>
      </c>
      <c r="D66" s="37">
        <f>countifs(Dictionary!A:A,"*"&amp;A66,Dictionary!B:B,"root")</f>
        <v>0</v>
      </c>
      <c r="E66" s="45">
        <f>D66/(countif(Dictionary!B:B,"root")-1)</f>
        <v>0</v>
      </c>
      <c r="F66" s="37">
        <f>countifs(Dictionary!A:A,"*"&amp;A66&amp;"*",Dictionary!B:B,"root")</f>
        <v>156</v>
      </c>
      <c r="G66" s="45">
        <f>F66/(countif(Dictionary!B:B,"root")-1)</f>
        <v>0.05220883534</v>
      </c>
      <c r="H66" s="37">
        <f>countifs(Dictionary!A:A,"*"&amp;A66&amp;"*"&amp;A66&amp;"*",Dictionary!B:B,"root")</f>
        <v>4</v>
      </c>
      <c r="I66" s="45">
        <f>H66/(countif(Dictionary!B:B,"root")-1)</f>
        <v>0.001338688086</v>
      </c>
      <c r="J66" s="38">
        <f>countifs(Dictionary!A:A,A66&amp;"*",Dictionary!B:B,"root")</f>
        <v>74</v>
      </c>
      <c r="K66" s="45">
        <f>J66/(countif(Dictionary!B:B,"root")-1)</f>
        <v>0.02476572959</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IFERROR(__xludf.DUMMYFUNCTION("B67/sumproduct(len(filter(Dictionary!A:A,Dictionary!B:B=""root"")))"),0.025220757227531147)</f>
        <v>0.02522075723</v>
      </c>
      <c r="D67" s="37">
        <f>countifs(Dictionary!A:A,"*"&amp;A67,Dictionary!B:B,"root")</f>
        <v>0</v>
      </c>
      <c r="E67" s="45">
        <f>D67/(countif(Dictionary!B:B,"root")-1)</f>
        <v>0</v>
      </c>
      <c r="F67" s="37">
        <f>countifs(Dictionary!A:A,"*"&amp;A67&amp;"*",Dictionary!B:B,"root")</f>
        <v>403</v>
      </c>
      <c r="G67" s="45">
        <f>F67/(countif(Dictionary!B:B,"root")-1)</f>
        <v>0.1348728246</v>
      </c>
      <c r="H67" s="37">
        <f>countifs(Dictionary!A:A,"*"&amp;A67&amp;"*"&amp;A67&amp;"*",Dictionary!B:B,"root")</f>
        <v>14</v>
      </c>
      <c r="I67" s="45">
        <f>H67/(countif(Dictionary!B:B,"root")-1)</f>
        <v>0.0046854083</v>
      </c>
      <c r="J67" s="38">
        <f>countifs(Dictionary!A:A,A67&amp;"*",Dictionary!B:B,"root")</f>
        <v>133</v>
      </c>
      <c r="K67" s="45">
        <f>J67/(countif(Dictionary!B:B,"root")-1)</f>
        <v>0.04451137885</v>
      </c>
    </row>
    <row r="68">
      <c r="A68" s="38" t="s">
        <v>9383</v>
      </c>
      <c r="B68" s="54">
        <f>IFERROR(__xludf.DUMMYFUNCTION("sumproduct(len(filter(Dictionary!A:A,Dictionary!B:B=""root""))-len(substitute(lower(filter(Dictionary!A:A,Dictionary!B:B=""root"")),A68,"""")))"),1285.0)</f>
        <v>1285</v>
      </c>
      <c r="C68" s="45">
        <f>IFERROR(__xludf.DUMMYFUNCTION("B68/sumproduct(len(filter(Dictionary!A:A,Dictionary!B:B=""root"")))"),0.07771864037740414)</f>
        <v>0.07771864038</v>
      </c>
      <c r="D68" s="37">
        <f>countifs(Dictionary!A:A,"*"&amp;A68,Dictionary!B:B,"root")</f>
        <v>293</v>
      </c>
      <c r="E68" s="45">
        <f>D68/(countif(Dictionary!B:B,"root")-1)</f>
        <v>0.09805890228</v>
      </c>
      <c r="F68" s="37">
        <f>countifs(Dictionary!A:A,"*"&amp;A68&amp;"*",Dictionary!B:B,"root")</f>
        <v>1107</v>
      </c>
      <c r="G68" s="45">
        <f>F68/(countif(Dictionary!B:B,"root")-1)</f>
        <v>0.3704819277</v>
      </c>
      <c r="H68" s="37">
        <f>countifs(Dictionary!A:A,"*"&amp;A68&amp;"*"&amp;A68&amp;"*",Dictionary!B:B,"root")</f>
        <v>171</v>
      </c>
      <c r="I68" s="45">
        <f>H68/(countif(Dictionary!B:B,"root")-1)</f>
        <v>0.05722891566</v>
      </c>
      <c r="J68" s="38">
        <f>countifs(Dictionary!A:A,A68&amp;"*",Dictionary!B:B,"root")</f>
        <v>127</v>
      </c>
      <c r="K68" s="45">
        <f>J68/(countif(Dictionary!B:B,"root")-1)</f>
        <v>0.04250334672</v>
      </c>
    </row>
    <row r="69">
      <c r="A69" s="38" t="s">
        <v>37955</v>
      </c>
      <c r="B69" s="54">
        <f>IFERROR(__xludf.DUMMYFUNCTION("sumproduct(len(filter(Dictionary!A:A,Dictionary!B:B=""root""))-len(substitute(lower(filter(Dictionary!A:A,Dictionary!B:B=""root"")),A69,"""")))"),264.0)</f>
        <v>264</v>
      </c>
      <c r="C69" s="45">
        <f>IFERROR(__xludf.DUMMYFUNCTION("B69/sumproduct(len(filter(Dictionary!A:A,Dictionary!B:B=""root"")))"),0.01596709810088303)</f>
        <v>0.0159670981</v>
      </c>
      <c r="D69" s="37">
        <f>countifs(Dictionary!A:A,"*"&amp;A69,Dictionary!B:B,"root")</f>
        <v>21</v>
      </c>
      <c r="E69" s="45">
        <f>D69/(countif(Dictionary!B:B,"root")-1)</f>
        <v>0.00702811245</v>
      </c>
      <c r="F69" s="37">
        <f>countifs(Dictionary!A:A,"*"&amp;A69&amp;"*",Dictionary!B:B,"root")</f>
        <v>259</v>
      </c>
      <c r="G69" s="45">
        <f>F69/(countif(Dictionary!B:B,"root")-1)</f>
        <v>0.08668005355</v>
      </c>
      <c r="H69" s="37">
        <f>countifs(Dictionary!A:A,"*"&amp;A69&amp;"*"&amp;A69&amp;"*",Dictionary!B:B,"root")</f>
        <v>5</v>
      </c>
      <c r="I69" s="45">
        <f>H69/(countif(Dictionary!B:B,"root")-1)</f>
        <v>0.001673360107</v>
      </c>
      <c r="J69" s="38">
        <f>countifs(Dictionary!A:A,A69&amp;"*",Dictionary!B:B,"root")</f>
        <v>123</v>
      </c>
      <c r="K69" s="45">
        <f>J69/(countif(Dictionary!B:B,"root")-1)</f>
        <v>0.04116465863</v>
      </c>
    </row>
    <row r="70">
      <c r="A70" s="38" t="s">
        <v>37956</v>
      </c>
      <c r="B70" s="54">
        <f>IFERROR(__xludf.DUMMYFUNCTION("sumproduct(len(filter(Dictionary!A:A,Dictionary!B:B=""root""))-len(substitute(lower(filter(Dictionary!A:A,Dictionary!B:B=""root"")),A70,"""")))"),308.0)</f>
        <v>308</v>
      </c>
      <c r="C70" s="45">
        <f>IFERROR(__xludf.DUMMYFUNCTION("B70/sumproduct(len(filter(Dictionary!A:A,Dictionary!B:B=""root"")))"),0.018628281117696866)</f>
        <v>0.01862828112</v>
      </c>
      <c r="D70" s="37">
        <f>countifs(Dictionary!A:A,"*"&amp;A70,Dictionary!B:B,"root")</f>
        <v>0</v>
      </c>
      <c r="E70" s="45">
        <f>D70/(countif(Dictionary!B:B,"root")-1)</f>
        <v>0</v>
      </c>
      <c r="F70" s="37">
        <f>countifs(Dictionary!A:A,"*"&amp;A70&amp;"*",Dictionary!B:B,"root")</f>
        <v>296</v>
      </c>
      <c r="G70" s="45">
        <f>F70/(countif(Dictionary!B:B,"root")-1)</f>
        <v>0.09906291834</v>
      </c>
      <c r="H70" s="37">
        <f>countifs(Dictionary!A:A,"*"&amp;A70&amp;"*"&amp;A70&amp;"*",Dictionary!B:B,"root")</f>
        <v>12</v>
      </c>
      <c r="I70" s="45">
        <f>H70/(countif(Dictionary!B:B,"root")-1)</f>
        <v>0.004016064257</v>
      </c>
      <c r="J70" s="38">
        <f>countifs(Dictionary!A:A,A70&amp;"*",Dictionary!B:B,"root")</f>
        <v>126</v>
      </c>
      <c r="K70" s="45">
        <f>J70/(countif(Dictionary!B:B,"root")-1)</f>
        <v>0.0421686747</v>
      </c>
    </row>
    <row r="71">
      <c r="A71" s="38" t="s">
        <v>37957</v>
      </c>
      <c r="B71" s="54">
        <f>IFERROR(__xludf.DUMMYFUNCTION("sumproduct(len(filter(Dictionary!A:A,Dictionary!B:B=""root""))-len(substitute(lower(filter(Dictionary!A:A,Dictionary!B:B=""root"")),A71,"""")))"),235.0)</f>
        <v>235</v>
      </c>
      <c r="C71" s="45">
        <f>IFERROR(__xludf.DUMMYFUNCTION("B71/sumproduct(len(filter(Dictionary!A:A,Dictionary!B:B=""root"")))"),0.014213136567073908)</f>
        <v>0.01421313657</v>
      </c>
      <c r="D71" s="37">
        <f>countifs(Dictionary!A:A,"*"&amp;A71,Dictionary!B:B,"root")</f>
        <v>0</v>
      </c>
      <c r="E71" s="45">
        <f>D71/(countif(Dictionary!B:B,"root")-1)</f>
        <v>0</v>
      </c>
      <c r="F71" s="37">
        <f>countifs(Dictionary!A:A,"*"&amp;A71&amp;"*",Dictionary!B:B,"root")</f>
        <v>233</v>
      </c>
      <c r="G71" s="45">
        <f>F71/(countif(Dictionary!B:B,"root")-1)</f>
        <v>0.07797858099</v>
      </c>
      <c r="H71" s="37">
        <f>countifs(Dictionary!A:A,"*"&amp;A71&amp;"*"&amp;A71&amp;"*",Dictionary!B:B,"root")</f>
        <v>2</v>
      </c>
      <c r="I71" s="45">
        <f>H71/(countif(Dictionary!B:B,"root")-1)</f>
        <v>0.0006693440428</v>
      </c>
      <c r="J71" s="38">
        <f>countifs(Dictionary!A:A,A71&amp;"*",Dictionary!B:B,"root")</f>
        <v>131</v>
      </c>
      <c r="K71" s="45">
        <f>J71/(countif(Dictionary!B:B,"root")-1)</f>
        <v>0.04384203481</v>
      </c>
    </row>
    <row r="72">
      <c r="A72" s="38" t="s">
        <v>37958</v>
      </c>
      <c r="B72" s="54">
        <f>IFERROR(__xludf.DUMMYFUNCTION("sumproduct(len(filter(Dictionary!A:A,Dictionary!B:B=""root""))-len(substitute(lower(filter(Dictionary!A:A,Dictionary!B:B=""root"")),A72,"""")))"),1376.0)</f>
        <v>1376</v>
      </c>
      <c r="C72" s="45">
        <f>IFERROR(__xludf.DUMMYFUNCTION("B72/sumproduct(len(filter(Dictionary!A:A,Dictionary!B:B=""root"")))"),0.08322245070763276)</f>
        <v>0.08322245071</v>
      </c>
      <c r="D72" s="37">
        <f>countifs(Dictionary!A:A,"*"&amp;A72,Dictionary!B:B,"root")</f>
        <v>479</v>
      </c>
      <c r="E72" s="45">
        <f>D72/(countif(Dictionary!B:B,"root")-1)</f>
        <v>0.1603078983</v>
      </c>
      <c r="F72" s="37">
        <f>countifs(Dictionary!A:A,"*"&amp;A72&amp;"*",Dictionary!B:B,"root")</f>
        <v>1188</v>
      </c>
      <c r="G72" s="45">
        <f>F72/(countif(Dictionary!B:B,"root")-1)</f>
        <v>0.3975903614</v>
      </c>
      <c r="H72" s="37">
        <f>countifs(Dictionary!A:A,"*"&amp;A72&amp;"*"&amp;A72&amp;"*",Dictionary!B:B,"root")</f>
        <v>177</v>
      </c>
      <c r="I72" s="45">
        <f>H72/(countif(Dictionary!B:B,"root")-1)</f>
        <v>0.05923694779</v>
      </c>
      <c r="J72" s="38">
        <f>countifs(Dictionary!A:A,A72&amp;"*",Dictionary!B:B,"root")</f>
        <v>92</v>
      </c>
      <c r="K72" s="45">
        <f>J72/(countif(Dictionary!B:B,"root")-1)</f>
        <v>0.03078982597</v>
      </c>
    </row>
    <row r="73">
      <c r="A73" s="38" t="s">
        <v>37959</v>
      </c>
      <c r="B73" s="54">
        <f>IFERROR(__xludf.DUMMYFUNCTION("sumproduct(len(filter(Dictionary!A:A,Dictionary!B:B=""root""))-len(substitute(lower(filter(Dictionary!A:A,Dictionary!B:B=""root"")),A73,"""")))"),198.0)</f>
        <v>198</v>
      </c>
      <c r="C73" s="45">
        <f>IFERROR(__xludf.DUMMYFUNCTION("B73/sumproduct(len(filter(Dictionary!A:A,Dictionary!B:B=""root"")))"),0.01197532357566227)</f>
        <v>0.01197532358</v>
      </c>
      <c r="D73" s="37">
        <f>countifs(Dictionary!A:A,"*"&amp;A73,Dictionary!B:B,"root")</f>
        <v>0</v>
      </c>
      <c r="E73" s="45">
        <f>D73/(countif(Dictionary!B:B,"root")-1)</f>
        <v>0</v>
      </c>
      <c r="F73" s="37">
        <f>countifs(Dictionary!A:A,"*"&amp;A73&amp;"*",Dictionary!B:B,"root")</f>
        <v>193</v>
      </c>
      <c r="G73" s="45">
        <f>F73/(countif(Dictionary!B:B,"root")-1)</f>
        <v>0.06459170013</v>
      </c>
      <c r="H73" s="37">
        <f>countifs(Dictionary!A:A,"*"&amp;A73&amp;"*"&amp;A73&amp;"*",Dictionary!B:B,"root")</f>
        <v>5</v>
      </c>
      <c r="I73" s="45">
        <f>H73/(countif(Dictionary!B:B,"root")-1)</f>
        <v>0.001673360107</v>
      </c>
      <c r="J73" s="38">
        <f>countifs(Dictionary!A:A,A73&amp;"*",Dictionary!B:B,"root")</f>
        <v>103</v>
      </c>
      <c r="K73" s="45">
        <f>J73/(countif(Dictionary!B:B,"root")-1)</f>
        <v>0.03447121821</v>
      </c>
    </row>
    <row r="74">
      <c r="A74" s="38" t="s">
        <v>37960</v>
      </c>
      <c r="B74" s="54">
        <f>IFERROR(__xludf.DUMMYFUNCTION("sumproduct(len(filter(Dictionary!A:A,Dictionary!B:B=""root""))-len(substitute(lower(filter(Dictionary!A:A,Dictionary!B:B=""root"")),A74,"""")))"),769.0)</f>
        <v>769</v>
      </c>
      <c r="C74" s="45">
        <f>IFERROR(__xludf.DUMMYFUNCTION("B74/sumproduct(len(filter(Dictionary!A:A,Dictionary!B:B=""root"")))"),0.04651022136204185)</f>
        <v>0.04651022136</v>
      </c>
      <c r="D74" s="37">
        <f>countifs(Dictionary!A:A,"*"&amp;A74,Dictionary!B:B,"root")</f>
        <v>0</v>
      </c>
      <c r="E74" s="45">
        <f>D74/(countif(Dictionary!B:B,"root")-1)</f>
        <v>0</v>
      </c>
      <c r="F74" s="37">
        <f>countifs(Dictionary!A:A,"*"&amp;A74&amp;"*",Dictionary!B:B,"root")</f>
        <v>717</v>
      </c>
      <c r="G74" s="45">
        <f>F74/(countif(Dictionary!B:B,"root")-1)</f>
        <v>0.2399598394</v>
      </c>
      <c r="H74" s="37">
        <f>countifs(Dictionary!A:A,"*"&amp;A74&amp;"*"&amp;A74&amp;"*",Dictionary!B:B,"root")</f>
        <v>51</v>
      </c>
      <c r="I74" s="45">
        <f>H74/(countif(Dictionary!B:B,"root")-1)</f>
        <v>0.01706827309</v>
      </c>
      <c r="J74" s="38">
        <f>countifs(Dictionary!A:A,A74&amp;"*",Dictionary!B:B,"root")</f>
        <v>335</v>
      </c>
      <c r="K74" s="45">
        <f>J74/(countif(Dictionary!B:B,"root")-1)</f>
        <v>0.1121151272</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IFERROR(__xludf.DUMMYFUNCTION("B75/sumproduct(len(filter(Dictionary!A:A,Dictionary!B:B=""root"")))"),0.04330470545542518)</f>
        <v>0.04330470546</v>
      </c>
      <c r="D75" s="37">
        <f>countifs(Dictionary!A:A,"*"&amp;A75,Dictionary!B:B,"root")</f>
        <v>142</v>
      </c>
      <c r="E75" s="45">
        <f>D75/(countif(Dictionary!B:B,"root")-1)</f>
        <v>0.04752342704</v>
      </c>
      <c r="F75" s="37">
        <f>countifs(Dictionary!A:A,"*"&amp;A75&amp;"*",Dictionary!B:B,"root")</f>
        <v>691</v>
      </c>
      <c r="G75" s="45">
        <f>F75/(countif(Dictionary!B:B,"root")-1)</f>
        <v>0.2312583668</v>
      </c>
      <c r="H75" s="37">
        <f>countifs(Dictionary!A:A,"*"&amp;A75&amp;"*"&amp;A75&amp;"*",Dictionary!B:B,"root")</f>
        <v>25</v>
      </c>
      <c r="I75" s="45">
        <f>H75/(countif(Dictionary!B:B,"root")-1)</f>
        <v>0.008366800535</v>
      </c>
      <c r="J75" s="38">
        <f>countifs(Dictionary!A:A,A75&amp;"*",Dictionary!B:B,"root")</f>
        <v>99</v>
      </c>
      <c r="K75" s="45">
        <f>J75/(countif(Dictionary!B:B,"root")-1)</f>
        <v>0.03313253012</v>
      </c>
    </row>
    <row r="76">
      <c r="A76" s="38" t="s">
        <v>1324</v>
      </c>
      <c r="B76" s="54">
        <f>IFERROR(__xludf.DUMMYFUNCTION("sumproduct(len(filter(Dictionary!A:A,Dictionary!B:B=""root""))-len(substitute(lower(filter(Dictionary!A:A,Dictionary!B:B=""root"")),A76,"""")))"),754.0)</f>
        <v>754</v>
      </c>
      <c r="C76" s="45">
        <f>IFERROR(__xludf.DUMMYFUNCTION("B76/sumproduct(len(filter(Dictionary!A:A,Dictionary!B:B=""root"")))"),0.04560299987903713)</f>
        <v>0.04560299988</v>
      </c>
      <c r="D76" s="37">
        <f>countifs(Dictionary!A:A,"*"&amp;A76,Dictionary!B:B,"root")</f>
        <v>168</v>
      </c>
      <c r="E76" s="45">
        <f>D76/(countif(Dictionary!B:B,"root")-1)</f>
        <v>0.0562248996</v>
      </c>
      <c r="F76" s="37">
        <f>countifs(Dictionary!A:A,"*"&amp;A76&amp;"*",Dictionary!B:B,"root")</f>
        <v>691</v>
      </c>
      <c r="G76" s="45">
        <f>F76/(countif(Dictionary!B:B,"root")-1)</f>
        <v>0.2312583668</v>
      </c>
      <c r="H76" s="37">
        <f>countifs(Dictionary!A:A,"*"&amp;A76&amp;"*"&amp;A76&amp;"*",Dictionary!B:B,"root")</f>
        <v>61</v>
      </c>
      <c r="I76" s="45">
        <f>H76/(countif(Dictionary!B:B,"root")-1)</f>
        <v>0.02041499331</v>
      </c>
      <c r="J76" s="38">
        <f>countifs(Dictionary!A:A,A76&amp;"*",Dictionary!B:B,"root")</f>
        <v>216</v>
      </c>
      <c r="K76" s="45">
        <f>J76/(countif(Dictionary!B:B,"root")-1)</f>
        <v>0.07228915663</v>
      </c>
    </row>
    <row r="77">
      <c r="A77" s="38" t="s">
        <v>4030</v>
      </c>
      <c r="B77" s="54">
        <f>IFERROR(__xludf.DUMMYFUNCTION("sumproduct(len(filter(Dictionary!A:A,Dictionary!B:B=""root""))-len(substitute(lower(filter(Dictionary!A:A,Dictionary!B:B=""root"")),A77,"""")))"),1089.0)</f>
        <v>1089</v>
      </c>
      <c r="C77" s="45">
        <f>IFERROR(__xludf.DUMMYFUNCTION("B77/sumproduct(len(filter(Dictionary!A:A,Dictionary!B:B=""root"")))"),0.0658642796661425)</f>
        <v>0.06586427967</v>
      </c>
      <c r="D77" s="37">
        <f>countifs(Dictionary!A:A,"*"&amp;A77,Dictionary!B:B,"root")</f>
        <v>324</v>
      </c>
      <c r="E77" s="45">
        <f>D77/(countif(Dictionary!B:B,"root")-1)</f>
        <v>0.1084337349</v>
      </c>
      <c r="F77" s="37">
        <f>countifs(Dictionary!A:A,"*"&amp;A77&amp;"*",Dictionary!B:B,"root")</f>
        <v>973</v>
      </c>
      <c r="G77" s="45">
        <f>F77/(countif(Dictionary!B:B,"root")-1)</f>
        <v>0.3256358768</v>
      </c>
      <c r="H77" s="37">
        <f>countifs(Dictionary!A:A,"*"&amp;A77&amp;"*"&amp;A77&amp;"*",Dictionary!B:B,"root")</f>
        <v>115</v>
      </c>
      <c r="I77" s="45">
        <f>H77/(countif(Dictionary!B:B,"root")-1)</f>
        <v>0.03848728246</v>
      </c>
      <c r="J77" s="38">
        <f>countifs(Dictionary!A:A,A77&amp;"*",Dictionary!B:B,"root")</f>
        <v>82</v>
      </c>
      <c r="K77" s="45">
        <f>J77/(countif(Dictionary!B:B,"root")-1)</f>
        <v>0.02744310576</v>
      </c>
    </row>
    <row r="78">
      <c r="A78" s="38" t="s">
        <v>26735</v>
      </c>
      <c r="B78" s="54">
        <f>IFERROR(__xludf.DUMMYFUNCTION("sumproduct(len(filter(Dictionary!A:A,Dictionary!B:B=""root""))-len(substitute(lower(filter(Dictionary!A:A,Dictionary!B:B=""root"")),A78,"""")))"),1125.0)</f>
        <v>1125</v>
      </c>
      <c r="C78" s="45">
        <f>IFERROR(__xludf.DUMMYFUNCTION("B78/sumproduct(len(filter(Dictionary!A:A,Dictionary!B:B=""root"")))"),0.06804161122535382)</f>
        <v>0.06804161123</v>
      </c>
      <c r="D78" s="37">
        <f>countifs(Dictionary!A:A,"*"&amp;A78,Dictionary!B:B,"root")</f>
        <v>321</v>
      </c>
      <c r="E78" s="45">
        <f>D78/(countif(Dictionary!B:B,"root")-1)</f>
        <v>0.1074297189</v>
      </c>
      <c r="F78" s="37">
        <f>countifs(Dictionary!A:A,"*"&amp;A78&amp;"*",Dictionary!B:B,"root")</f>
        <v>975</v>
      </c>
      <c r="G78" s="45">
        <f>F78/(countif(Dictionary!B:B,"root")-1)</f>
        <v>0.3263052209</v>
      </c>
      <c r="H78" s="37">
        <f>countifs(Dictionary!A:A,"*"&amp;A78&amp;"*"&amp;A78&amp;"*",Dictionary!B:B,"root")</f>
        <v>145</v>
      </c>
      <c r="I78" s="45">
        <f>H78/(countif(Dictionary!B:B,"root")-1)</f>
        <v>0.04852744311</v>
      </c>
      <c r="J78" s="38">
        <f>countifs(Dictionary!A:A,A78&amp;"*",Dictionary!B:B,"root")</f>
        <v>53</v>
      </c>
      <c r="K78" s="45">
        <f>J78/(countif(Dictionary!B:B,"root")-1)</f>
        <v>0.01773761714</v>
      </c>
    </row>
    <row r="79">
      <c r="A79" s="38" t="s">
        <v>1895</v>
      </c>
      <c r="B79" s="54">
        <f>IFERROR(__xludf.DUMMYFUNCTION("sumproduct(len(filter(Dictionary!A:A,Dictionary!B:B=""root""))-len(substitute(lower(filter(Dictionary!A:A,Dictionary!B:B=""root"")),A79,"""")))"),387.0)</f>
        <v>387</v>
      </c>
      <c r="C79" s="45">
        <f>IFERROR(__xludf.DUMMYFUNCTION("B79/sumproduct(len(filter(Dictionary!A:A,Dictionary!B:B=""root"")))"),0.02340631426152171)</f>
        <v>0.02340631426</v>
      </c>
      <c r="D79" s="37">
        <f>countifs(Dictionary!A:A,"*"&amp;A79,Dictionary!B:B,"root")</f>
        <v>0</v>
      </c>
      <c r="E79" s="45">
        <f>D79/(countif(Dictionary!B:B,"root")-1)</f>
        <v>0</v>
      </c>
      <c r="F79" s="37">
        <f>countifs(Dictionary!A:A,"*"&amp;A79&amp;"*",Dictionary!B:B,"root")</f>
        <v>359</v>
      </c>
      <c r="G79" s="45">
        <f>F79/(countif(Dictionary!B:B,"root")-1)</f>
        <v>0.1201472557</v>
      </c>
      <c r="H79" s="37">
        <f>countifs(Dictionary!A:A,"*"&amp;A79&amp;"*"&amp;A79&amp;"*",Dictionary!B:B,"root")</f>
        <v>28</v>
      </c>
      <c r="I79" s="45">
        <f>H79/(countif(Dictionary!B:B,"root")-1)</f>
        <v>0.0093708166</v>
      </c>
      <c r="J79" s="38">
        <f>countifs(Dictionary!A:A,A79&amp;"*",Dictionary!B:B,"root")</f>
        <v>211</v>
      </c>
      <c r="K79" s="45">
        <f>J79/(countif(Dictionary!B:B,"root")-1)</f>
        <v>0.07061579652</v>
      </c>
    </row>
    <row r="80">
      <c r="A80" s="38" t="s">
        <v>37961</v>
      </c>
      <c r="B80" s="54">
        <f>IFERROR(__xludf.DUMMYFUNCTION("sumproduct(len(filter(Dictionary!A:A,Dictionary!B:B=""root""))-len(substitute(lower(filter(Dictionary!A:A,Dictionary!B:B=""root"")),A80,"""")))"),1011.0)</f>
        <v>1011</v>
      </c>
      <c r="C80" s="45">
        <f>IFERROR(__xludf.DUMMYFUNCTION("B80/sumproduct(len(filter(Dictionary!A:A,Dictionary!B:B=""root"")))"),0.06114672795451796)</f>
        <v>0.06114672795</v>
      </c>
      <c r="D80" s="37">
        <f>countifs(Dictionary!A:A,"*"&amp;A80,Dictionary!B:B,"root")</f>
        <v>137</v>
      </c>
      <c r="E80" s="45">
        <f>D80/(countif(Dictionary!B:B,"root")-1)</f>
        <v>0.04585006693</v>
      </c>
      <c r="F80" s="37">
        <f>countifs(Dictionary!A:A,"*"&amp;A80&amp;"*",Dictionary!B:B,"root")</f>
        <v>957</v>
      </c>
      <c r="G80" s="45">
        <f>F80/(countif(Dictionary!B:B,"root")-1)</f>
        <v>0.3202811245</v>
      </c>
      <c r="H80" s="37">
        <f>countifs(Dictionary!A:A,"*"&amp;A80&amp;"*"&amp;A80&amp;"*",Dictionary!B:B,"root")</f>
        <v>53</v>
      </c>
      <c r="I80" s="45">
        <f>H80/(countif(Dictionary!B:B,"root")-1)</f>
        <v>0.01773761714</v>
      </c>
      <c r="J80" s="38">
        <f>countifs(Dictionary!A:A,A80&amp;"*",Dictionary!B:B,"root")</f>
        <v>86</v>
      </c>
      <c r="K80" s="45">
        <f>J80/(countif(Dictionary!B:B,"root")-1)</f>
        <v>0.02878179384</v>
      </c>
    </row>
    <row r="81">
      <c r="A81" s="38" t="s">
        <v>37962</v>
      </c>
      <c r="B81" s="54">
        <f>IFERROR(__xludf.DUMMYFUNCTION("sumproduct(len(filter(Dictionary!A:A,Dictionary!B:B=""root""))-len(substitute(lower(filter(Dictionary!A:A,Dictionary!B:B=""root"")),A81,"""")))"),765.0)</f>
        <v>765</v>
      </c>
      <c r="C81" s="45">
        <f>IFERROR(__xludf.DUMMYFUNCTION("B81/sumproduct(len(filter(Dictionary!A:A,Dictionary!B:B=""root"")))"),0.04626829563324059)</f>
        <v>0.04626829563</v>
      </c>
      <c r="D81" s="37">
        <f>countifs(Dictionary!A:A,"*"&amp;A81,Dictionary!B:B,"root")</f>
        <v>70</v>
      </c>
      <c r="E81" s="45">
        <f>D81/(countif(Dictionary!B:B,"root")-1)</f>
        <v>0.0234270415</v>
      </c>
      <c r="F81" s="37">
        <f>countifs(Dictionary!A:A,"*"&amp;A81&amp;"*",Dictionary!B:B,"root")</f>
        <v>709</v>
      </c>
      <c r="G81" s="45">
        <f>F81/(countif(Dictionary!B:B,"root")-1)</f>
        <v>0.2372824632</v>
      </c>
      <c r="H81" s="37">
        <f>countifs(Dictionary!A:A,"*"&amp;A81&amp;"*"&amp;A81&amp;"*",Dictionary!B:B,"root")</f>
        <v>53</v>
      </c>
      <c r="I81" s="45">
        <f>H81/(countif(Dictionary!B:B,"root")-1)</f>
        <v>0.01773761714</v>
      </c>
      <c r="J81" s="38">
        <f>countifs(Dictionary!A:A,A81&amp;"*",Dictionary!B:B,"root")</f>
        <v>195</v>
      </c>
      <c r="K81" s="45">
        <f>J81/(countif(Dictionary!B:B,"root")-1)</f>
        <v>0.06526104418</v>
      </c>
    </row>
    <row r="82">
      <c r="A82" s="38" t="s">
        <v>497</v>
      </c>
      <c r="B82" s="54">
        <f>IFERROR(__xludf.DUMMYFUNCTION("sumproduct(len(filter(Dictionary!A:A,Dictionary!B:B=""root""))-len(substitute(lower(filter(Dictionary!A:A,Dictionary!B:B=""root"")),A82,"""")))"),850.0)</f>
        <v>850</v>
      </c>
      <c r="C82" s="45">
        <f>IFERROR(__xludf.DUMMYFUNCTION("B82/sumproduct(len(filter(Dictionary!A:A,Dictionary!B:B=""root"")))"),0.05140921737026733)</f>
        <v>0.05140921737</v>
      </c>
      <c r="D82" s="37">
        <f>countifs(Dictionary!A:A,"*"&amp;A82,Dictionary!B:B,"root")</f>
        <v>1</v>
      </c>
      <c r="E82" s="45">
        <f>D82/(countif(Dictionary!B:B,"root")-1)</f>
        <v>0.0003346720214</v>
      </c>
      <c r="F82" s="37">
        <f>countifs(Dictionary!A:A,"*"&amp;A82&amp;"*",Dictionary!B:B,"root")</f>
        <v>783</v>
      </c>
      <c r="G82" s="45">
        <f>F82/(countif(Dictionary!B:B,"root")-1)</f>
        <v>0.2620481928</v>
      </c>
      <c r="H82" s="37">
        <f>countifs(Dictionary!A:A,"*"&amp;A82&amp;"*"&amp;A82&amp;"*",Dictionary!B:B,"root")</f>
        <v>66</v>
      </c>
      <c r="I82" s="45">
        <f>H82/(countif(Dictionary!B:B,"root")-1)</f>
        <v>0.02208835341</v>
      </c>
      <c r="J82" s="38">
        <f>countifs(Dictionary!A:A,A82&amp;"*",Dictionary!B:B,"root")</f>
        <v>192</v>
      </c>
      <c r="K82" s="45">
        <f>J82/(countif(Dictionary!B:B,"root")-1)</f>
        <v>0.06425702811</v>
      </c>
    </row>
    <row r="83">
      <c r="A83" s="38" t="s">
        <v>35134</v>
      </c>
      <c r="B83" s="54">
        <f>IFERROR(__xludf.DUMMYFUNCTION("sumproduct(len(filter(Dictionary!A:A,Dictionary!B:B=""root""))-len(substitute(lower(filter(Dictionary!A:A,Dictionary!B:B=""root"")),A83,"""")))"),1101.0)</f>
        <v>1101</v>
      </c>
      <c r="C83" s="45">
        <f>IFERROR(__xludf.DUMMYFUNCTION("B83/sumproduct(len(filter(Dictionary!A:A,Dictionary!B:B=""root"")))"),0.06659005685254626)</f>
        <v>0.06659005685</v>
      </c>
      <c r="D83" s="37">
        <f>countifs(Dictionary!A:A,"*"&amp;A83,Dictionary!B:B,"root")</f>
        <v>380</v>
      </c>
      <c r="E83" s="45">
        <f>D83/(countif(Dictionary!B:B,"root")-1)</f>
        <v>0.1271753681</v>
      </c>
      <c r="F83" s="37">
        <f>countifs(Dictionary!A:A,"*"&amp;A83&amp;"*",Dictionary!B:B,"root")</f>
        <v>966</v>
      </c>
      <c r="G83" s="45">
        <f>F83/(countif(Dictionary!B:B,"root")-1)</f>
        <v>0.3232931727</v>
      </c>
      <c r="H83" s="37">
        <f>countifs(Dictionary!A:A,"*"&amp;A83&amp;"*"&amp;A83&amp;"*",Dictionary!B:B,"root")</f>
        <v>127</v>
      </c>
      <c r="I83" s="45">
        <f>H83/(countif(Dictionary!B:B,"root")-1)</f>
        <v>0.04250334672</v>
      </c>
      <c r="J83" s="38">
        <f>countifs(Dictionary!A:A,A83&amp;"*",Dictionary!B:B,"root")</f>
        <v>26</v>
      </c>
      <c r="K83" s="45">
        <f>J83/(countif(Dictionary!B:B,"root")-1)</f>
        <v>0.008701472557</v>
      </c>
    </row>
    <row r="84">
      <c r="A84" s="38" t="s">
        <v>37963</v>
      </c>
      <c r="B84" s="54">
        <f>IFERROR(__xludf.DUMMYFUNCTION("sumproduct(len(filter(Dictionary!A:A,Dictionary!B:B=""root""))-len(substitute(lower(filter(Dictionary!A:A,Dictionary!B:B=""root"")),A84,"""")))"),119.0)</f>
        <v>119</v>
      </c>
      <c r="C84" s="45">
        <f>IFERROR(__xludf.DUMMYFUNCTION("B84/sumproduct(len(filter(Dictionary!A:A,Dictionary!B:B=""root"")))"),0.0071972904318374255)</f>
        <v>0.007197290432</v>
      </c>
      <c r="D84" s="37">
        <f>countifs(Dictionary!A:A,"*"&amp;A84,Dictionary!B:B,"root")</f>
        <v>0</v>
      </c>
      <c r="E84" s="45">
        <f>D84/(countif(Dictionary!B:B,"root")-1)</f>
        <v>0</v>
      </c>
      <c r="F84" s="37">
        <f>countifs(Dictionary!A:A,"*"&amp;A84&amp;"*",Dictionary!B:B,"root")</f>
        <v>116</v>
      </c>
      <c r="G84" s="45">
        <f>F84/(countif(Dictionary!B:B,"root")-1)</f>
        <v>0.03882195448</v>
      </c>
      <c r="H84" s="37">
        <f>countifs(Dictionary!A:A,"*"&amp;A84&amp;"*"&amp;A84&amp;"*",Dictionary!B:B,"root")</f>
        <v>3</v>
      </c>
      <c r="I84" s="45">
        <f>H84/(countif(Dictionary!B:B,"root")-1)</f>
        <v>0.001004016064</v>
      </c>
      <c r="J84" s="38">
        <f>countifs(Dictionary!A:A,A84&amp;"*",Dictionary!B:B,"root")</f>
        <v>47</v>
      </c>
      <c r="K84" s="45">
        <f>J84/(countif(Dictionary!B:B,"root")-1)</f>
        <v>0.01572958501</v>
      </c>
    </row>
    <row r="85">
      <c r="A85" s="38" t="s">
        <v>37964</v>
      </c>
      <c r="B85" s="54">
        <f>IFERROR(__xludf.DUMMYFUNCTION("sumproduct(len(filter(Dictionary!A:A,Dictionary!B:B=""root""))-len(substitute(lower(filter(Dictionary!A:A,Dictionary!B:B=""root"")),A85,"""")))"),186.0)</f>
        <v>186</v>
      </c>
      <c r="C85" s="45">
        <f>IFERROR(__xludf.DUMMYFUNCTION("B85/sumproduct(len(filter(Dictionary!A:A,Dictionary!B:B=""root"")))"),0.011249546389258498)</f>
        <v>0.01124954639</v>
      </c>
      <c r="D85" s="37">
        <f>countifs(Dictionary!A:A,"*"&amp;A85,Dictionary!B:B,"root")</f>
        <v>11</v>
      </c>
      <c r="E85" s="45">
        <f>D85/(countif(Dictionary!B:B,"root")-1)</f>
        <v>0.003681392236</v>
      </c>
      <c r="F85" s="37">
        <f>countifs(Dictionary!A:A,"*"&amp;A85&amp;"*",Dictionary!B:B,"root")</f>
        <v>184</v>
      </c>
      <c r="G85" s="45">
        <f>F85/(countif(Dictionary!B:B,"root")-1)</f>
        <v>0.06157965194</v>
      </c>
      <c r="H85" s="37">
        <f>countifs(Dictionary!A:A,"*"&amp;A85&amp;"*"&amp;A85&amp;"*",Dictionary!B:B,"root")</f>
        <v>2</v>
      </c>
      <c r="I85" s="45">
        <f>H85/(countif(Dictionary!B:B,"root")-1)</f>
        <v>0.0006693440428</v>
      </c>
      <c r="J85" s="38">
        <f>countifs(Dictionary!A:A,A85&amp;"*",Dictionary!B:B,"root")</f>
        <v>38</v>
      </c>
      <c r="K85" s="45">
        <f>J85/(countif(Dictionary!B:B,"root")-1)</f>
        <v>0.01271753681</v>
      </c>
    </row>
    <row r="86">
      <c r="A86" s="38" t="s">
        <v>37965</v>
      </c>
      <c r="B86" s="54">
        <f>IFERROR(__xludf.DUMMYFUNCTION("sumproduct(len(filter(Dictionary!A:A,Dictionary!B:B=""root""))-len(substitute(lower(filter(Dictionary!A:A,Dictionary!B:B=""root"")),A86,"""")))"),196.0)</f>
        <v>196</v>
      </c>
      <c r="C86" s="45">
        <f>IFERROR(__xludf.DUMMYFUNCTION("B86/sumproduct(len(filter(Dictionary!A:A,Dictionary!B:B=""root"")))"),0.011854360711261643)</f>
        <v>0.01185436071</v>
      </c>
      <c r="D86" s="37">
        <f>countifs(Dictionary!A:A,"*"&amp;A86,Dictionary!B:B,"root")</f>
        <v>23</v>
      </c>
      <c r="E86" s="45">
        <f>D86/(countif(Dictionary!B:B,"root")-1)</f>
        <v>0.007697456493</v>
      </c>
      <c r="F86" s="37">
        <f>countifs(Dictionary!A:A,"*"&amp;A86&amp;"*",Dictionary!B:B,"root")</f>
        <v>190</v>
      </c>
      <c r="G86" s="45">
        <f>F86/(countif(Dictionary!B:B,"root")-1)</f>
        <v>0.06358768407</v>
      </c>
      <c r="H86" s="37">
        <f>countifs(Dictionary!A:A,"*"&amp;A86&amp;"*"&amp;A86&amp;"*",Dictionary!B:B,"root")</f>
        <v>6</v>
      </c>
      <c r="I86" s="45">
        <f>H86/(countif(Dictionary!B:B,"root")-1)</f>
        <v>0.002008032129</v>
      </c>
      <c r="J86" s="38">
        <f>countifs(Dictionary!A:A,A86&amp;"*",Dictionary!B:B,"root")</f>
        <v>77</v>
      </c>
      <c r="K86" s="45">
        <f>J86/(countif(Dictionary!B:B,"root")-1)</f>
        <v>0.02576974565</v>
      </c>
    </row>
    <row r="87">
      <c r="A87" s="38" t="s">
        <v>37966</v>
      </c>
      <c r="B87" s="54">
        <f>IFERROR(__xludf.DUMMYFUNCTION("sumproduct(len(filter(Dictionary!A:A,Dictionary!B:B=""root""))-len(substitute(lower(filter(Dictionary!A:A,Dictionary!B:B=""root"")),A87,"""")))"),399.0)</f>
        <v>399</v>
      </c>
      <c r="C87" s="45">
        <f>IFERROR(__xludf.DUMMYFUNCTION("B87/sumproduct(len(filter(Dictionary!A:A,Dictionary!B:B=""root"")))"),0.024132091447925486)</f>
        <v>0.02413209145</v>
      </c>
      <c r="D87" s="37">
        <f>countifs(Dictionary!A:A,"*"&amp;A87,Dictionary!B:B,"root")</f>
        <v>52</v>
      </c>
      <c r="E87" s="45">
        <f>D87/(countif(Dictionary!B:B,"root")-1)</f>
        <v>0.01740294511</v>
      </c>
      <c r="F87" s="37">
        <f>countifs(Dictionary!A:A,"*"&amp;A87&amp;"*",Dictionary!B:B,"root")</f>
        <v>387</v>
      </c>
      <c r="G87" s="45">
        <f>F87/(countif(Dictionary!B:B,"root")-1)</f>
        <v>0.1295180723</v>
      </c>
      <c r="H87" s="37">
        <f>countifs(Dictionary!A:A,"*"&amp;A87&amp;"*"&amp;A87&amp;"*",Dictionary!B:B,"root")</f>
        <v>11</v>
      </c>
      <c r="I87" s="45">
        <f>H87/(countif(Dictionary!B:B,"root")-1)</f>
        <v>0.003681392236</v>
      </c>
      <c r="J87" s="38">
        <f>countifs(Dictionary!A:A,A87&amp;"*",Dictionary!B:B,"root")</f>
        <v>40</v>
      </c>
      <c r="K87" s="45">
        <f>J87/(countif(Dictionary!B:B,"root")-1)</f>
        <v>0.01338688086</v>
      </c>
    </row>
    <row r="88">
      <c r="A88" s="38" t="s">
        <v>37967</v>
      </c>
      <c r="B88" s="54">
        <f>IFERROR(__xludf.DUMMYFUNCTION("sumproduct(len(filter(Dictionary!A:A,Dictionary!B:B=""root""))-len(substitute(lower(filter(Dictionary!A:A,Dictionary!B:B=""root"")),A88,"""")))"),95.0)</f>
        <v>95</v>
      </c>
      <c r="C88" s="45">
        <f>IFERROR(__xludf.DUMMYFUNCTION("B88/sumproduct(len(filter(Dictionary!A:A,Dictionary!B:B=""root"")))"),0.005745736059029878)</f>
        <v>0.005745736059</v>
      </c>
      <c r="D88" s="37">
        <f>countifs(Dictionary!A:A,"*"&amp;A88,Dictionary!B:B,"root")</f>
        <v>0</v>
      </c>
      <c r="E88" s="45">
        <f>D88/(countif(Dictionary!B:B,"root")-1)</f>
        <v>0</v>
      </c>
      <c r="F88" s="37">
        <f>countifs(Dictionary!A:A,"*"&amp;A88&amp;"*",Dictionary!B:B,"root")</f>
        <v>92</v>
      </c>
      <c r="G88" s="45">
        <f>F88/(countif(Dictionary!B:B,"root")-1)</f>
        <v>0.03078982597</v>
      </c>
      <c r="H88" s="37">
        <f>countifs(Dictionary!A:A,"*"&amp;A88&amp;"*"&amp;A88&amp;"*",Dictionary!B:B,"root")</f>
        <v>3</v>
      </c>
      <c r="I88" s="45">
        <f>H88/(countif(Dictionary!B:B,"root")-1)</f>
        <v>0.001004016064</v>
      </c>
      <c r="J88" s="38">
        <f>countifs(Dictionary!A:A,A88&amp;"*",Dictionary!B:B,"root")</f>
        <v>28</v>
      </c>
      <c r="K88" s="45">
        <f>J88/(countif(Dictionary!B:B,"root")-1)</f>
        <v>0.0093708166</v>
      </c>
    </row>
    <row r="90">
      <c r="A90" s="48" t="s">
        <v>37948</v>
      </c>
      <c r="B90" s="48" t="s">
        <v>37949</v>
      </c>
      <c r="C90" s="48" t="s">
        <v>37925</v>
      </c>
    </row>
    <row r="91">
      <c r="A91" s="37" t="str">
        <f t="array" ref="A91:C115">sort(A64:C88,2,0)</f>
        <v>a</v>
      </c>
      <c r="B91" s="37">
        <v>2309.0</v>
      </c>
      <c r="C91" s="45">
        <v>0.1396516269505262</v>
      </c>
    </row>
    <row r="92">
      <c r="A92" s="37" t="s">
        <v>37958</v>
      </c>
      <c r="B92" s="37">
        <v>1376.0</v>
      </c>
      <c r="C92" s="45">
        <v>0.08322245070763276</v>
      </c>
    </row>
    <row r="93">
      <c r="A93" s="37" t="s">
        <v>9383</v>
      </c>
      <c r="B93" s="37">
        <v>1285.0</v>
      </c>
      <c r="C93" s="45">
        <v>0.07771864037740414</v>
      </c>
    </row>
    <row r="94">
      <c r="A94" s="37" t="s">
        <v>26735</v>
      </c>
      <c r="B94" s="37">
        <v>1125.0</v>
      </c>
      <c r="C94" s="45">
        <v>0.06804161122535382</v>
      </c>
    </row>
    <row r="95">
      <c r="A95" s="37" t="s">
        <v>35134</v>
      </c>
      <c r="B95" s="37">
        <v>1101.0</v>
      </c>
      <c r="C95" s="45">
        <v>0.06659005685254626</v>
      </c>
    </row>
    <row r="96">
      <c r="A96" s="37" t="s">
        <v>4030</v>
      </c>
      <c r="B96" s="37">
        <v>1089.0</v>
      </c>
      <c r="C96" s="45">
        <v>0.0658642796661425</v>
      </c>
    </row>
    <row r="97">
      <c r="A97" s="37" t="s">
        <v>37961</v>
      </c>
      <c r="B97" s="37">
        <v>1011.0</v>
      </c>
      <c r="C97" s="45">
        <v>0.06114672795451796</v>
      </c>
    </row>
    <row r="98">
      <c r="A98" s="37" t="s">
        <v>497</v>
      </c>
      <c r="B98" s="37">
        <v>850.0</v>
      </c>
      <c r="C98" s="45">
        <v>0.05140921737026733</v>
      </c>
    </row>
    <row r="99">
      <c r="A99" s="37" t="s">
        <v>37960</v>
      </c>
      <c r="B99" s="37">
        <v>769.0</v>
      </c>
      <c r="C99" s="45">
        <v>0.04651022136204185</v>
      </c>
    </row>
    <row r="100">
      <c r="A100" s="37" t="s">
        <v>37962</v>
      </c>
      <c r="B100" s="37">
        <v>765.0</v>
      </c>
      <c r="C100" s="45">
        <v>0.04626829563324059</v>
      </c>
    </row>
    <row r="101">
      <c r="A101" s="37" t="s">
        <v>1324</v>
      </c>
      <c r="B101" s="37">
        <v>754.0</v>
      </c>
      <c r="C101" s="45">
        <v>0.04560299987903713</v>
      </c>
    </row>
    <row r="102">
      <c r="A102" s="37" t="s">
        <v>1366</v>
      </c>
      <c r="B102" s="37">
        <v>716.0</v>
      </c>
      <c r="C102" s="45">
        <v>0.04330470545542518</v>
      </c>
    </row>
    <row r="103">
      <c r="A103" s="37" t="s">
        <v>1345</v>
      </c>
      <c r="B103" s="37">
        <v>417.0</v>
      </c>
      <c r="C103" s="45">
        <v>0.025220757227531147</v>
      </c>
    </row>
    <row r="104">
      <c r="A104" s="37" t="s">
        <v>101</v>
      </c>
      <c r="B104" s="37">
        <v>416.0</v>
      </c>
      <c r="C104" s="45">
        <v>0.025160275795330832</v>
      </c>
    </row>
    <row r="105">
      <c r="A105" s="37" t="s">
        <v>37966</v>
      </c>
      <c r="B105" s="37">
        <v>399.0</v>
      </c>
      <c r="C105" s="45">
        <v>0.024132091447925486</v>
      </c>
    </row>
    <row r="106">
      <c r="A106" s="37" t="s">
        <v>1895</v>
      </c>
      <c r="B106" s="37">
        <v>387.0</v>
      </c>
      <c r="C106" s="45">
        <v>0.02340631426152171</v>
      </c>
    </row>
    <row r="107">
      <c r="A107" s="37" t="s">
        <v>37956</v>
      </c>
      <c r="B107" s="37">
        <v>308.0</v>
      </c>
      <c r="C107" s="45">
        <v>0.018628281117696866</v>
      </c>
    </row>
    <row r="108">
      <c r="A108" s="37" t="s">
        <v>37955</v>
      </c>
      <c r="B108" s="37">
        <v>264.0</v>
      </c>
      <c r="C108" s="45">
        <v>0.01596709810088303</v>
      </c>
    </row>
    <row r="109">
      <c r="A109" s="37" t="s">
        <v>37957</v>
      </c>
      <c r="B109" s="37">
        <v>235.0</v>
      </c>
      <c r="C109" s="45">
        <v>0.014213136567073908</v>
      </c>
    </row>
    <row r="110">
      <c r="A110" s="37" t="s">
        <v>37959</v>
      </c>
      <c r="B110" s="37">
        <v>198.0</v>
      </c>
      <c r="C110" s="45">
        <v>0.01197532357566227</v>
      </c>
    </row>
    <row r="111">
      <c r="A111" s="37" t="s">
        <v>37965</v>
      </c>
      <c r="B111" s="37">
        <v>196.0</v>
      </c>
      <c r="C111" s="45">
        <v>0.011854360711261643</v>
      </c>
    </row>
    <row r="112">
      <c r="A112" s="37" t="s">
        <v>37964</v>
      </c>
      <c r="B112" s="37">
        <v>186.0</v>
      </c>
      <c r="C112" s="45">
        <v>0.011249546389258498</v>
      </c>
    </row>
    <row r="113">
      <c r="A113" s="37" t="s">
        <v>37954</v>
      </c>
      <c r="B113" s="37">
        <v>160.0</v>
      </c>
      <c r="C113" s="45">
        <v>0.00967702915205032</v>
      </c>
    </row>
    <row r="114">
      <c r="A114" s="37" t="s">
        <v>37963</v>
      </c>
      <c r="B114" s="37">
        <v>119.0</v>
      </c>
      <c r="C114" s="45">
        <v>0.0071972904318374255</v>
      </c>
    </row>
    <row r="115">
      <c r="A115" s="37" t="s">
        <v>37967</v>
      </c>
      <c r="B115" s="37">
        <v>95.0</v>
      </c>
      <c r="C115" s="45">
        <v>0.005745736059029878</v>
      </c>
    </row>
    <row r="117">
      <c r="A117" s="38" t="s">
        <v>37968</v>
      </c>
      <c r="B117" s="38" t="s">
        <v>37920</v>
      </c>
      <c r="C117" s="38" t="s">
        <v>37925</v>
      </c>
    </row>
    <row r="118">
      <c r="A118" s="38">
        <v>1.0</v>
      </c>
      <c r="B118" s="48">
        <f>sumproduct(len(Dictionary!A:A)=A118,Dictionary!B:B="root")</f>
        <v>4</v>
      </c>
      <c r="C118" s="55">
        <f>B118/(countif(Dictionary!B:B,"root")-1)</f>
        <v>0.001338688086</v>
      </c>
    </row>
    <row r="119">
      <c r="A119" s="38">
        <v>2.0</v>
      </c>
      <c r="B119" s="48">
        <f>sumproduct(len(Dictionary!A:A)=A119,Dictionary!B:B="root")</f>
        <v>33</v>
      </c>
      <c r="C119" s="55">
        <f>B119/(countif(Dictionary!B:B,"root")-1)</f>
        <v>0.01104417671</v>
      </c>
    </row>
    <row r="120">
      <c r="A120" s="38">
        <v>3.0</v>
      </c>
      <c r="B120" s="48">
        <f>sumproduct(len(Dictionary!A:A)=A120,Dictionary!B:B="root")</f>
        <v>164</v>
      </c>
      <c r="C120" s="55">
        <f>B120/(countif(Dictionary!B:B,"root")-1)</f>
        <v>0.05488621151</v>
      </c>
    </row>
    <row r="121">
      <c r="A121" s="38">
        <v>4.0</v>
      </c>
      <c r="B121" s="48">
        <f>sumproduct(len(Dictionary!A:A)=A121,Dictionary!B:B="root")</f>
        <v>562</v>
      </c>
      <c r="C121" s="55">
        <f>B121/(countif(Dictionary!B:B,"root")-1)</f>
        <v>0.188085676</v>
      </c>
    </row>
    <row r="122">
      <c r="A122" s="38">
        <v>5.0</v>
      </c>
      <c r="B122" s="48">
        <f>sumproduct(len(Dictionary!A:A)=A122,Dictionary!B:B="root")</f>
        <v>796</v>
      </c>
      <c r="C122" s="55">
        <f>B122/(countif(Dictionary!B:B,"root")-1)</f>
        <v>0.266398929</v>
      </c>
    </row>
    <row r="123">
      <c r="A123" s="38">
        <v>6.0</v>
      </c>
      <c r="B123" s="48">
        <f>sumproduct(len(Dictionary!A:A)=A123,Dictionary!B:B="root")</f>
        <v>708</v>
      </c>
      <c r="C123" s="55">
        <f>B123/(countif(Dictionary!B:B,"root")-1)</f>
        <v>0.2369477912</v>
      </c>
    </row>
    <row r="124">
      <c r="A124" s="38">
        <v>7.0</v>
      </c>
      <c r="B124" s="48">
        <f>sumproduct(len(Dictionary!A:A)=A124,Dictionary!B:B="root")</f>
        <v>420</v>
      </c>
      <c r="C124" s="55">
        <f>B124/(countif(Dictionary!B:B,"root")-1)</f>
        <v>0.140562249</v>
      </c>
    </row>
    <row r="125">
      <c r="A125" s="38">
        <v>8.0</v>
      </c>
      <c r="B125" s="48">
        <f>sumproduct(len(Dictionary!A:A)=A125,Dictionary!B:B="root")</f>
        <v>207</v>
      </c>
      <c r="C125" s="55">
        <f>B125/(countif(Dictionary!B:B,"root")-1)</f>
        <v>0.06927710843</v>
      </c>
    </row>
    <row r="126">
      <c r="A126" s="38">
        <v>9.0</v>
      </c>
      <c r="B126" s="48">
        <f>sumproduct(len(Dictionary!A:A)=A126,Dictionary!B:B="root")</f>
        <v>66</v>
      </c>
      <c r="C126" s="55">
        <f>B126/(countif(Dictionary!B:B,"root")-1)</f>
        <v>0.02208835341</v>
      </c>
    </row>
    <row r="127">
      <c r="A127" s="38">
        <v>10.0</v>
      </c>
      <c r="B127" s="48">
        <f>sumproduct(len(Dictionary!A:A)=A127,Dictionary!B:B="root")</f>
        <v>17</v>
      </c>
      <c r="C127" s="55">
        <f>B127/(countif(Dictionary!B:B,"root")-1)</f>
        <v>0.005689424364</v>
      </c>
    </row>
    <row r="128">
      <c r="A128" s="38">
        <v>11.0</v>
      </c>
      <c r="B128" s="48">
        <f>sumproduct(len(Dictionary!A:A)=A128,Dictionary!B:B="root")</f>
        <v>8</v>
      </c>
      <c r="C128" s="55">
        <f>B128/(countif(Dictionary!B:B,"root")-1)</f>
        <v>0.002677376171</v>
      </c>
    </row>
    <row r="129">
      <c r="A129" s="38">
        <v>12.0</v>
      </c>
      <c r="B129" s="48">
        <f>sumproduct(len(Dictionary!A:A)=A129,Dictionary!B:B="root")</f>
        <v>4</v>
      </c>
      <c r="C129" s="55">
        <f>B129/(countif(Dictionary!B:B,"root")-1)</f>
        <v>0.001338688086</v>
      </c>
    </row>
    <row r="131">
      <c r="A131" s="38" t="s">
        <v>37969</v>
      </c>
      <c r="B131" s="38" t="s">
        <v>37970</v>
      </c>
      <c r="C131" s="38" t="s">
        <v>37925</v>
      </c>
    </row>
    <row r="132">
      <c r="A132" s="38">
        <v>3500.0</v>
      </c>
      <c r="B132" s="37">
        <f>A132-COUNTA(Dictionary!A:A)-1</f>
        <v>-4183</v>
      </c>
      <c r="C132" s="40">
        <f>(COUNTA(Dictionary!A:A)-1)/A132</f>
        <v>2.194571429</v>
      </c>
    </row>
    <row r="133">
      <c r="A133" s="38">
        <v>4000.0</v>
      </c>
      <c r="B133" s="37">
        <f>A133-COUNTA(Dictionary!A:A)-1</f>
        <v>-3683</v>
      </c>
      <c r="C133" s="40">
        <f>(COUNTA(Dictionary!A:A)-1)/A133</f>
        <v>1.92025</v>
      </c>
    </row>
    <row r="134">
      <c r="A134" s="38">
        <v>5000.0</v>
      </c>
      <c r="B134" s="37">
        <f>A134-COUNTA(Dictionary!A:A)-1</f>
        <v>-2683</v>
      </c>
      <c r="C134" s="40">
        <f>(COUNTA(Dictionary!A:A)-1)/A134</f>
        <v>1.5362</v>
      </c>
    </row>
    <row r="135">
      <c r="A135" s="38">
        <v>10000.0</v>
      </c>
      <c r="B135" s="37">
        <f>A135-COUNTA(Dictionary!A:A)-1</f>
        <v>2317</v>
      </c>
      <c r="C135" s="40">
        <f>(COUNTA(Dictionary!A:A)-1)/A135</f>
        <v>0.7681</v>
      </c>
    </row>
    <row r="137">
      <c r="A137" s="56" t="s">
        <v>59</v>
      </c>
      <c r="B137" s="56" t="s">
        <v>37920</v>
      </c>
      <c r="C137" s="38" t="s">
        <v>37971</v>
      </c>
      <c r="D137" s="43" t="s">
        <v>37972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37973</v>
      </c>
    </row>
    <row r="173">
      <c r="A173" s="38" t="s">
        <v>37920</v>
      </c>
      <c r="B173" s="38" t="s">
        <v>37974</v>
      </c>
    </row>
    <row r="174">
      <c r="A174" s="38" t="s">
        <v>21489</v>
      </c>
      <c r="B174" s="38">
        <f t="shared" ref="B174:B176" si="2">COUNTIF(#REF!, A174)</f>
        <v>0</v>
      </c>
    </row>
    <row r="175">
      <c r="A175" s="38" t="s">
        <v>30136</v>
      </c>
      <c r="B175" s="38">
        <f t="shared" si="2"/>
        <v>0</v>
      </c>
    </row>
    <row r="176">
      <c r="A176" s="38" t="s">
        <v>14352</v>
      </c>
      <c r="B176" s="38">
        <f t="shared" si="2"/>
        <v>0</v>
      </c>
    </row>
    <row r="177">
      <c r="A177" s="38" t="s">
        <v>37975</v>
      </c>
      <c r="B177" s="38">
        <f>A2-B174-B175-B176</f>
        <v>7681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