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86093EAD_6797_482A_9ECE_E1F04A903777_.wvu.FilterData">Dictionary!$A$1:$T$5120</definedName>
    <definedName hidden="1" localSheetId="0" name="Z_20236662_5959_4DC1_B9F3_566DF8346B72_.wvu.FilterData">Dictionary!$A$1:$T$6456</definedName>
    <definedName hidden="1" localSheetId="0" name="Z_B551D9BB_E658_4FF3_B11A_3374E3E57EF2_.wvu.FilterData">Dictionary!$A$1:$AE$6456</definedName>
    <definedName hidden="1" localSheetId="0" name="Z_CBFD2A78_25D5_4770_90D1_D81BAEB6FBF9_.wvu.FilterData">Dictionary!$A$1:$AE$6406</definedName>
    <definedName hidden="1" localSheetId="0" name="Z_EA6C1141_6BBC_4539_A612_7116C9E43D9B_.wvu.FilterData">Dictionary!$A$1:$T$5402</definedName>
    <definedName hidden="1" localSheetId="0" name="Z_25FD88F8_B24C_437A_BBE7_B3A3BE2A2729_.wvu.FilterData">Dictionary!$A$1:$T$6406</definedName>
  </definedNames>
  <calcPr/>
  <customWorkbookViews>
    <customWorkbookView activeSheetId="0" maximized="1" windowHeight="0" windowWidth="0" guid="{86093EAD-6797-482A-9ECE-E1F04A903777}" name="Genolexi"/>
    <customWorkbookView activeSheetId="0" maximized="1" windowHeight="0" windowWidth="0" guid="{25FD88F8-B24C-437A-BBE7-B3A3BE2A2729}" name="Entries with blank etymology"/>
    <customWorkbookView activeSheetId="0" maximized="1" windowHeight="0" windowWidth="0" guid="{B551D9BB-E658-4FF3-B11A-3374E3E57EF2}" name="root verbs"/>
    <customWorkbookView activeSheetId="0" maximized="1" windowHeight="0" windowWidth="0" guid="{CBFD2A78-25D5-4770-90D1-D81BAEB6FBF9}" name="Entries with TransNote"/>
    <customWorkbookView activeSheetId="0" maximized="1" windowHeight="0" windowWidth="0" guid="{20236662-5959-4DC1-B9F3-566DF8346B72}" name="Entries with blank WordClass"/>
    <customWorkbookView activeSheetId="0" maximized="1" windowHeight="0" windowWidth="0" guid="{EA6C1141-6BBC-4539-A612-7116C9E43D9B}" name="Fikso"/>
  </customWorkbookViews>
</workbook>
</file>

<file path=xl/sharedStrings.xml><?xml version="1.0" encoding="utf-8"?>
<sst xmlns="http://schemas.openxmlformats.org/spreadsheetml/2006/main" count="57720" uniqueCount="38001">
  <si>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</si>
  <si>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</si>
  <si>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</si>
  <si>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</si>
  <si>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</si>
  <si>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</si>
  <si>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</si>
  <si>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</si>
  <si>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</si>
  <si>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</si>
  <si>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</si>
  <si>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</si>
  <si>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</si>
  <si>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</si>
  <si>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</si>
  <si>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</si>
  <si>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</si>
  <si>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</si>
  <si>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</si>
  <si>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</si>
  <si>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</si>
  <si>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</si>
  <si>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</si>
  <si>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</si>
  <si>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</si>
  <si>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</si>
  <si>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</si>
  <si>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</si>
  <si>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</si>
  <si>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</si>
  <si>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</si>
  <si>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</si>
  <si>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</si>
  <si>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</si>
  <si>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</si>
  <si>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</si>
  <si>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</si>
  <si>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</si>
  <si>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</si>
  <si>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</si>
  <si>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</si>
  <si>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</si>
  <si>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</si>
  <si>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</si>
  <si>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</si>
  <si>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</si>
  <si>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</si>
  <si>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</si>
  <si>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</si>
  <si>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</si>
  <si>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</si>
  <si>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</si>
  <si>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</si>
  <si>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</si>
  <si>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</si>
  <si>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</si>
  <si>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</si>
  <si>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</si>
  <si>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</si>
  <si>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</si>
  <si>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</si>
  <si>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</si>
  <si>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</si>
  <si>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</si>
  <si>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</si>
  <si>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</si>
  <si>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</si>
  <si>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</si>
  <si>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</si>
  <si>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</si>
  <si>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</si>
  <si>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</si>
  <si>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</si>
  <si>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</si>
  <si>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</si>
  <si>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</si>
  <si>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</si>
  <si>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</si>
  <si>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</si>
  <si>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</si>
  <si>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</si>
  <si>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</si>
  <si>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</si>
  <si>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</si>
  <si>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</si>
  <si>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</si>
  <si>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</si>
  <si>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</si>
  <si>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</si>
  <si>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</si>
  <si>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</si>
  <si>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</si>
  <si>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</si>
  <si>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</si>
  <si>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</si>
  <si>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</si>
  <si>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</si>
  <si>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</si>
  <si>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</si>
  <si>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</si>
  <si>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</si>
  <si>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</si>
  <si>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</si>
  <si>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</si>
  <si>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</si>
  <si>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</si>
  <si>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</si>
  <si>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</si>
  <si>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</si>
  <si>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</si>
  <si>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</si>
  <si>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</si>
  <si>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</si>
  <si>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</si>
  <si>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</si>
  <si>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</si>
  <si>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</si>
  <si>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</si>
  <si>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</si>
  <si>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</si>
  <si>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</si>
  <si>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</si>
  <si>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</si>
  <si>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</si>
  <si>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</si>
  <si>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</si>
  <si>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</si>
  <si>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</si>
  <si>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</si>
  <si>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</si>
  <si>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</si>
  <si>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</si>
  <si>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</si>
  <si>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</si>
  <si>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</si>
  <si>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</si>
  <si>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</si>
  <si>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</si>
  <si>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</si>
  <si>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</si>
  <si>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</si>
  <si>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</si>
  <si>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</si>
  <si>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</si>
  <si>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</si>
  <si>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</si>
  <si>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</si>
  <si>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</si>
  <si>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</si>
  <si>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</si>
  <si>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</si>
  <si>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</si>
  <si>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</si>
  <si>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</si>
  <si>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</si>
  <si>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</si>
  <si>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</si>
  <si>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</si>
  <si>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</si>
  <si>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</si>
  <si>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</si>
  <si>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</si>
  <si>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</si>
  <si>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</si>
  <si>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</si>
  <si>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</si>
  <si>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</si>
  <si>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</si>
  <si>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</si>
  <si>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</si>
  <si>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</si>
  <si>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</si>
  <si>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</si>
  <si>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</si>
  <si>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</si>
  <si>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</si>
  <si>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</si>
  <si>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</si>
  <si>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</si>
  <si>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</si>
  <si>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</si>
  <si>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</si>
  <si>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</si>
  <si>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</si>
  <si>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</si>
  <si>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</si>
  <si>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</si>
  <si>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</si>
  <si>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</si>
  <si>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</si>
  <si>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</si>
  <si>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</si>
  <si>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</si>
  <si>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</si>
  <si>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</si>
  <si>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</si>
  <si>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</si>
  <si>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</si>
  <si>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</si>
  <si>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</si>
  <si>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</si>
  <si>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</si>
  <si>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</si>
  <si>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</si>
  <si>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</si>
  <si>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</si>
  <si>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</si>
  <si>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</si>
  <si>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</si>
  <si>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</si>
  <si>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</si>
  <si>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</si>
  <si>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</si>
  <si>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</si>
  <si>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</si>
  <si>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</si>
  <si>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</si>
  <si>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</si>
  <si>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</si>
  <si>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</si>
  <si>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</si>
  <si>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</si>
  <si>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</si>
  <si>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</si>
  <si>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</si>
  <si>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</si>
  <si>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</si>
  <si>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</si>
  <si>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</si>
  <si>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</si>
  <si>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</si>
  <si>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</si>
  <si>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</si>
  <si>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</si>
  <si>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</si>
  <si>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</si>
  <si>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</si>
  <si>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</si>
  <si>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</si>
  <si>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</si>
  <si>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</si>
  <si>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</si>
  <si>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</si>
  <si>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</si>
  <si>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</si>
  <si>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</si>
  <si>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</si>
  <si>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</si>
  <si>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</si>
  <si>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</si>
  <si>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</si>
  <si>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</si>
  <si>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</si>
  <si>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</si>
  <si>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</si>
  <si>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</si>
  <si>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</si>
  <si>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</si>
  <si>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</si>
  <si>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</si>
  <si>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</si>
  <si>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</si>
  <si>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</si>
  <si>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</si>
  <si>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</si>
  <si>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</si>
  <si>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</si>
  <si>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</si>
  <si>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</si>
  <si>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</si>
  <si>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</si>
  <si>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</si>
  <si>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</si>
  <si>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</si>
  <si>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</si>
  <si>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</si>
  <si>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</si>
  <si>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</si>
  <si>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</si>
  <si>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</si>
  <si>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</si>
  <si>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</si>
  <si>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</si>
  <si>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</si>
  <si>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</si>
  <si>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</si>
  <si>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</si>
  <si>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</si>
  <si>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</si>
  <si>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</si>
  <si>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</si>
  <si>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</si>
  <si>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</si>
  <si>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</si>
  <si>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</si>
  <si>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</si>
  <si>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</si>
  <si>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</si>
  <si>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</si>
  <si>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</si>
  <si>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</si>
  <si>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</si>
  <si>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</si>
  <si>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</si>
  <si>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</si>
  <si>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</si>
  <si>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</si>
  <si>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</si>
  <si>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</si>
  <si>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</si>
  <si>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</si>
  <si>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</si>
  <si>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</si>
  <si>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</si>
  <si>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</si>
  <si>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</si>
  <si>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</si>
  <si>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</si>
  <si>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</si>
  <si>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</si>
  <si>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</si>
  <si>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</si>
  <si>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</si>
  <si>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</si>
  <si>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</si>
  <si>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</si>
  <si>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</si>
  <si>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</si>
  <si>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</si>
  <si>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</si>
  <si>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</si>
  <si>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</si>
  <si>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</si>
  <si>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</si>
  <si>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</si>
  <si>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</si>
  <si>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</si>
  <si>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</si>
  <si>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</si>
  <si>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</si>
  <si>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</si>
  <si>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</si>
  <si>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</si>
  <si>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</si>
  <si>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</si>
  <si>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</si>
  <si>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</si>
  <si>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</si>
  <si>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</si>
  <si>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</si>
  <si>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</si>
  <si>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</si>
  <si>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</si>
  <si>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</si>
  <si>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</si>
  <si>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</si>
  <si>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</si>
  <si>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</si>
  <si>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</si>
  <si>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</si>
  <si>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</si>
  <si>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</si>
  <si>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</si>
  <si>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</si>
  <si>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</si>
  <si>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</si>
  <si>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</si>
  <si>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</si>
  <si>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</si>
  <si>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</si>
  <si>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</si>
  <si>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</si>
  <si>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</si>
  <si>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</si>
  <si>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</si>
  <si>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</si>
  <si>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</si>
  <si>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</si>
  <si>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</si>
  <si>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</si>
  <si>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</si>
  <si>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</si>
  <si>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</si>
  <si>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</si>
  <si>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</si>
  <si>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</si>
  <si>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</si>
  <si>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</si>
  <si>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</si>
  <si>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</si>
  <si>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</si>
  <si>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</si>
  <si>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</si>
  <si>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</si>
  <si>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</si>
  <si>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</si>
  <si>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</si>
  <si>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</si>
  <si>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</si>
  <si>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</si>
  <si>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</si>
  <si>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</si>
  <si>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</si>
  <si>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</si>
  <si>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</si>
  <si>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</si>
  <si>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</si>
  <si>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</si>
  <si>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</si>
  <si>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</si>
  <si>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</si>
  <si>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</si>
  <si>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</si>
  <si>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</si>
  <si>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</si>
  <si>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</si>
  <si>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</si>
  <si>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</si>
  <si>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</si>
  <si>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</si>
  <si>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</si>
  <si>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</si>
  <si>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</si>
  <si>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</si>
  <si>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</si>
  <si>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</si>
  <si>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</si>
  <si>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</si>
  <si>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</si>
  <si>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</si>
  <si>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</si>
  <si>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</si>
  <si>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</si>
  <si>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</si>
  <si>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</si>
  <si>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</si>
  <si>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</si>
  <si>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</si>
  <si>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</si>
  <si>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</si>
  <si>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</si>
  <si>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</si>
  <si>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</si>
  <si>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</si>
  <si>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</si>
  <si>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</si>
  <si>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</si>
  <si>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</si>
  <si>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</si>
  <si>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</si>
  <si>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</si>
  <si>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</si>
  <si>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</si>
  <si>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</si>
  <si>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</si>
  <si>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</si>
  <si>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</si>
  <si>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</si>
  <si>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</si>
  <si>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</si>
  <si>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</si>
  <si>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</si>
  <si>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</si>
  <si>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</si>
  <si>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</si>
  <si>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</si>
  <si>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</si>
  <si>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</si>
  <si>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</si>
  <si>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</si>
  <si>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</si>
  <si>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</si>
  <si>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</si>
  <si>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</si>
  <si>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</si>
  <si>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</si>
  <si>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</si>
  <si>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</si>
  <si>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</si>
  <si>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</si>
  <si>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</si>
  <si>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</si>
  <si>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</si>
  <si>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</si>
  <si>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</si>
  <si>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</si>
  <si>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</si>
  <si>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</si>
  <si>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</si>
  <si>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</si>
  <si>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</si>
  <si>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</si>
  <si>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</si>
  <si>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</si>
  <si>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</si>
  <si>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</si>
  <si>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</si>
  <si>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</si>
  <si>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</si>
  <si>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</si>
  <si>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</si>
  <si>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</si>
  <si>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</si>
  <si>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</si>
  <si>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</si>
  <si>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</si>
  <si>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</si>
  <si>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</si>
  <si>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</si>
  <si>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</si>
  <si>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</si>
  <si>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</si>
  <si>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</si>
  <si>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</si>
  <si>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</si>
  <si>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</si>
  <si>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</si>
  <si>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</si>
  <si>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</si>
  <si>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</si>
  <si>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</si>
  <si>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</si>
  <si>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</si>
  <si>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</si>
  <si>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</si>
  <si>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</si>
  <si>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</si>
  <si>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</si>
  <si>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</si>
  <si>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</si>
  <si>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</si>
  <si>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</si>
  <si>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</si>
  <si>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</si>
  <si>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</si>
  <si>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</si>
  <si>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</si>
  <si>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</si>
  <si>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</si>
  <si>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</si>
  <si>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</si>
  <si>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</si>
  <si>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</si>
  <si>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</si>
  <si>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</si>
  <si>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</si>
  <si>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</si>
  <si>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</si>
  <si>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</si>
  <si>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</si>
  <si>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</si>
  <si>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</si>
  <si>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</si>
  <si>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</si>
  <si>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</si>
  <si>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</si>
  <si>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</si>
  <si>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</si>
  <si>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</si>
  <si>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</si>
  <si>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</si>
  <si>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</si>
  <si>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</si>
  <si>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</si>
  <si>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</si>
  <si>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</si>
  <si>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</si>
  <si>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</si>
  <si>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</si>
  <si>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</si>
  <si>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</si>
  <si>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</si>
  <si>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</si>
  <si>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</si>
  <si>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</si>
  <si>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</si>
  <si>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</si>
  <si>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</si>
  <si>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</si>
  <si>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</si>
  <si>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</si>
  <si>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</si>
  <si>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</si>
  <si>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</si>
  <si>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</si>
  <si>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</si>
  <si>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</si>
  <si>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</si>
  <si>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</si>
  <si>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</si>
  <si>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</si>
  <si>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</si>
  <si>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</si>
  <si>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</si>
  <si>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</si>
  <si>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</si>
  <si>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</si>
  <si>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</si>
  <si>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</si>
  <si>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</si>
  <si>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</si>
  <si>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</si>
  <si>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</si>
  <si>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</si>
  <si>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</si>
  <si>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</si>
  <si>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</si>
  <si>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</si>
  <si>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</si>
  <si>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</si>
  <si>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</si>
  <si>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</si>
  <si>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</si>
  <si>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</si>
  <si>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</si>
  <si>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</si>
  <si>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</si>
  <si>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</si>
  <si>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</si>
  <si>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</si>
  <si>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</si>
  <si>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</si>
  <si>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</si>
  <si>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</si>
  <si>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</si>
  <si>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</si>
  <si>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</si>
  <si>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</si>
  <si>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</si>
  <si>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</si>
  <si>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</si>
  <si>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</si>
  <si>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</si>
  <si>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</si>
  <si>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</si>
  <si>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</si>
  <si>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</si>
  <si>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</si>
  <si>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</si>
  <si>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</si>
  <si>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</si>
  <si>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</si>
  <si>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</si>
  <si>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</si>
  <si>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</si>
  <si>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</si>
  <si>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</si>
  <si>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</si>
  <si>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</si>
  <si>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</si>
  <si>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</si>
  <si>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</si>
  <si>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</si>
  <si>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</si>
  <si>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</si>
  <si>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</si>
  <si>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</si>
  <si>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</si>
  <si>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</si>
  <si>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</si>
  <si>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</si>
  <si>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</si>
  <si>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</si>
  <si>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</si>
  <si>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</si>
  <si>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</si>
  <si>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</si>
  <si>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</si>
  <si>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</si>
  <si>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</si>
  <si>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</si>
  <si>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</si>
  <si>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</si>
  <si>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</si>
  <si>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</si>
  <si>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</si>
  <si>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</si>
  <si>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</si>
  <si>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</si>
  <si>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</si>
  <si>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</si>
  <si>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</si>
  <si>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</si>
  <si>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</si>
  <si>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</si>
  <si>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</si>
  <si>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</si>
  <si>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</si>
  <si>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</si>
  <si>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</si>
  <si>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</si>
  <si>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</si>
  <si>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</si>
  <si>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</si>
  <si>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</si>
  <si>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</si>
  <si>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</si>
  <si>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</si>
  <si>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</si>
  <si>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</si>
  <si>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</si>
  <si>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</si>
  <si>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</si>
  <si>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</si>
  <si>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</si>
  <si>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</si>
  <si>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</si>
  <si>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</si>
  <si>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</si>
  <si>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</si>
  <si>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</si>
  <si>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</si>
  <si>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</si>
  <si>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</si>
  <si>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</si>
  <si>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</si>
  <si>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</si>
  <si>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</si>
  <si>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</si>
  <si>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</si>
  <si>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</si>
  <si>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</si>
  <si>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</si>
  <si>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</si>
  <si>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</si>
  <si>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</si>
  <si>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</si>
  <si>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</si>
  <si>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</si>
  <si>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</si>
  <si>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</si>
  <si>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</si>
  <si>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</si>
  <si>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</si>
  <si>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</si>
  <si>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</si>
  <si>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</si>
  <si>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</si>
  <si>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</si>
  <si>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</si>
  <si>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</si>
  <si>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</si>
  <si>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</si>
  <si>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</si>
  <si>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</si>
  <si>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</si>
  <si>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</si>
  <si>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</si>
  <si>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</si>
  <si>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</si>
  <si>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</si>
  <si>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</si>
  <si>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</si>
  <si>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</si>
  <si>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</si>
  <si>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</si>
  <si>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</si>
  <si>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</si>
  <si>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</si>
  <si>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</si>
  <si>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</si>
  <si>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</si>
  <si>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</si>
  <si>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</si>
  <si>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</si>
  <si>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</si>
  <si>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</si>
  <si>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</si>
  <si>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</si>
  <si>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</si>
  <si>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</si>
  <si>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</si>
  <si>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</si>
  <si>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</si>
  <si>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</si>
  <si>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</si>
  <si>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</si>
  <si>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</si>
  <si>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</si>
  <si>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</si>
  <si>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</si>
  <si>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</si>
  <si>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</si>
  <si>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</si>
  <si>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</si>
  <si>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</si>
  <si>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</si>
  <si>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</si>
  <si>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</si>
  <si>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</si>
  <si>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</si>
  <si>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</si>
  <si>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</si>
  <si>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</si>
  <si>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</si>
  <si>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</si>
  <si>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</si>
  <si>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</si>
  <si>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</si>
  <si>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</si>
  <si>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</si>
  <si>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</si>
  <si>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</si>
  <si>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</si>
  <si>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</si>
  <si>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</si>
  <si>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</si>
  <si>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</si>
  <si>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</si>
  <si>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</si>
  <si>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</si>
  <si>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</si>
  <si>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</si>
  <si>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</si>
  <si>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</si>
  <si>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</si>
  <si>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</si>
  <si>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</si>
  <si>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</si>
  <si>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</si>
  <si>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</si>
  <si>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</si>
  <si>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</si>
  <si>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</si>
  <si>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</si>
  <si>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</si>
  <si>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</si>
  <si>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</si>
  <si>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</si>
  <si>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</si>
  <si>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</si>
  <si>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</si>
  <si>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</si>
  <si>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</si>
  <si>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</si>
  <si>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</si>
  <si>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</si>
  <si>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</si>
  <si>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</si>
  <si>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</si>
  <si>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</si>
  <si>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</si>
  <si>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</si>
  <si>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</si>
  <si>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</si>
  <si>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</si>
  <si>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</si>
  <si>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</si>
  <si>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</si>
  <si>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</si>
  <si>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</si>
  <si>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</si>
  <si>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</si>
  <si>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</si>
  <si>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</si>
  <si>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</si>
  <si>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</si>
  <si>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</si>
  <si>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</si>
  <si>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</si>
  <si>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</si>
  <si>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</si>
  <si>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</si>
  <si>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</si>
  <si>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</si>
  <si>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</si>
  <si>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</si>
  <si>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</si>
  <si>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</si>
  <si>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</si>
  <si>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</si>
  <si>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</si>
  <si>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</si>
  <si>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</si>
  <si>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</si>
  <si>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</si>
  <si>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</si>
  <si>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</si>
  <si>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</si>
  <si>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</si>
  <si>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</si>
  <si>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</si>
  <si>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</si>
  <si>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</si>
  <si>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</si>
  <si>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</si>
  <si>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</si>
  <si>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</si>
  <si>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</si>
  <si>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</si>
  <si>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</si>
  <si>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</si>
  <si>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</si>
  <si>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</si>
  <si>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</si>
  <si>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</si>
  <si>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</si>
  <si>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</si>
  <si>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</si>
  <si>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</si>
  <si>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</si>
  <si>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</si>
  <si>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</si>
  <si>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</si>
  <si>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</si>
  <si>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</si>
  <si>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</si>
  <si>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</si>
  <si>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</si>
  <si>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</si>
  <si>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</si>
  <si>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</si>
  <si>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</si>
  <si>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</si>
  <si>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</si>
  <si>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</si>
  <si>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</si>
  <si>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</si>
  <si>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</si>
  <si>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</si>
  <si>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</si>
  <si>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</si>
  <si>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</si>
  <si>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</si>
  <si>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</si>
  <si>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</si>
  <si>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</si>
  <si>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</si>
  <si>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</si>
  <si>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</si>
  <si>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</si>
  <si>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</si>
  <si>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</si>
  <si>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</si>
  <si>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</si>
  <si>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</si>
  <si>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</si>
  <si>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</si>
  <si>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</si>
  <si>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</si>
  <si>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</si>
  <si>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</si>
  <si>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</si>
  <si>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</si>
  <si>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</si>
  <si>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</si>
  <si>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</si>
  <si>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</si>
  <si>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</si>
  <si>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</si>
  <si>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</si>
  <si>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</si>
  <si>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</si>
  <si>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</si>
  <si>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</si>
  <si>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</si>
  <si>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</si>
  <si>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</si>
  <si>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</si>
  <si>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</si>
  <si>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</si>
  <si>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</si>
  <si>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</si>
  <si>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</si>
  <si>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</si>
  <si>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</si>
  <si>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</si>
  <si>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</si>
  <si>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</si>
  <si>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</si>
  <si>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</si>
  <si>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</si>
  <si>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</si>
  <si>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</si>
  <si>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</si>
  <si>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</si>
  <si>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</si>
  <si>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</si>
  <si>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</si>
  <si>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</si>
  <si>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</si>
  <si>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</si>
  <si>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</si>
  <si>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</si>
  <si>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</si>
  <si>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</si>
  <si>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</si>
  <si>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</si>
  <si>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</si>
  <si>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</si>
  <si>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</si>
  <si>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</si>
  <si>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</si>
  <si>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</si>
  <si>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</si>
  <si>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</si>
  <si>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</si>
  <si>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</si>
  <si>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</si>
  <si>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</si>
  <si>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</si>
  <si>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</si>
  <si>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</si>
  <si>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</si>
  <si>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</si>
  <si>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</si>
  <si>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</si>
  <si>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</si>
  <si>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</si>
  <si>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</si>
  <si>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</si>
  <si>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</si>
  <si>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</si>
  <si>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</si>
  <si>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</si>
  <si>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</si>
  <si>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</si>
  <si>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</si>
  <si>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</si>
  <si>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</si>
  <si>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</si>
  <si>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</si>
  <si>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</si>
  <si>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</si>
  <si>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</si>
  <si>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</si>
  <si>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</si>
  <si>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</si>
  <si>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</si>
  <si>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</si>
  <si>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</si>
  <si>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</si>
  <si>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</si>
  <si>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</si>
  <si>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</si>
  <si>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</si>
  <si>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</si>
  <si>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</si>
  <si>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</si>
  <si>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</si>
  <si>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</si>
  <si>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</si>
  <si>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</si>
  <si>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</si>
  <si>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</si>
  <si>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</si>
  <si>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</si>
  <si>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</si>
  <si>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</si>
  <si>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</si>
  <si>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</si>
  <si>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</si>
  <si>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</si>
  <si>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</si>
  <si>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</si>
  <si>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</si>
  <si>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</si>
  <si>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</si>
  <si>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</si>
  <si>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</si>
  <si>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</si>
  <si>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</si>
  <si>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</si>
  <si>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</si>
  <si>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</si>
  <si>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</si>
  <si>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</si>
  <si>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</si>
  <si>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</si>
  <si>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</si>
  <si>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</si>
  <si>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</si>
  <si>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</si>
  <si>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</si>
  <si>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</si>
  <si>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</si>
  <si>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</si>
  <si>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</si>
  <si>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</si>
  <si>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</si>
  <si>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</si>
  <si>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</si>
  <si>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</si>
  <si>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</si>
  <si>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</si>
  <si>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</si>
  <si>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</si>
  <si>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</si>
  <si>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</si>
  <si>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</si>
  <si>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</si>
  <si>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</si>
  <si>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</si>
  <si>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</si>
  <si>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</si>
  <si>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</si>
  <si>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</si>
  <si>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</si>
  <si>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</si>
  <si>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</si>
  <si>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</si>
  <si>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</si>
  <si>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</si>
  <si>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</si>
  <si>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</si>
  <si>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</si>
  <si>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</si>
  <si>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</si>
  <si>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</si>
  <si>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</si>
  <si>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</si>
  <si>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</si>
  <si>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</si>
  <si>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</si>
  <si>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</si>
  <si>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</si>
  <si>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</si>
  <si>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</si>
  <si>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</si>
  <si>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</si>
  <si>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</si>
  <si>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</si>
  <si>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</si>
  <si>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</si>
  <si>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</si>
  <si>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</si>
  <si>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</si>
  <si>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</si>
  <si>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</si>
  <si>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</si>
  <si>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</si>
  <si>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</si>
  <si>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</si>
  <si>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</si>
  <si>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</si>
  <si>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</si>
  <si>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</si>
  <si>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</si>
  <si>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</si>
  <si>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</si>
  <si>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</si>
  <si>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</si>
  <si>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</si>
  <si>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</si>
  <si>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</si>
  <si>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</si>
  <si>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</si>
  <si>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</si>
  <si>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</si>
  <si>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</si>
  <si>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</si>
  <si>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</si>
  <si>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</si>
  <si>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</si>
  <si>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</si>
  <si>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</si>
  <si>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</si>
  <si>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</si>
  <si>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</si>
  <si>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</si>
  <si>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</si>
  <si>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</si>
  <si>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</si>
  <si>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</si>
  <si>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</si>
  <si>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</si>
  <si>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</si>
  <si>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</si>
  <si>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</si>
  <si>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</si>
  <si>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</si>
  <si>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</si>
  <si>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</si>
  <si>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</si>
  <si>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</si>
  <si>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</si>
  <si>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</si>
  <si>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</si>
  <si>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</si>
  <si>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</si>
  <si>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</si>
  <si>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</si>
  <si>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</si>
  <si>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</si>
  <si>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</si>
  <si>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</si>
  <si>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</si>
  <si>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</si>
  <si>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</si>
  <si>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</si>
  <si>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</si>
  <si>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</si>
  <si>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</si>
  <si>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</si>
  <si>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</si>
  <si>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</si>
  <si>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</si>
  <si>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</si>
  <si>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</si>
  <si>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</si>
  <si>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</si>
  <si>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</si>
  <si>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</si>
  <si>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</si>
  <si>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</si>
  <si>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</si>
  <si>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</si>
  <si>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</si>
  <si>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</si>
  <si>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</si>
  <si>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</si>
  <si>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</si>
  <si>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</si>
  <si>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</si>
  <si>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</si>
  <si>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</si>
  <si>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</si>
  <si>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</si>
  <si>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</si>
  <si>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</si>
  <si>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</si>
  <si>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</si>
  <si>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</si>
  <si>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</si>
  <si>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</si>
  <si>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</si>
  <si>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</si>
  <si>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</si>
  <si>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</si>
  <si>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</si>
  <si>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</si>
  <si>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</si>
  <si>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</si>
  <si>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</si>
  <si>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</si>
  <si>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</si>
  <si>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</si>
  <si>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</si>
  <si>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</si>
  <si>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</si>
  <si>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</si>
  <si>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</si>
  <si>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</si>
  <si>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</si>
  <si>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</si>
  <si>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</si>
  <si>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</si>
  <si>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</si>
  <si>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</si>
  <si>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</si>
  <si>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</si>
  <si>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</si>
  <si>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</si>
  <si>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</si>
  <si>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</si>
  <si>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</si>
  <si>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</si>
  <si>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</si>
  <si>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</si>
  <si>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</si>
  <si>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</si>
  <si>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</si>
  <si>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</si>
  <si>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</si>
  <si>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</si>
  <si>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</si>
  <si>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</si>
  <si>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</si>
  <si>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</si>
  <si>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</si>
  <si>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</si>
  <si>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</si>
  <si>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</si>
  <si>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</si>
  <si>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</si>
  <si>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</si>
  <si>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</si>
  <si>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</si>
  <si>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</si>
  <si>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</si>
  <si>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</si>
  <si>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</si>
  <si>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</si>
  <si>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</si>
  <si>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</si>
  <si>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</si>
  <si>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</si>
  <si>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</si>
  <si>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</si>
  <si>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</si>
  <si>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</si>
  <si>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</si>
  <si>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</si>
  <si>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</si>
  <si>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</si>
  <si>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</si>
  <si>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</si>
  <si>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</si>
  <si>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</si>
  <si>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</si>
  <si>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</si>
  <si>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</si>
  <si>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</si>
  <si>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</si>
  <si>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</si>
  <si>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</si>
  <si>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</si>
  <si>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</si>
  <si>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</si>
  <si>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</si>
  <si>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</si>
  <si>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</si>
  <si>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</si>
  <si>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</si>
  <si>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</si>
  <si>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</si>
  <si>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</si>
  <si>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</si>
  <si>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</si>
  <si>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</si>
  <si>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</si>
  <si>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</si>
  <si>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</si>
  <si>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</si>
  <si>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</si>
  <si>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</si>
  <si>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</si>
  <si>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</si>
  <si>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</si>
  <si>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</si>
  <si>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</si>
  <si>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</si>
  <si>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</si>
  <si>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</si>
  <si>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</si>
  <si>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</si>
  <si>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</si>
  <si>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</si>
  <si>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</si>
  <si>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</si>
  <si>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</si>
  <si>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</si>
  <si>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</si>
  <si>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</si>
  <si>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</si>
  <si>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</si>
  <si>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</si>
  <si>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</si>
  <si>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</si>
  <si>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</si>
  <si>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</si>
  <si>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</si>
  <si>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</si>
  <si>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</si>
  <si>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</si>
  <si>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</si>
  <si>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</si>
  <si>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</si>
  <si>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</si>
  <si>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</si>
  <si>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</si>
  <si>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</si>
  <si>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</si>
  <si>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</si>
  <si>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</si>
  <si>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</si>
  <si>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</si>
  <si>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</si>
  <si>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</si>
  <si>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</si>
  <si>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</si>
  <si>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</si>
  <si>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</si>
  <si>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</si>
  <si>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</si>
  <si>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</si>
  <si>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</si>
  <si>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</si>
  <si>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</si>
  <si>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</si>
  <si>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</si>
  <si>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</si>
  <si>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</si>
  <si>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</si>
  <si>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</si>
  <si>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</si>
  <si>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</si>
  <si>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</si>
  <si>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</si>
  <si>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</si>
  <si>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</si>
  <si>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</si>
  <si>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</si>
  <si>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</si>
  <si>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</si>
  <si>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</si>
  <si>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</si>
  <si>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</si>
  <si>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</si>
  <si>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</si>
  <si>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</si>
  <si>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</si>
  <si>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</si>
  <si>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</si>
  <si>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</si>
  <si>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</si>
  <si>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</si>
  <si>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</si>
  <si>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</si>
  <si>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</si>
  <si>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</si>
  <si>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</si>
  <si>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</si>
  <si>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</si>
  <si>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</si>
  <si>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</si>
  <si>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</si>
  <si>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</si>
  <si>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</si>
  <si>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</si>
  <si>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</si>
  <si>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</si>
  <si>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</si>
  <si>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</si>
  <si>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</si>
  <si>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</si>
  <si>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</si>
  <si>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</si>
  <si>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</si>
  <si>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</si>
  <si>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</si>
  <si>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</si>
  <si>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</si>
  <si>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</si>
  <si>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</si>
  <si>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</si>
  <si>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</si>
  <si>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</si>
  <si>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</si>
  <si>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</si>
  <si>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</si>
  <si>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</si>
  <si>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</si>
  <si>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</si>
  <si>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</si>
  <si>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</si>
  <si>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</si>
  <si>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</si>
  <si>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</si>
  <si>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</si>
  <si>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</si>
  <si>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</si>
  <si>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</si>
  <si>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</si>
  <si>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</si>
  <si>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</si>
  <si>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</si>
  <si>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</si>
  <si>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</si>
  <si>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</si>
  <si>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</si>
  <si>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</si>
  <si>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</si>
  <si>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</si>
  <si>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</si>
  <si>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</si>
  <si>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</si>
  <si>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</si>
  <si>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</si>
  <si>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</si>
  <si>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</si>
  <si>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</si>
  <si>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</si>
  <si>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</si>
  <si>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</si>
  <si>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</si>
  <si>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</si>
  <si>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</si>
  <si>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</si>
  <si>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</si>
  <si>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</si>
  <si>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</si>
  <si>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</si>
  <si>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</si>
  <si>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</si>
  <si>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</si>
  <si>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</si>
  <si>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</si>
  <si>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</si>
  <si>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</si>
  <si>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</si>
  <si>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</si>
  <si>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</si>
  <si>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</si>
  <si>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</si>
  <si>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</si>
  <si>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</si>
  <si>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</si>
  <si>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</si>
  <si>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</si>
  <si>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</si>
  <si>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</si>
  <si>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</si>
  <si>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</si>
  <si>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</si>
  <si>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</si>
  <si>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</si>
  <si>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</si>
  <si>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</si>
  <si>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</si>
  <si>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</si>
  <si>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</si>
  <si>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</si>
  <si>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</si>
  <si>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</si>
  <si>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</si>
  <si>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</si>
  <si>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</si>
  <si>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</si>
  <si>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</si>
  <si>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</si>
  <si>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</si>
  <si>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</si>
  <si>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</si>
  <si>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</si>
  <si>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</si>
  <si>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</si>
  <si>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</si>
  <si>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</si>
  <si>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</si>
  <si>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</si>
  <si>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</si>
  <si>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</si>
  <si>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</si>
  <si>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</si>
  <si>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</si>
  <si>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</si>
  <si>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</si>
  <si>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</si>
  <si>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</si>
  <si>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</si>
  <si>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</si>
  <si>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</si>
  <si>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</si>
  <si>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</si>
  <si>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</si>
  <si>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</si>
  <si>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</si>
  <si>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</si>
  <si>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</si>
  <si>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</si>
  <si>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</si>
  <si>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</si>
  <si>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</si>
  <si>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</si>
  <si>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</si>
  <si>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</si>
  <si>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</si>
  <si>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</si>
  <si>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</si>
  <si>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</si>
  <si>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</si>
  <si>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</si>
  <si>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</si>
  <si>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</si>
  <si>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</si>
  <si>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</si>
  <si>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</si>
  <si>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</si>
  <si>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</si>
  <si>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</si>
  <si>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</si>
  <si>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</si>
  <si>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</si>
  <si>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</si>
  <si>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</si>
  <si>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</si>
  <si>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</si>
  <si>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</si>
  <si>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</si>
  <si>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</si>
  <si>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</si>
  <si>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</si>
  <si>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</si>
  <si>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</si>
  <si>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</si>
  <si>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</si>
  <si>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</si>
  <si>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</si>
  <si>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</si>
  <si>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</si>
  <si>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</si>
  <si>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</si>
  <si>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</si>
  <si>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</si>
  <si>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</si>
  <si>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</si>
  <si>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</si>
  <si>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</si>
  <si>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</si>
  <si>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</si>
  <si>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</si>
  <si>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</si>
  <si>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</si>
  <si>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</si>
  <si>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</si>
  <si>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</si>
  <si>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</si>
  <si>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</si>
  <si>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</si>
  <si>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</si>
  <si>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</si>
  <si>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</si>
  <si>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</si>
  <si>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</si>
  <si>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</si>
  <si>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</si>
  <si>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</si>
  <si>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</si>
  <si>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</si>
  <si>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</si>
  <si>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</si>
  <si>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</si>
  <si>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</si>
  <si>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</si>
  <si>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</si>
  <si>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</si>
  <si>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</si>
  <si>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</si>
  <si>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</si>
  <si>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</si>
  <si>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</si>
  <si>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</si>
  <si>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</si>
  <si>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</si>
  <si>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</si>
  <si>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</si>
  <si>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</si>
  <si>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</si>
  <si>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</si>
  <si>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</si>
  <si>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</si>
  <si>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</si>
  <si>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</si>
  <si>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</si>
  <si>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</si>
  <si>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</si>
  <si>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</si>
  <si>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</si>
  <si>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</si>
  <si>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</si>
  <si>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</si>
  <si>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</si>
  <si>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</si>
  <si>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</si>
  <si>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</si>
  <si>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</si>
  <si>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</si>
  <si>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</si>
  <si>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</si>
  <si>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</si>
  <si>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</si>
  <si>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</si>
  <si>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</si>
  <si>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</si>
  <si>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</si>
  <si>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</si>
  <si>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</si>
  <si>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</si>
  <si>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</si>
  <si>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</si>
  <si>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</si>
  <si>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</si>
  <si>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</si>
  <si>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</si>
  <si>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</si>
  <si>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</si>
  <si>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</si>
  <si>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</si>
  <si>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</si>
  <si>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</si>
  <si>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</si>
  <si>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</si>
  <si>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</si>
  <si>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</si>
  <si>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</si>
  <si>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</si>
  <si>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</si>
  <si>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</si>
  <si>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</si>
  <si>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</si>
  <si>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</si>
  <si>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</si>
  <si>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</si>
  <si>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</si>
  <si>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</si>
  <si>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</si>
  <si>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</si>
  <si>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</si>
  <si>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</si>
  <si>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</si>
  <si>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</si>
  <si>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</si>
  <si>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</si>
  <si>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</si>
  <si>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</si>
  <si>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</si>
  <si>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</si>
  <si>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</si>
  <si>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</si>
  <si>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</si>
  <si>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</si>
  <si>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</si>
  <si>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</si>
  <si>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</si>
  <si>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</si>
  <si>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</si>
  <si>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</si>
  <si>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</si>
  <si>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</si>
  <si>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</si>
  <si>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</si>
  <si>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</si>
  <si>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</si>
  <si>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</si>
  <si>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</si>
  <si>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</si>
  <si>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</si>
  <si>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</si>
  <si>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</si>
  <si>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</si>
  <si>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</si>
  <si>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</si>
  <si>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</si>
  <si>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</si>
  <si>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</si>
  <si>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</si>
  <si>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</si>
  <si>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</si>
  <si>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</si>
  <si>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</si>
  <si>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</si>
  <si>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</si>
  <si>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</si>
  <si>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</si>
  <si>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</si>
  <si>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</si>
  <si>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</si>
  <si>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</si>
  <si>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</si>
  <si>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</si>
  <si>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</si>
  <si>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</si>
  <si>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</si>
  <si>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</si>
  <si>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</si>
  <si>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</si>
  <si>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</si>
  <si>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</si>
  <si>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</si>
  <si>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</si>
  <si>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</si>
  <si>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</si>
  <si>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</si>
  <si>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</si>
  <si>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</si>
  <si>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</si>
  <si>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</si>
  <si>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</si>
  <si>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</si>
  <si>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</si>
  <si>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</si>
  <si>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</si>
  <si>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</si>
  <si>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</si>
  <si>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</si>
  <si>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</si>
  <si>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</si>
  <si>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</si>
  <si>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</si>
  <si>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</si>
  <si>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</si>
  <si>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</si>
  <si>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</si>
  <si>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</si>
  <si>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</si>
  <si>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</si>
  <si>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</si>
  <si>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</si>
  <si>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</si>
  <si>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</si>
  <si>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</si>
  <si>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</si>
  <si>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</si>
  <si>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</si>
  <si>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</si>
  <si>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</si>
  <si>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</si>
  <si>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</si>
  <si>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</si>
  <si>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</si>
  <si>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</si>
  <si>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</si>
  <si>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</si>
  <si>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</si>
  <si>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</si>
  <si>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</si>
  <si>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</si>
  <si>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</si>
  <si>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</si>
  <si>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</si>
  <si>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</si>
  <si>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</si>
  <si>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</si>
  <si>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</si>
  <si>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</si>
  <si>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</si>
  <si>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</si>
  <si>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</si>
  <si>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</si>
  <si>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</si>
  <si>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</si>
  <si>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</si>
  <si>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</si>
  <si>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</si>
  <si>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</si>
  <si>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</si>
  <si>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</si>
  <si>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</si>
  <si>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</si>
  <si>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</si>
  <si>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</si>
  <si>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</si>
  <si>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</si>
  <si>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</si>
  <si>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</si>
  <si>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</si>
  <si>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</si>
  <si>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</si>
  <si>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</si>
  <si>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</si>
  <si>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</si>
  <si>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</si>
  <si>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</si>
  <si>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</si>
  <si>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</si>
  <si>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</si>
  <si>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</si>
  <si>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</si>
  <si>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</si>
  <si>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</si>
  <si>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</si>
  <si>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</si>
  <si>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</si>
  <si>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</si>
  <si>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</si>
  <si>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</si>
  <si>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</si>
  <si>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</si>
  <si>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</si>
  <si>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</si>
  <si>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</si>
  <si>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</si>
  <si>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</si>
  <si>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</si>
  <si>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</si>
  <si>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</si>
  <si>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</si>
  <si>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</si>
  <si>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</si>
  <si>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</si>
  <si>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</si>
  <si>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</si>
  <si>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</si>
  <si>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</si>
  <si>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</si>
  <si>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</si>
  <si>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</si>
  <si>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</si>
  <si>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</si>
  <si>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</si>
  <si>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</si>
  <si>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</si>
  <si>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</si>
  <si>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</si>
  <si>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</si>
  <si>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</si>
  <si>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</si>
  <si>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</si>
  <si>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</si>
  <si>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</si>
  <si>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</si>
  <si>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</si>
  <si>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</si>
  <si>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</si>
  <si>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</si>
  <si>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</si>
  <si>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</si>
  <si>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</si>
  <si>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</si>
  <si>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</si>
  <si>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</si>
  <si>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</si>
  <si>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</si>
  <si>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</si>
  <si>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</si>
  <si>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</si>
  <si>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</si>
  <si>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</si>
  <si>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</si>
  <si>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</si>
  <si>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</si>
  <si>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</si>
  <si>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</si>
  <si>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</si>
  <si>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</si>
  <si>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</si>
  <si>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</si>
  <si>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</si>
  <si>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</si>
  <si>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</si>
  <si>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</si>
  <si>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</si>
  <si>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</si>
  <si>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</si>
  <si>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</si>
  <si>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</si>
  <si>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</si>
  <si>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</si>
  <si>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</si>
  <si>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</si>
  <si>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</si>
  <si>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</si>
  <si>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</si>
  <si>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</si>
  <si>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</si>
  <si>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</si>
  <si>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</si>
  <si>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</si>
  <si>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</si>
  <si>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</si>
  <si>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</si>
  <si>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</si>
  <si>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</si>
  <si>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</si>
  <si>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</si>
  <si>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</si>
  <si>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</si>
  <si>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</si>
  <si>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</si>
  <si>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</si>
  <si>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</si>
  <si>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</si>
  <si>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</si>
  <si>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</si>
  <si>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</si>
  <si>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</si>
  <si>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</si>
  <si>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</si>
  <si>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</si>
  <si>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</si>
  <si>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</si>
  <si>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</si>
  <si>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</si>
  <si>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</si>
  <si>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</si>
  <si>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</si>
  <si>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</si>
  <si>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</si>
  <si>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</si>
  <si>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</si>
  <si>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</si>
  <si>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</si>
  <si>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</si>
  <si>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</si>
  <si>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</si>
  <si>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</si>
  <si>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</si>
  <si>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</si>
  <si>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</si>
  <si>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</si>
  <si>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</si>
  <si>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</si>
  <si>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</si>
  <si>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</si>
  <si>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</si>
  <si>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</si>
  <si>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</si>
  <si>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</si>
  <si>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</si>
  <si>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</si>
  <si>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</si>
  <si>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</si>
  <si>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</si>
  <si>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</si>
  <si>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</si>
  <si>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</si>
  <si>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</si>
  <si>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</si>
  <si>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</si>
  <si>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</si>
  <si>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</si>
  <si>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</si>
  <si>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</si>
  <si>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</si>
  <si>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</si>
  <si>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</si>
  <si>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</si>
  <si>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</si>
  <si>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</si>
  <si>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</si>
  <si>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</si>
  <si>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</si>
  <si>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</si>
  <si>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</si>
  <si>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</si>
  <si>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</si>
  <si>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</si>
  <si>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</si>
  <si>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</si>
  <si>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</si>
  <si>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</si>
  <si>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</si>
  <si>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</si>
  <si>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</si>
  <si>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</si>
  <si>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</si>
  <si>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</si>
  <si>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</si>
  <si>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</si>
  <si>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</si>
  <si>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</si>
  <si>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</si>
  <si>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</si>
  <si>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</si>
  <si>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</si>
  <si>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</si>
  <si>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</si>
  <si>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</si>
  <si>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</si>
  <si>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</si>
  <si>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</si>
  <si>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</si>
  <si>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</si>
  <si>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</si>
  <si>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</si>
  <si>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</si>
  <si>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</si>
  <si>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</si>
  <si>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</si>
  <si>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</si>
  <si>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</si>
  <si>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</si>
  <si>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</si>
  <si>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</si>
  <si>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</si>
  <si>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</si>
  <si>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</si>
  <si>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</si>
  <si>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</si>
  <si>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</si>
  <si>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</si>
  <si>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</si>
  <si>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</si>
  <si>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</si>
  <si>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</si>
  <si>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</si>
  <si>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</si>
  <si>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</si>
  <si>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</si>
  <si>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</si>
  <si>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</si>
  <si>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</si>
  <si>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</si>
  <si>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</si>
  <si>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</si>
  <si>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</si>
  <si>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</si>
  <si>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</si>
  <si>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</si>
  <si>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</si>
  <si>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</si>
  <si>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</si>
  <si>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</si>
  <si>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</si>
  <si>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</si>
  <si>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</si>
  <si>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</si>
  <si>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</si>
  <si>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</si>
  <si>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</si>
  <si>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</si>
  <si>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</si>
  <si>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</si>
  <si>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</si>
  <si>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</si>
  <si>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</si>
  <si>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</si>
  <si>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</si>
  <si>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</si>
  <si>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</si>
  <si>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</si>
  <si>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</si>
  <si>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</si>
  <si>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</si>
  <si>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</si>
  <si>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</si>
  <si>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</si>
  <si>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</si>
  <si>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</si>
  <si>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</si>
  <si>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</si>
  <si>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</si>
  <si>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</si>
  <si>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</si>
  <si>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</si>
  <si>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</si>
  <si>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</si>
  <si>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</si>
  <si>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</si>
  <si>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</si>
  <si>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</si>
  <si>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</si>
  <si>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</si>
  <si>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</si>
  <si>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</si>
  <si>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</si>
  <si>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</si>
  <si>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</si>
  <si>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</si>
  <si>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</si>
  <si>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</si>
  <si>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</si>
  <si>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</si>
  <si>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</si>
  <si>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</si>
  <si>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</si>
  <si>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</si>
  <si>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</si>
  <si>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</si>
  <si>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</si>
  <si>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</si>
  <si>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</si>
  <si>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</si>
  <si>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</si>
  <si>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</si>
  <si>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</si>
  <si>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</si>
  <si>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</si>
  <si>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</si>
  <si>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</si>
  <si>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</si>
  <si>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</si>
  <si>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</si>
  <si>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</si>
  <si>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</si>
  <si>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</si>
  <si>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</si>
  <si>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</si>
  <si>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</si>
  <si>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</si>
  <si>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</si>
  <si>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</si>
  <si>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</si>
  <si>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</si>
  <si>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</si>
  <si>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</si>
  <si>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</si>
  <si>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</si>
  <si>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</si>
  <si>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</si>
  <si>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</si>
  <si>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</si>
  <si>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</si>
  <si>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</si>
  <si>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</si>
  <si>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</si>
  <si>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</si>
  <si>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</si>
  <si>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</si>
  <si>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</si>
  <si>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</si>
  <si>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</si>
  <si>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</si>
  <si>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</si>
  <si>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</si>
  <si>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</si>
  <si>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</si>
  <si>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</si>
  <si>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</si>
  <si>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</si>
  <si>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</si>
  <si>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</si>
  <si>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</si>
  <si>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</si>
  <si>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</si>
  <si>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</si>
  <si>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</si>
  <si>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</si>
  <si>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</si>
  <si>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</si>
  <si>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</si>
  <si>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</si>
  <si>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</si>
  <si>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</si>
  <si>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</si>
  <si>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</si>
  <si>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</si>
  <si>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</si>
  <si>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</si>
  <si>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</si>
  <si>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</si>
  <si>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</si>
  <si>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</si>
  <si>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</si>
  <si>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</si>
  <si>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</si>
  <si>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</si>
  <si>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</si>
  <si>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</si>
  <si>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</si>
  <si>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</si>
  <si>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</si>
  <si>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</si>
  <si>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</si>
  <si>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</si>
  <si>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</si>
  <si>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</si>
  <si>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</si>
  <si>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</si>
  <si>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</si>
  <si>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</si>
  <si>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</si>
  <si>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</si>
  <si>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</si>
  <si>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</si>
  <si>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</si>
  <si>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</si>
  <si>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</si>
  <si>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</si>
  <si>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</si>
  <si>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</si>
  <si>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</si>
  <si>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</si>
  <si>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</si>
  <si>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</si>
  <si>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</si>
  <si>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</si>
  <si>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</si>
  <si>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</si>
  <si>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</si>
  <si>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</si>
  <si>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</si>
  <si>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</si>
  <si>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</si>
  <si>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</si>
  <si>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</si>
  <si>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</si>
  <si>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</si>
  <si>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</si>
  <si>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</si>
  <si>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</si>
  <si>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</si>
  <si>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</si>
  <si>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</si>
  <si>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</si>
  <si>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</si>
  <si>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</si>
  <si>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</si>
  <si>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</si>
  <si>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</si>
  <si>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</si>
  <si>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</si>
  <si>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</si>
  <si>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</si>
  <si>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</si>
  <si>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</si>
  <si>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</si>
  <si>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</si>
  <si>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</si>
  <si>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</si>
  <si>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</si>
  <si>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</si>
  <si>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</si>
  <si>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</si>
  <si>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</si>
  <si>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</si>
  <si>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</si>
  <si>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</si>
  <si>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</si>
  <si>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</si>
  <si>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</si>
  <si>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</si>
  <si>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</si>
  <si>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</si>
  <si>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</si>
  <si>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</si>
  <si>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</si>
  <si>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</si>
  <si>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</si>
  <si>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</si>
  <si>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</si>
  <si>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</si>
  <si>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</si>
  <si>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</si>
  <si>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</si>
  <si>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</si>
  <si>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</si>
  <si>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</si>
  <si>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</si>
  <si>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</si>
  <si>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</si>
  <si>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</si>
  <si>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</si>
  <si>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</si>
  <si>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</si>
  <si>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</si>
  <si>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</si>
  <si>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</si>
  <si>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</si>
  <si>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</si>
  <si>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</si>
  <si>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</si>
  <si>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</si>
  <si>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</si>
  <si>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</si>
  <si>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</si>
  <si>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</si>
  <si>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</si>
  <si>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</si>
  <si>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</si>
  <si>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</si>
  <si>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</si>
  <si>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</si>
  <si>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</si>
  <si>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</si>
  <si>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</si>
  <si>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</si>
  <si>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</si>
  <si>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</si>
  <si>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</si>
  <si>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</si>
  <si>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</si>
  <si>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</si>
  <si>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</si>
  <si>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</si>
  <si>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</si>
  <si>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</si>
  <si>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</si>
  <si>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</si>
  <si>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</si>
  <si>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</si>
  <si>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</si>
  <si>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</si>
  <si>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</si>
  <si>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</si>
  <si>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</si>
  <si>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</si>
  <si>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</si>
  <si>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</si>
  <si>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</si>
  <si>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</si>
  <si>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</si>
  <si>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</si>
  <si>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</si>
  <si>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</si>
  <si>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</si>
  <si>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</si>
  <si>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</si>
  <si>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</si>
  <si>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</si>
  <si>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</si>
  <si>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</si>
  <si>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</si>
  <si>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</si>
  <si>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</si>
  <si>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</si>
  <si>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</si>
  <si>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</si>
  <si>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</si>
  <si>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</si>
  <si>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</si>
  <si>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</si>
  <si>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</si>
  <si>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</si>
  <si>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</si>
  <si>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</si>
  <si>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</si>
  <si>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</si>
  <si>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</si>
  <si>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</si>
  <si>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</si>
  <si>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</si>
  <si>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</si>
  <si>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</si>
  <si>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</si>
  <si>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</si>
  <si>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</si>
  <si>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</si>
  <si>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</si>
  <si>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</si>
  <si>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</si>
  <si>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</si>
  <si>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</si>
  <si>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</si>
  <si>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</si>
  <si>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</si>
  <si>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</si>
  <si>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</si>
  <si>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</si>
  <si>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</si>
  <si>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</si>
  <si>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</si>
  <si>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</si>
  <si>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</si>
  <si>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</si>
  <si>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</si>
  <si>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</si>
  <si>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</si>
  <si>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</si>
  <si>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</si>
  <si>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</si>
  <si>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</si>
  <si>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</si>
  <si>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</si>
  <si>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</si>
  <si>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</si>
  <si>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</si>
  <si>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</si>
  <si>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</si>
  <si>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</si>
  <si>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</si>
  <si>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</si>
  <si>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</si>
  <si>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</si>
  <si>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</si>
  <si>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</si>
  <si>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</si>
  <si>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</si>
  <si>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</si>
  <si>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</si>
  <si>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</si>
  <si>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</si>
  <si>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</si>
  <si>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</si>
  <si>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</si>
  <si>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</si>
  <si>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</si>
  <si>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</si>
  <si>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</si>
  <si>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</si>
  <si>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</si>
  <si>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</si>
  <si>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</si>
  <si>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</si>
  <si>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</si>
  <si>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</si>
  <si>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</si>
  <si>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</si>
  <si>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</si>
  <si>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</si>
  <si>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</si>
  <si>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</si>
  <si>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</si>
  <si>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</si>
  <si>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</si>
  <si>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</si>
  <si>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</si>
  <si>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</si>
  <si>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</si>
  <si>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</si>
  <si>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</si>
  <si>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</si>
  <si>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</si>
  <si>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</si>
  <si>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</si>
  <si>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</si>
  <si>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</si>
  <si>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</si>
  <si>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</si>
  <si>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</si>
  <si>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</si>
  <si>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</si>
  <si>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</si>
  <si>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</si>
  <si>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</si>
  <si>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</si>
  <si>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</si>
  <si>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</si>
  <si>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</si>
  <si>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</si>
  <si>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</si>
  <si>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</si>
  <si>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</si>
  <si>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</si>
  <si>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</si>
  <si>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</si>
  <si>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</si>
  <si>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</si>
  <si>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</si>
  <si>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</si>
  <si>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</si>
  <si>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</si>
  <si>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</si>
  <si>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</si>
  <si>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</si>
  <si>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</si>
  <si>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</si>
  <si>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</si>
  <si>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</si>
  <si>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</si>
  <si>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</si>
  <si>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</si>
  <si>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</si>
  <si>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</si>
  <si>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</si>
  <si>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</si>
  <si>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</si>
  <si>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</si>
  <si>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</si>
  <si>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</si>
  <si>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</si>
  <si>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</si>
  <si>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</si>
  <si>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</si>
  <si>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</si>
  <si>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</si>
  <si>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</si>
  <si>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</si>
  <si>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</si>
  <si>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</si>
  <si>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</si>
  <si>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</si>
  <si>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</si>
  <si>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</si>
  <si>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</si>
  <si>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</si>
  <si>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</si>
  <si>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</si>
  <si>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</si>
  <si>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</si>
  <si>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</si>
  <si>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</si>
  <si>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</si>
  <si>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</si>
  <si>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</si>
  <si>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</si>
  <si>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</si>
  <si>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</si>
  <si>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</si>
  <si>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</si>
  <si>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</si>
  <si>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</si>
  <si>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</si>
  <si>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</si>
  <si>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</si>
  <si>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</si>
  <si>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</si>
  <si>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</si>
  <si>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</si>
  <si>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</si>
  <si>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</si>
  <si>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</si>
  <si>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</si>
  <si>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</si>
  <si>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</si>
  <si>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</si>
  <si>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</si>
  <si>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</si>
  <si>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</si>
  <si>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</si>
  <si>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</si>
  <si>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</si>
  <si>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</si>
  <si>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</si>
  <si>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</si>
  <si>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</si>
  <si>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</si>
  <si>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</si>
  <si>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</si>
  <si>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</si>
  <si>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</si>
  <si>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</si>
  <si>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</si>
  <si>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</si>
  <si>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</si>
  <si>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</si>
  <si>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</si>
  <si>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</si>
  <si>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</si>
  <si>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</si>
  <si>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</si>
  <si>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</si>
  <si>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</si>
  <si>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</si>
  <si>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</si>
  <si>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</si>
  <si>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</si>
  <si>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</si>
  <si>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</si>
  <si>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</si>
  <si>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</si>
  <si>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</si>
  <si>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</si>
  <si>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</si>
  <si>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</si>
  <si>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</si>
  <si>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</si>
  <si>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</si>
  <si>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</si>
  <si>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</si>
  <si>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</si>
  <si>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</si>
  <si>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</si>
  <si>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</si>
  <si>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</si>
  <si>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</si>
  <si>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</si>
  <si>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</si>
  <si>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</si>
  <si>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</si>
  <si>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</si>
  <si>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</si>
  <si>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</si>
  <si>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</si>
  <si>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</si>
  <si>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</si>
  <si>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</si>
  <si>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</si>
  <si>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</si>
  <si>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</si>
  <si>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</si>
  <si>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</si>
  <si>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</si>
  <si>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</si>
  <si>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</si>
  <si>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</si>
  <si>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</si>
  <si>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</si>
  <si>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</si>
  <si>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</si>
  <si>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</si>
  <si>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</si>
  <si>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</si>
  <si>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</si>
  <si>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</si>
  <si>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</si>
  <si>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</si>
  <si>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</si>
  <si>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</si>
  <si>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</si>
  <si>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</si>
  <si>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</si>
  <si>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</si>
  <si>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</si>
  <si>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</si>
  <si>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</si>
  <si>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</si>
  <si>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</si>
  <si>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</si>
  <si>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</si>
  <si>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</si>
  <si>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</si>
  <si>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</si>
  <si>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</si>
  <si>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</si>
  <si>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</si>
  <si>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</si>
  <si>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</si>
  <si>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</si>
  <si>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</si>
  <si>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</si>
  <si>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</si>
  <si>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</si>
  <si>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</si>
  <si>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</si>
  <si>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</si>
  <si>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</si>
  <si>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</si>
  <si>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</si>
  <si>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</si>
  <si>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</si>
  <si>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</si>
  <si>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</si>
  <si>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</si>
  <si>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</si>
  <si>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</si>
  <si>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</si>
  <si>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</si>
  <si>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</si>
  <si>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</si>
  <si>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</si>
  <si>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</si>
  <si>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</si>
  <si>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</si>
  <si>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</si>
  <si>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</si>
  <si>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</si>
  <si>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</si>
  <si>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</si>
  <si>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</si>
  <si>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</si>
  <si>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</si>
  <si>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</si>
  <si>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</si>
  <si>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</si>
  <si>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</si>
  <si>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</si>
  <si>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</si>
  <si>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</si>
  <si>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</si>
  <si>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</si>
  <si>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</si>
  <si>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</si>
  <si>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</si>
  <si>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</si>
  <si>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</si>
  <si>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</si>
  <si>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</si>
  <si>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</si>
  <si>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</si>
  <si>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</si>
  <si>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</si>
  <si>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</si>
  <si>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</si>
  <si>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</si>
  <si>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</si>
  <si>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</si>
  <si>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</si>
  <si>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</si>
  <si>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</si>
  <si>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</si>
  <si>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</si>
  <si>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</si>
  <si>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</si>
  <si>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</si>
  <si>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</si>
  <si>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</si>
  <si>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</si>
  <si>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</si>
  <si>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</si>
  <si>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</si>
  <si>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</si>
  <si>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</si>
  <si>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</si>
  <si>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</si>
  <si>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</si>
  <si>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</si>
  <si>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</si>
  <si>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</si>
  <si>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</si>
  <si>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</si>
  <si>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</si>
  <si>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</si>
  <si>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</si>
  <si>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</si>
  <si>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</si>
  <si>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</si>
  <si>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</si>
  <si>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</si>
  <si>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</si>
  <si>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</si>
  <si>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</si>
  <si>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</si>
  <si>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</si>
  <si>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</si>
  <si>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</si>
  <si>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</si>
  <si>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</si>
  <si>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</si>
  <si>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</si>
  <si>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</si>
  <si>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</si>
  <si>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</si>
  <si>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</si>
  <si>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</si>
  <si>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</si>
  <si>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</si>
  <si>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</si>
  <si>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</si>
  <si>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</si>
  <si>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</si>
  <si>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</si>
  <si>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</si>
  <si>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</si>
  <si>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</si>
  <si>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</si>
  <si>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</si>
  <si>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</si>
  <si>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</si>
  <si>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</si>
  <si>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</si>
  <si>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</si>
  <si>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</si>
  <si>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</si>
  <si>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</si>
  <si>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</si>
  <si>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</si>
  <si>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</si>
  <si>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</si>
  <si>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</si>
  <si>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</si>
  <si>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</si>
  <si>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</si>
  <si>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</si>
  <si>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</si>
  <si>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</si>
  <si>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</si>
  <si>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</si>
  <si>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</si>
  <si>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</si>
  <si>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</si>
  <si>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</si>
  <si>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</si>
  <si>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</si>
  <si>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</si>
  <si>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</si>
  <si>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</si>
  <si>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</si>
  <si>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</si>
  <si>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</si>
  <si>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</si>
  <si>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</si>
  <si>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</si>
  <si>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</si>
  <si>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</si>
  <si>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</si>
  <si>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</si>
  <si>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</si>
  <si>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</si>
  <si>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</si>
  <si>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</si>
  <si>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</si>
  <si>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</si>
  <si>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</si>
  <si>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</si>
  <si>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</si>
  <si>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</si>
  <si>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</si>
  <si>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</si>
  <si>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</si>
  <si>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</si>
  <si>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</si>
  <si>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</si>
  <si>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</si>
  <si>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</si>
  <si>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</si>
  <si>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</si>
  <si>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</si>
  <si>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</si>
  <si>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</si>
  <si>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</si>
  <si>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</si>
  <si>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</si>
  <si>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</si>
  <si>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</si>
  <si>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</si>
  <si>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</si>
  <si>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</si>
  <si>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</si>
  <si>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</si>
  <si>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</si>
  <si>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</si>
  <si>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</si>
  <si>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</si>
  <si>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</si>
  <si>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</si>
  <si>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</si>
  <si>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</si>
  <si>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</si>
  <si>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</si>
  <si>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</si>
  <si>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</si>
  <si>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</si>
  <si>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</si>
  <si>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</si>
  <si>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</si>
  <si>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</si>
  <si>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</si>
  <si>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</si>
  <si>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</si>
  <si>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</si>
  <si>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</si>
  <si>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</si>
  <si>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</si>
  <si>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</si>
  <si>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</si>
  <si>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</si>
  <si>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</si>
  <si>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</si>
  <si>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</si>
  <si>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</si>
  <si>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</si>
  <si>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</si>
  <si>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</si>
  <si>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</si>
  <si>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</si>
  <si>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</si>
  <si>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</si>
  <si>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</si>
  <si>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</si>
  <si>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</si>
  <si>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</si>
  <si>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</si>
  <si>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</si>
  <si>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</si>
  <si>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</si>
  <si>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</si>
  <si>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</si>
  <si>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</si>
  <si>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</si>
  <si>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</si>
  <si>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</si>
  <si>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</si>
  <si>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</si>
  <si>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</si>
  <si>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</si>
  <si>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</si>
  <si>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</si>
  <si>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</si>
  <si>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</si>
  <si>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</si>
  <si>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</si>
  <si>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</si>
  <si>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</si>
  <si>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</si>
  <si>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</si>
  <si>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</si>
  <si>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</si>
  <si>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</si>
  <si>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</si>
  <si>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</si>
  <si>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</si>
  <si>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</si>
  <si>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</si>
  <si>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</si>
  <si>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</si>
  <si>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</si>
  <si>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</si>
  <si>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</si>
  <si>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</si>
  <si>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</si>
  <si>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</si>
  <si>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</si>
  <si>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</si>
  <si>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</si>
  <si>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</si>
  <si>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</si>
  <si>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</si>
  <si>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</si>
  <si>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</si>
  <si>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</si>
  <si>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</si>
  <si>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</si>
  <si>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</si>
  <si>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</si>
  <si>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</si>
  <si>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</si>
  <si>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</si>
  <si>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</si>
  <si>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</si>
  <si>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</si>
  <si>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</si>
  <si>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</si>
  <si>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</si>
  <si>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</si>
  <si>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</si>
  <si>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</si>
  <si>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</si>
  <si>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</si>
  <si>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</si>
  <si>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</si>
  <si>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</si>
  <si>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</si>
  <si>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</si>
  <si>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</si>
  <si>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</si>
  <si>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</si>
  <si>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</si>
  <si>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</si>
  <si>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</si>
  <si>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</si>
  <si>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</si>
  <si>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</si>
  <si>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</si>
  <si>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</si>
  <si>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</si>
  <si>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</si>
  <si>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</si>
  <si>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</si>
  <si>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</si>
  <si>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</si>
  <si>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</si>
  <si>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</si>
  <si>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</si>
  <si>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</si>
  <si>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</si>
  <si>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</si>
  <si>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</si>
  <si>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</si>
  <si>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</si>
  <si>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</si>
  <si>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</si>
  <si>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</si>
  <si>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</si>
  <si>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</si>
  <si>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</si>
  <si>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</si>
  <si>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</si>
  <si>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</si>
  <si>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</si>
  <si>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</si>
  <si>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</si>
  <si>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</si>
  <si>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</si>
  <si>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</si>
  <si>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</si>
  <si>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</si>
  <si>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</si>
  <si>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</si>
  <si>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</si>
  <si>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</si>
  <si>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</si>
  <si>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</si>
  <si>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</si>
  <si>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</si>
  <si>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</si>
  <si>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</si>
  <si>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</si>
  <si>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</si>
  <si>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</si>
  <si>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</si>
  <si>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</si>
  <si>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</si>
  <si>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</si>
  <si>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</si>
  <si>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</si>
  <si>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</si>
  <si>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</si>
  <si>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</si>
  <si>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</si>
  <si>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</si>
  <si>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</si>
  <si>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</si>
  <si>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</si>
  <si>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</si>
  <si>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</si>
  <si>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</si>
  <si>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</si>
  <si>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</si>
  <si>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</si>
  <si>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</si>
  <si>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</si>
  <si>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</si>
  <si>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</si>
  <si>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</si>
  <si>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</si>
  <si>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</si>
  <si>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</si>
  <si>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</si>
  <si>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</si>
  <si>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</si>
  <si>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</si>
  <si>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</si>
  <si>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</si>
  <si>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</si>
  <si>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</si>
  <si>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</si>
  <si>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</si>
  <si>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</si>
  <si>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</si>
  <si>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</si>
  <si>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</si>
  <si>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</si>
  <si>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</si>
  <si>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</si>
  <si>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</si>
  <si>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</si>
  <si>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</si>
  <si>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</si>
  <si>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</si>
  <si>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</si>
  <si>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</si>
  <si>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</si>
  <si>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</si>
  <si>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</si>
  <si>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</si>
  <si>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</si>
  <si>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</si>
  <si>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</si>
  <si>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</si>
  <si>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</si>
  <si>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</si>
  <si>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</si>
  <si>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</si>
  <si>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</si>
  <si>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</si>
  <si>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</si>
  <si>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</si>
  <si>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</si>
  <si>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</si>
  <si>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</si>
  <si>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</si>
  <si>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</si>
  <si>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</si>
  <si>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</si>
  <si>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</si>
  <si>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</si>
  <si>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</si>
  <si>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</si>
  <si>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</si>
  <si>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</si>
  <si>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</si>
  <si>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</si>
  <si>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</si>
  <si>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</si>
  <si>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</si>
  <si>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</si>
  <si>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</si>
  <si>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</si>
  <si>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</si>
  <si>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</si>
  <si>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</si>
  <si>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</si>
  <si>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</si>
  <si>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</si>
  <si>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</si>
  <si>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</si>
  <si>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</si>
  <si>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</si>
  <si>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</si>
  <si>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</si>
  <si>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</si>
  <si>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</si>
  <si>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</si>
  <si>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</si>
  <si>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</si>
  <si>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</si>
  <si>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</si>
  <si>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</si>
  <si>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</si>
  <si>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</si>
  <si>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</si>
  <si>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</si>
  <si>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</si>
  <si>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</si>
  <si>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</si>
  <si>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</si>
  <si>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</si>
  <si>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</si>
  <si>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</si>
  <si>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</si>
  <si>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</si>
  <si>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</si>
  <si>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</si>
  <si>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</si>
  <si>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</si>
  <si>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</si>
  <si>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</si>
  <si>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</si>
  <si>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</si>
  <si>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</si>
  <si>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</si>
  <si>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</si>
  <si>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</si>
  <si>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</si>
  <si>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</si>
  <si>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</si>
  <si>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</si>
  <si>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</si>
  <si>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</si>
  <si>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</si>
  <si>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</si>
  <si>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</si>
  <si>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</si>
  <si>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</si>
  <si>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</si>
  <si>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</si>
  <si>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</si>
  <si>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</si>
  <si>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</si>
  <si>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</si>
  <si>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</si>
  <si>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</si>
  <si>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</si>
  <si>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</si>
  <si>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</si>
  <si>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</si>
  <si>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</si>
  <si>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</si>
  <si>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</si>
  <si>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</si>
  <si>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</si>
  <si>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</si>
  <si>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</si>
  <si>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</si>
  <si>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</si>
  <si>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</si>
  <si>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</si>
  <si>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</si>
  <si>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</si>
  <si>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</si>
  <si>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</si>
  <si>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</si>
  <si>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</si>
  <si>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</si>
  <si>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</si>
  <si>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</si>
  <si>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</si>
  <si>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</si>
  <si>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</si>
  <si>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</si>
  <si>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</si>
  <si>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</si>
  <si>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</si>
  <si>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</si>
  <si>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</si>
  <si>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</si>
  <si>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</si>
  <si>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</si>
  <si>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</si>
  <si>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</si>
  <si>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</si>
  <si>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</si>
  <si>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</si>
  <si>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</si>
  <si>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</si>
  <si>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</si>
  <si>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</si>
  <si>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</si>
  <si>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</si>
  <si>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</si>
  <si>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</si>
  <si>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</si>
  <si>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</si>
  <si>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</si>
  <si>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</si>
  <si>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</si>
  <si>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</si>
  <si>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</si>
  <si>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</si>
  <si>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</si>
  <si>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</si>
  <si>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</si>
  <si>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</si>
  <si>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</si>
  <si>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</si>
  <si>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</si>
  <si>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</si>
  <si>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</si>
  <si>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</si>
  <si>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</si>
  <si>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</si>
  <si>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</si>
  <si>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</si>
  <si>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</si>
  <si>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</si>
  <si>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</si>
  <si>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</si>
  <si>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</si>
  <si>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</si>
  <si>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</si>
  <si>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</si>
  <si>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</si>
  <si>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</si>
  <si>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</si>
  <si>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</si>
  <si>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</si>
  <si>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</si>
  <si>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</si>
  <si>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</si>
  <si>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</si>
  <si>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</si>
  <si>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</si>
  <si>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</si>
  <si>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</si>
  <si>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</si>
  <si>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</si>
  <si>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</si>
  <si>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</si>
  <si>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</si>
  <si>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</si>
  <si>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</si>
  <si>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</si>
  <si>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</si>
  <si>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</si>
  <si>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</si>
  <si>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</si>
  <si>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</si>
  <si>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</si>
  <si>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</si>
  <si>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</si>
  <si>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</si>
  <si>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</si>
  <si>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</si>
  <si>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</si>
  <si>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</si>
  <si>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</si>
  <si>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</si>
  <si>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</si>
  <si>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</si>
  <si>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</si>
  <si>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</si>
  <si>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</si>
  <si>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</si>
  <si>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</si>
  <si>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</si>
  <si>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</si>
  <si>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</si>
  <si>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</si>
  <si>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</si>
  <si>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</si>
  <si>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</si>
  <si>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</si>
  <si>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</si>
  <si>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</si>
  <si>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</si>
  <si>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</si>
  <si>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</si>
  <si>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</si>
  <si>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</si>
  <si>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</si>
  <si>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</si>
  <si>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</si>
  <si>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</si>
  <si>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</si>
  <si>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</si>
  <si>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</si>
  <si>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</si>
  <si>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</si>
  <si>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</si>
  <si>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</si>
  <si>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</si>
  <si>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</si>
  <si>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</si>
  <si>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</si>
  <si>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</si>
  <si>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</si>
  <si>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</si>
  <si>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</si>
  <si>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</si>
  <si>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</si>
  <si>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</si>
  <si>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</si>
  <si>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</si>
  <si>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</si>
  <si>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</si>
  <si>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</si>
  <si>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</si>
  <si>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</si>
  <si>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</si>
  <si>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</si>
  <si>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</si>
  <si>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</si>
  <si>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</si>
  <si>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</si>
  <si>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</si>
  <si>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</si>
  <si>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</si>
  <si>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</si>
  <si>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</si>
  <si>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</si>
  <si>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</si>
  <si>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</si>
  <si>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</si>
  <si>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</si>
  <si>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</si>
  <si>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</si>
  <si>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</si>
  <si>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</si>
  <si>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</si>
  <si>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</si>
  <si>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</si>
  <si>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</si>
  <si>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</si>
  <si>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</si>
  <si>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</si>
  <si>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</si>
  <si>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</si>
  <si>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</si>
  <si>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</si>
  <si>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</si>
  <si>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</si>
  <si>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</si>
  <si>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</si>
  <si>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</si>
  <si>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</si>
  <si>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</si>
  <si>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</si>
  <si>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</si>
  <si>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</si>
  <si>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</si>
  <si>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</si>
  <si>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</si>
  <si>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</si>
  <si>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</si>
  <si>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</si>
  <si>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</si>
  <si>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</si>
  <si>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</si>
  <si>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</si>
  <si>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</si>
  <si>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</si>
  <si>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</si>
  <si>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</si>
  <si>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</si>
  <si>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</si>
  <si>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</si>
  <si>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</si>
  <si>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</si>
  <si>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</si>
  <si>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</si>
  <si>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</si>
  <si>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</si>
  <si>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</si>
  <si>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</si>
  <si>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</si>
  <si>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</si>
  <si>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</si>
  <si>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</si>
  <si>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</si>
  <si>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</si>
  <si>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</si>
  <si>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</si>
  <si>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</si>
  <si>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</si>
  <si>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</si>
  <si>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</si>
  <si>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</si>
  <si>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</si>
  <si>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</si>
  <si>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</si>
  <si>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</si>
  <si>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</si>
  <si>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</si>
  <si>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</si>
  <si>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</si>
  <si>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</si>
  <si>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</si>
  <si>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</si>
  <si>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</si>
  <si>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</si>
  <si>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</si>
  <si>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</si>
  <si>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</si>
  <si>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</si>
  <si>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</si>
  <si>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</si>
  <si>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</si>
  <si>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</si>
  <si>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</si>
  <si>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</si>
  <si>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</si>
  <si>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</si>
  <si>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</si>
  <si>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</si>
  <si>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</si>
  <si>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</si>
  <si>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</si>
  <si>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</si>
  <si>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</si>
  <si>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</si>
  <si>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</si>
  <si>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</si>
  <si>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</si>
  <si>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</si>
  <si>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</si>
  <si>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</si>
  <si>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</si>
  <si>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</si>
  <si>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</si>
  <si>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</si>
  <si>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</si>
  <si>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</si>
  <si>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</si>
  <si>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</si>
  <si>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</si>
  <si>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</si>
  <si>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</si>
  <si>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</si>
  <si>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</si>
  <si>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</si>
  <si>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</si>
  <si>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</si>
  <si>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</si>
  <si>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</si>
  <si>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</si>
  <si>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</si>
  <si>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</si>
  <si>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</si>
  <si>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</si>
  <si>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</si>
  <si>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</si>
  <si>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</si>
  <si>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</si>
  <si>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</si>
  <si>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</si>
  <si>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</si>
  <si>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</si>
  <si>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</si>
  <si>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</si>
  <si>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</si>
  <si>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</si>
  <si>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</si>
  <si>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</si>
  <si>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</si>
  <si>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</si>
  <si>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</si>
  <si>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</si>
  <si>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</si>
  <si>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</si>
  <si>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</si>
  <si>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</si>
  <si>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</si>
  <si>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</si>
  <si>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</si>
  <si>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</si>
  <si>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</si>
  <si>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</si>
  <si>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</si>
  <si>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</si>
  <si>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</si>
  <si>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</si>
  <si>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</si>
  <si>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</si>
  <si>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</si>
  <si>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</si>
  <si>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</si>
  <si>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</si>
  <si>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</si>
  <si>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</si>
  <si>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</si>
  <si>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</si>
  <si>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</si>
  <si>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</si>
  <si>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</si>
  <si>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</si>
  <si>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</si>
  <si>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</si>
  <si>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</si>
  <si>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</si>
  <si>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</si>
  <si>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</si>
  <si>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</si>
  <si>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</si>
  <si>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</si>
  <si>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</si>
  <si>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</si>
  <si>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</si>
  <si>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</si>
  <si>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</si>
  <si>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</si>
  <si>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</si>
  <si>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</si>
  <si>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</si>
  <si>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</si>
  <si>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</si>
  <si>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</si>
  <si>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</si>
  <si>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</si>
  <si>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</si>
  <si>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</si>
  <si>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</si>
  <si>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</si>
  <si>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</si>
  <si>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</si>
  <si>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</si>
  <si>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</si>
  <si>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</si>
  <si>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</si>
  <si>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</si>
  <si>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</si>
  <si>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</si>
  <si>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</si>
  <si>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</si>
  <si>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</si>
  <si>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</si>
  <si>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</si>
  <si>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</si>
  <si>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</si>
  <si>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</si>
  <si>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</si>
  <si>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</si>
  <si>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</si>
  <si>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</si>
  <si>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</si>
  <si>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</si>
  <si>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</si>
  <si>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</si>
  <si>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</si>
  <si>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</si>
  <si>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</si>
  <si>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</si>
  <si>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</si>
  <si>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</si>
  <si>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</si>
  <si>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</si>
  <si>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</si>
  <si>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</si>
  <si>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</si>
  <si>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</si>
  <si>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</si>
  <si>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</si>
  <si>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</si>
  <si>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</si>
  <si>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</si>
  <si>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</si>
  <si>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</si>
  <si>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</si>
  <si>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</si>
  <si>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</si>
  <si>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</si>
  <si>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</si>
  <si>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</si>
  <si>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</si>
  <si>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</si>
  <si>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</si>
  <si>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</si>
  <si>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</si>
  <si>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</si>
  <si>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</si>
  <si>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</si>
  <si>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</si>
  <si>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</si>
  <si>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</si>
  <si>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</si>
  <si>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</si>
  <si>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</si>
  <si>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</si>
  <si>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</si>
  <si>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</si>
  <si>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</si>
  <si>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</si>
  <si>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</si>
  <si>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</si>
  <si>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</si>
  <si>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</si>
  <si>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</si>
  <si>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</si>
  <si>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</si>
  <si>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</si>
  <si>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</si>
  <si>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</si>
  <si>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</si>
  <si>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</si>
  <si>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</si>
  <si>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</si>
  <si>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</si>
  <si>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</si>
  <si>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</si>
  <si>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</si>
  <si>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</si>
  <si>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</si>
  <si>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</si>
  <si>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</si>
  <si>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</si>
  <si>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</si>
  <si>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</si>
  <si>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</si>
  <si>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</si>
  <si>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</si>
  <si>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</si>
  <si>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</si>
  <si>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</si>
  <si>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</si>
  <si>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</si>
  <si>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</si>
  <si>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</si>
  <si>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</si>
  <si>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</si>
  <si>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</si>
  <si>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</si>
  <si>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</si>
  <si>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</si>
  <si>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</si>
  <si>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</si>
  <si>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</si>
  <si>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</si>
  <si>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</si>
  <si>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</si>
  <si>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</si>
  <si>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</si>
  <si>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</si>
  <si>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</si>
  <si>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</si>
  <si>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</si>
  <si>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</si>
  <si>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</si>
  <si>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</si>
  <si>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</si>
  <si>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</si>
  <si>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</si>
  <si>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</si>
  <si>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</si>
  <si>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</si>
  <si>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</si>
  <si>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</si>
  <si>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</si>
  <si>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</si>
  <si>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</si>
  <si>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</si>
  <si>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</si>
  <si>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</si>
  <si>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</si>
  <si>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</si>
  <si>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</si>
  <si>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</si>
  <si>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</si>
  <si>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</si>
  <si>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</si>
  <si>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</si>
  <si>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</si>
  <si>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</si>
  <si>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</si>
  <si>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</si>
  <si>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</si>
  <si>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</si>
  <si>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</si>
  <si>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</si>
  <si>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</si>
  <si>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</si>
  <si>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</si>
  <si>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</si>
  <si>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</si>
  <si>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</si>
  <si>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</si>
  <si>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</si>
  <si>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</si>
  <si>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</si>
  <si>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</si>
  <si>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</si>
  <si>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</si>
  <si>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</si>
  <si>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</si>
  <si>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</si>
  <si>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</si>
  <si>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</si>
  <si>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</si>
  <si>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</si>
  <si>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</si>
  <si>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</si>
  <si>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</si>
  <si>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</si>
  <si>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</si>
  <si>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</si>
  <si>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</si>
  <si>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</si>
  <si>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</si>
  <si>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</si>
  <si>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</si>
  <si>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</si>
  <si>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</si>
  <si>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</si>
  <si>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</si>
  <si>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</si>
  <si>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</si>
  <si>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</si>
  <si>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</si>
  <si>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</si>
  <si>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</si>
  <si>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</si>
  <si>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</si>
  <si>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</si>
  <si>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</si>
  <si>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</si>
  <si>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</si>
  <si>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</si>
  <si>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</si>
  <si>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</si>
  <si>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</si>
  <si>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</si>
  <si>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</si>
  <si>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</si>
  <si>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</si>
  <si>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</si>
  <si>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</si>
  <si>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</si>
  <si>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</si>
  <si>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</si>
  <si>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</si>
  <si>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</si>
  <si>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</si>
  <si>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</si>
  <si>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</si>
  <si>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</si>
  <si>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</si>
  <si>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</si>
  <si>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</si>
  <si>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</si>
  <si>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</si>
  <si>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</si>
  <si>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</si>
  <si>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</si>
  <si>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</si>
  <si>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</si>
  <si>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</si>
  <si>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</si>
  <si>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</si>
  <si>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</si>
  <si>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</si>
  <si>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</si>
  <si>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</si>
  <si>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</si>
  <si>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</si>
  <si>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</si>
  <si>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</si>
  <si>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</si>
  <si>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</si>
  <si>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</si>
  <si>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</si>
  <si>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</si>
  <si>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</si>
  <si>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</si>
  <si>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</si>
  <si>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</si>
  <si>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</si>
  <si>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</si>
  <si>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</si>
  <si>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</si>
  <si>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</si>
  <si>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</si>
  <si>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</si>
  <si>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</si>
  <si>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</si>
  <si>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</si>
  <si>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</si>
  <si>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</si>
  <si>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</si>
  <si>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</si>
  <si>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</si>
  <si>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</si>
  <si>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</si>
  <si>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</si>
  <si>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</si>
  <si>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</si>
  <si>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</si>
  <si>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</si>
  <si>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</si>
  <si>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</si>
  <si>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</si>
  <si>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</si>
  <si>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</si>
  <si>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</si>
  <si>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</si>
  <si>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</si>
  <si>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</si>
  <si>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</si>
  <si>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</si>
  <si>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</si>
  <si>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</si>
  <si>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</si>
  <si>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</si>
  <si>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</si>
  <si>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</si>
  <si>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</si>
  <si>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</si>
  <si>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</si>
  <si>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</si>
  <si>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</si>
  <si>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</si>
  <si>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</si>
  <si>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</si>
  <si>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</si>
  <si>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</si>
  <si>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</si>
  <si>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</si>
  <si>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</si>
  <si>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</si>
  <si>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</si>
  <si>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</si>
  <si>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</si>
  <si>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</si>
  <si>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</si>
  <si>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</si>
  <si>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</si>
  <si>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</si>
  <si>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</si>
  <si>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</si>
  <si>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</si>
  <si>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</si>
  <si>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</si>
  <si>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</si>
  <si>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</si>
  <si>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</si>
  <si>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</si>
  <si>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</si>
  <si>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</si>
  <si>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</si>
  <si>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</si>
  <si>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</si>
  <si>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</si>
  <si>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</si>
  <si>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</si>
  <si>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</si>
  <si>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</si>
  <si>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</si>
  <si>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</si>
  <si>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</si>
  <si>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</si>
  <si>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</si>
  <si>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</si>
  <si>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</si>
  <si>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</si>
  <si>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</si>
  <si>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</si>
  <si>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</si>
  <si>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</si>
  <si>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</si>
  <si>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</si>
  <si>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</si>
  <si>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</si>
  <si>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</si>
  <si>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</si>
  <si>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</si>
  <si>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</si>
  <si>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</si>
  <si>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</si>
  <si>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</si>
  <si>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</si>
  <si>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</si>
  <si>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</si>
  <si>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</si>
  <si>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</si>
  <si>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</si>
  <si>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</si>
  <si>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</si>
  <si>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</si>
  <si>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</si>
  <si>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</si>
  <si>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</si>
  <si>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</si>
  <si>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</si>
  <si>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</si>
  <si>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</si>
  <si>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</si>
  <si>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</si>
  <si>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</si>
  <si>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</si>
  <si>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</si>
  <si>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</si>
  <si>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</si>
  <si>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</si>
  <si>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</si>
  <si>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</si>
  <si>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</si>
  <si>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</si>
  <si>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</si>
  <si>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</si>
  <si>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</si>
  <si>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</si>
  <si>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</si>
  <si>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</si>
  <si>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</si>
  <si>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</si>
  <si>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</si>
  <si>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</si>
  <si>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</si>
  <si>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</si>
  <si>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</si>
  <si>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</si>
  <si>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</si>
  <si>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</si>
  <si>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</si>
  <si>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</si>
  <si>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</si>
  <si>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</si>
  <si>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</si>
  <si>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</si>
  <si>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</si>
  <si>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</si>
  <si>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</si>
  <si>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</si>
  <si>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</si>
  <si>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</si>
  <si>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</si>
  <si>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</si>
  <si>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</si>
  <si>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</si>
  <si>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</si>
  <si>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</si>
  <si>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</si>
  <si>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</si>
  <si>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</si>
  <si>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</si>
  <si>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</si>
  <si>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</si>
  <si>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</si>
  <si>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</si>
  <si>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</si>
  <si>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</si>
  <si>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</si>
  <si>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</si>
  <si>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</si>
  <si>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</si>
  <si>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</si>
  <si>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</si>
  <si>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</si>
  <si>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</si>
  <si>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</si>
  <si>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</si>
  <si>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</si>
  <si>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</si>
  <si>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</si>
  <si>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</si>
  <si>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</si>
  <si>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</si>
  <si>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</si>
  <si>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</si>
  <si>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</si>
  <si>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</si>
  <si>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</si>
  <si>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</si>
  <si>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</si>
  <si>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</si>
  <si>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</si>
  <si>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</si>
  <si>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</si>
  <si>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</si>
  <si>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</si>
  <si>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</si>
  <si>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</si>
  <si>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</si>
  <si>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</si>
  <si>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</si>
  <si>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</si>
  <si>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</si>
  <si>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</si>
  <si>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</si>
  <si>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</si>
  <si>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</si>
  <si>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</si>
  <si>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</si>
  <si>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</si>
  <si>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</si>
  <si>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</si>
  <si>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</si>
  <si>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</si>
  <si>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</si>
  <si>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</si>
  <si>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</si>
  <si>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</si>
  <si>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</si>
  <si>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</si>
  <si>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</si>
  <si>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</si>
  <si>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</si>
  <si>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</si>
  <si>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</si>
  <si>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</si>
  <si>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</si>
  <si>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</si>
  <si>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</si>
  <si>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</si>
  <si>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</si>
  <si>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</si>
  <si>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</si>
  <si>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</si>
  <si>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</si>
  <si>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</si>
  <si>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</si>
  <si>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</si>
  <si>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</si>
  <si>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</si>
  <si>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</si>
  <si>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</si>
  <si>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</si>
  <si>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</si>
  <si>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</si>
  <si>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</si>
  <si>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</si>
  <si>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</si>
  <si>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</si>
  <si>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</si>
  <si>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</si>
  <si>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</si>
  <si>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</si>
  <si>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</si>
  <si>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</si>
  <si>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</si>
  <si>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</si>
  <si>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</si>
  <si>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</si>
  <si>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</si>
  <si>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</si>
  <si>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</si>
  <si>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</si>
  <si>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</si>
  <si>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</si>
  <si>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</si>
  <si>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</si>
  <si>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</si>
  <si>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</si>
  <si>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</si>
  <si>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</si>
  <si>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</si>
  <si>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</si>
  <si>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</si>
  <si>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</si>
  <si>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</si>
  <si>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</si>
  <si>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</si>
  <si>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</si>
  <si>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</si>
  <si>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</si>
  <si>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</si>
  <si>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</si>
  <si>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</si>
  <si>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</si>
  <si>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</si>
  <si>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</si>
  <si>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</si>
  <si>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</si>
  <si>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</si>
  <si>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</si>
  <si>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</si>
  <si>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</si>
  <si>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</si>
  <si>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</si>
  <si>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</si>
  <si>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</si>
  <si>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</si>
  <si>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</si>
  <si>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</si>
  <si>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</si>
  <si>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</si>
  <si>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</si>
  <si>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</si>
  <si>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</si>
  <si>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</si>
  <si>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</si>
  <si>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</si>
  <si>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</si>
  <si>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</si>
  <si>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</si>
  <si>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</si>
  <si>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</si>
  <si>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</si>
  <si>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</si>
  <si>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</si>
  <si>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</si>
  <si>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</si>
  <si>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</si>
  <si>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</si>
  <si>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</si>
  <si>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</si>
  <si>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</si>
  <si>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</si>
  <si>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</si>
  <si>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</si>
  <si>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</si>
  <si>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</si>
  <si>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</si>
  <si>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</si>
  <si>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</si>
  <si>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</si>
  <si>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</si>
  <si>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</si>
  <si>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</si>
  <si>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</si>
  <si>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</si>
  <si>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</si>
  <si>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</si>
  <si>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</si>
  <si>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</si>
  <si>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</si>
  <si>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</si>
  <si>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</si>
  <si>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</si>
  <si>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</si>
  <si>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</si>
  <si>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</si>
  <si>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</si>
  <si>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</si>
  <si>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</si>
  <si>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</si>
  <si>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</si>
  <si>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</si>
  <si>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</si>
  <si>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</si>
  <si>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</si>
  <si>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</si>
  <si>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</si>
  <si>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</si>
  <si>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</si>
  <si>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</si>
  <si>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</si>
  <si>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</si>
  <si>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</si>
  <si>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</si>
  <si>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</si>
  <si>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</si>
  <si>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</si>
  <si>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</si>
  <si>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</si>
  <si>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</si>
  <si>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</si>
  <si>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</si>
  <si>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</si>
  <si>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</si>
  <si>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</si>
  <si>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</si>
  <si>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</si>
  <si>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</si>
  <si>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</si>
  <si>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</si>
  <si>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</si>
  <si>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</si>
  <si>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</si>
  <si>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</si>
  <si>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</si>
  <si>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</si>
  <si>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</si>
  <si>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</si>
  <si>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</si>
  <si>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</si>
  <si>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</si>
  <si>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</si>
  <si>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</si>
  <si>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</si>
  <si>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</si>
  <si>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</si>
  <si>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</si>
  <si>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</si>
  <si>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</si>
  <si>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</si>
  <si>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</si>
  <si>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</si>
  <si>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</si>
  <si>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</si>
  <si>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</si>
  <si>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</si>
  <si>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</si>
  <si>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</si>
  <si>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</si>
  <si>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</si>
  <si>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</si>
  <si>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</si>
  <si>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</si>
  <si>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</si>
  <si>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</si>
  <si>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</si>
  <si>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</si>
  <si>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</si>
  <si>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</si>
  <si>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</si>
  <si>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</si>
  <si>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</si>
  <si>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</si>
  <si>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</si>
  <si>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</si>
  <si>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</si>
  <si>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</si>
  <si>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</si>
  <si>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</si>
  <si>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</si>
  <si>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</si>
  <si>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</si>
  <si>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</si>
  <si>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</si>
  <si>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</si>
  <si>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</si>
  <si>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</si>
  <si>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</si>
  <si>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</si>
  <si>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</si>
  <si>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</si>
  <si>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</si>
  <si>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</si>
  <si>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</si>
  <si>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</si>
  <si>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</si>
  <si>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</si>
  <si>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</si>
  <si>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</si>
  <si>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</si>
  <si>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</si>
  <si>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</si>
  <si>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</si>
  <si>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</si>
  <si>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</si>
  <si>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</si>
  <si>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</si>
  <si>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</si>
  <si>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</si>
  <si>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</si>
  <si>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</si>
  <si>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</si>
  <si>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</si>
  <si>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</si>
  <si>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</si>
  <si>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</si>
  <si>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</si>
  <si>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</si>
  <si>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</si>
  <si>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</si>
  <si>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</si>
  <si>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</si>
  <si>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</si>
  <si>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</si>
  <si>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</si>
  <si>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</si>
  <si>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</si>
  <si>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</si>
  <si>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</si>
  <si>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</si>
  <si>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</si>
  <si>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</si>
  <si>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</si>
  <si>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</si>
  <si>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</si>
  <si>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</si>
  <si>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</si>
  <si>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</si>
  <si>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</si>
  <si>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</si>
  <si>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</si>
  <si>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</si>
  <si>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</si>
  <si>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</si>
  <si>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</si>
  <si>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</si>
  <si>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</si>
  <si>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</si>
  <si>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</si>
  <si>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</si>
  <si>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</si>
  <si>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</si>
  <si>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</si>
  <si>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</si>
  <si>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</si>
  <si>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</si>
  <si>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</si>
  <si>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</si>
  <si>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</si>
  <si>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</si>
  <si>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</si>
  <si>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</si>
  <si>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</si>
  <si>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</si>
  <si>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</si>
  <si>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</si>
  <si>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</si>
  <si>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</si>
  <si>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</si>
  <si>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</si>
  <si>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</si>
  <si>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</si>
  <si>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</si>
  <si>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</si>
  <si>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</si>
  <si>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</si>
  <si>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</si>
  <si>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</si>
  <si>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</si>
  <si>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</si>
  <si>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</si>
  <si>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</si>
  <si>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</si>
  <si>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</si>
  <si>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</si>
  <si>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</si>
  <si>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</si>
  <si>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</si>
  <si>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</si>
  <si>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</si>
  <si>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</si>
  <si>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</si>
  <si>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</si>
  <si>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</si>
  <si>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</si>
  <si>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</si>
  <si>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</si>
  <si>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</si>
  <si>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</si>
  <si>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</si>
  <si>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</si>
  <si>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</si>
  <si>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</si>
  <si>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</si>
  <si>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</si>
  <si>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</si>
  <si>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</si>
  <si>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</si>
  <si>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</si>
  <si>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</si>
  <si>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</si>
  <si>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</si>
  <si>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</si>
  <si>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</si>
  <si>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</si>
  <si>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</si>
  <si>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</si>
  <si>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</si>
  <si>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</si>
  <si>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</si>
  <si>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</si>
  <si>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</si>
  <si>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</si>
  <si>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</si>
  <si>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</si>
  <si>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</si>
  <si>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</si>
  <si>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</si>
  <si>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</si>
  <si>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</si>
  <si>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</si>
  <si>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</si>
  <si>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</si>
  <si>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</si>
  <si>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</si>
  <si>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</si>
  <si>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</si>
  <si>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</si>
  <si>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</si>
  <si>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</si>
  <si>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</si>
  <si>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</si>
  <si>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</si>
  <si>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</si>
  <si>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</si>
  <si>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</si>
  <si>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</si>
  <si>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</si>
  <si>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</si>
  <si>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</si>
  <si>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</si>
  <si>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</si>
  <si>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</si>
  <si>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</si>
  <si>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</si>
  <si>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</si>
  <si>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</si>
  <si>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</si>
  <si>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</si>
  <si>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</si>
  <si>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</si>
  <si>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</si>
  <si>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</si>
  <si>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</si>
  <si>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</si>
  <si>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</si>
  <si>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</si>
  <si>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</si>
  <si>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</si>
  <si>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</si>
  <si>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</si>
  <si>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</si>
  <si>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</si>
  <si>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</si>
  <si>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</si>
  <si>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</si>
  <si>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</si>
  <si>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</si>
  <si>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</si>
  <si>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</si>
  <si>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</si>
  <si>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</si>
  <si>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</si>
  <si>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</si>
  <si>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</si>
  <si>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</si>
  <si>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</si>
  <si>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</si>
  <si>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</si>
  <si>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</si>
  <si>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</si>
  <si>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</si>
  <si>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</si>
  <si>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</si>
  <si>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</si>
  <si>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</si>
  <si>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</si>
  <si>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</si>
  <si>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</si>
  <si>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</si>
  <si>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</si>
  <si>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</si>
  <si>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</si>
  <si>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</si>
  <si>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</si>
  <si>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</si>
  <si>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</si>
  <si>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</si>
  <si>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</si>
  <si>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</si>
  <si>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</si>
  <si>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</si>
  <si>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</si>
  <si>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</si>
  <si>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</si>
  <si>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</si>
  <si>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</si>
  <si>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</si>
  <si>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</si>
  <si>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</si>
  <si>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</si>
  <si>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</si>
  <si>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</si>
  <si>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</si>
  <si>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</si>
  <si>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</si>
  <si>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</si>
  <si>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</si>
  <si>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</si>
  <si>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</si>
  <si>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</si>
  <si>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</si>
  <si>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</si>
  <si>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</si>
  <si>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</si>
  <si>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</si>
  <si>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</si>
  <si>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</si>
  <si>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</si>
  <si>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</si>
  <si>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</si>
  <si>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</si>
  <si>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</si>
  <si>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</si>
  <si>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</si>
  <si>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</si>
  <si>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</si>
  <si>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</si>
  <si>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</si>
  <si>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</si>
  <si>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</si>
  <si>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</si>
  <si>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</si>
  <si>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</si>
  <si>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</si>
  <si>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</si>
  <si>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</si>
  <si>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</si>
  <si>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</si>
  <si>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</si>
  <si>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</si>
  <si>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</si>
  <si>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</si>
  <si>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</si>
  <si>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</si>
  <si>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</si>
  <si>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</si>
  <si>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</si>
  <si>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</si>
  <si>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</si>
  <si>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</si>
  <si>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</si>
  <si>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</si>
  <si>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</si>
  <si>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</si>
  <si>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</si>
  <si>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</si>
  <si>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</si>
  <si>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</si>
  <si>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</si>
  <si>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</si>
  <si>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</si>
  <si>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</si>
  <si>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</si>
  <si>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</si>
  <si>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</si>
  <si>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</si>
  <si>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</si>
  <si>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</si>
  <si>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</si>
  <si>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</si>
  <si>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</si>
  <si>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</si>
  <si>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</si>
  <si>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</si>
  <si>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</si>
  <si>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</si>
  <si>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</si>
  <si>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</si>
  <si>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</si>
  <si>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</si>
  <si>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</si>
  <si>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</si>
  <si>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</si>
  <si>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</si>
  <si>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</si>
  <si>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</si>
  <si>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</si>
  <si>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</si>
  <si>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</si>
  <si>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</si>
  <si>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</si>
  <si>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</si>
  <si>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</si>
  <si>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</si>
  <si>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</si>
  <si>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</si>
  <si>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</si>
  <si>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</si>
  <si>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</si>
  <si>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</si>
  <si>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</si>
  <si>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</si>
  <si>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</si>
  <si>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</si>
  <si>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</si>
  <si>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</si>
  <si>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</si>
  <si>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</si>
  <si>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</si>
  <si>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</si>
  <si>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</si>
  <si>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</si>
  <si>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</si>
  <si>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</si>
  <si>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</si>
  <si>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</si>
  <si>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</si>
  <si>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</si>
  <si>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</si>
  <si>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</si>
  <si>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</si>
  <si>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</si>
  <si>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</si>
  <si>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</si>
  <si>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</si>
  <si>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</si>
  <si>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</si>
  <si>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</si>
  <si>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</si>
  <si>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</si>
  <si>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</si>
  <si>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</si>
  <si>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</si>
  <si>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</si>
  <si>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</si>
  <si>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</si>
  <si>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</si>
  <si>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</si>
  <si>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</si>
  <si>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</si>
  <si>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</si>
  <si>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</si>
  <si>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</si>
  <si>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</si>
  <si>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</si>
  <si>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</si>
  <si>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</si>
  <si>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</si>
  <si>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</si>
  <si>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</si>
  <si>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</si>
  <si>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</si>
  <si>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</si>
  <si>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</si>
  <si>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</si>
  <si>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</si>
  <si>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</si>
  <si>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</si>
  <si>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</si>
  <si>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</si>
  <si>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</si>
  <si>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</si>
  <si>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</si>
  <si>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</si>
  <si>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</si>
  <si>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</si>
  <si>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</si>
  <si>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</si>
  <si>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</si>
  <si>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</si>
  <si>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</si>
  <si>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</si>
  <si>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</si>
  <si>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</si>
  <si>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</si>
  <si>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</si>
  <si>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</si>
  <si>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</si>
  <si>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</si>
  <si>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</si>
  <si>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</si>
  <si>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</si>
  <si>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</si>
  <si>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</si>
  <si>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</si>
  <si>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</si>
  <si>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</si>
  <si>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</si>
  <si>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</si>
  <si>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</si>
  <si>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</si>
  <si>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</si>
  <si>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</si>
  <si>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</si>
  <si>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</si>
  <si>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</si>
  <si>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</si>
  <si>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</si>
  <si>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</si>
  <si>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</si>
  <si>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</si>
  <si>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</si>
  <si>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</si>
  <si>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</si>
  <si>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</si>
  <si>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</si>
  <si>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</si>
  <si>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</si>
  <si>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</si>
  <si>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</si>
  <si>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</si>
  <si>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</si>
  <si>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</si>
  <si>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</si>
  <si>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</si>
  <si>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</si>
  <si>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</si>
  <si>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</si>
  <si>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</si>
  <si>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</si>
  <si>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</si>
  <si>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</si>
  <si>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</si>
  <si>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</si>
  <si>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</si>
  <si>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</si>
  <si>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</si>
  <si>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</si>
  <si>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</si>
  <si>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</si>
  <si>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</si>
  <si>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</si>
  <si>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</si>
  <si>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</si>
  <si>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</si>
  <si>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</si>
  <si>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</si>
  <si>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</si>
  <si>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</si>
  <si>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</si>
  <si>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</si>
  <si>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</si>
  <si>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</si>
  <si>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</si>
  <si>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</si>
  <si>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</si>
  <si>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</si>
  <si>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</si>
  <si>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</si>
  <si>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</si>
  <si>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</si>
  <si>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</si>
  <si>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</si>
  <si>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</si>
  <si>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</si>
  <si>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</si>
  <si>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</si>
  <si>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</si>
  <si>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</si>
  <si>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</si>
  <si>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</si>
  <si>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</si>
  <si>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</si>
  <si>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</si>
  <si>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</si>
  <si>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</si>
  <si>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</si>
  <si>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</si>
  <si>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</si>
  <si>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</si>
  <si>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</si>
  <si>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</si>
  <si>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</si>
  <si>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</si>
  <si>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</si>
  <si>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</si>
  <si>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</si>
  <si>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</si>
  <si>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</si>
  <si>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</si>
  <si>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</si>
  <si>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</si>
  <si>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</si>
  <si>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</si>
  <si>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</si>
  <si>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</si>
  <si>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</si>
  <si>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</si>
  <si>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</si>
  <si>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</si>
  <si>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</si>
  <si>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</si>
  <si>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</si>
  <si>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</si>
  <si>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</si>
  <si>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</si>
  <si>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</si>
  <si>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</si>
  <si>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</si>
  <si>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</si>
  <si>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</si>
  <si>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</si>
  <si>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</si>
  <si>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</si>
  <si>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</si>
  <si>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</si>
  <si>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</si>
  <si>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</si>
  <si>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</si>
  <si>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</si>
  <si>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</si>
  <si>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</si>
  <si>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</si>
  <si>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</si>
  <si>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</si>
  <si>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</si>
  <si>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</si>
  <si>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</si>
  <si>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</si>
  <si>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</si>
  <si>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</si>
  <si>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</si>
  <si>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</si>
  <si>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</si>
  <si>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</si>
  <si>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</si>
  <si>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</si>
  <si>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</si>
  <si>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</si>
  <si>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</si>
  <si>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</si>
  <si>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</si>
  <si>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</si>
  <si>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</si>
  <si>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</si>
  <si>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</si>
  <si>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</si>
  <si>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</si>
  <si>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</si>
  <si>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</si>
  <si>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</si>
  <si>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</si>
  <si>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</si>
  <si>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</si>
  <si>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</si>
  <si>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</si>
  <si>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</si>
  <si>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</si>
  <si>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</si>
  <si>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</si>
  <si>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</si>
  <si>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</si>
  <si>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</si>
  <si>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</si>
  <si>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</si>
  <si>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</si>
  <si>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</si>
  <si>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</si>
  <si>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</si>
  <si>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</si>
  <si>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</si>
  <si>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</si>
  <si>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</si>
  <si>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</si>
  <si>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</si>
  <si>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</si>
  <si>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</si>
  <si>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</si>
  <si>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</si>
  <si>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</si>
  <si>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</si>
  <si>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</si>
  <si>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</si>
  <si>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</si>
  <si>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</si>
  <si>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</si>
  <si>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</si>
  <si>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</si>
  <si>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</si>
  <si>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</si>
  <si>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</si>
  <si>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</si>
  <si>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</si>
  <si>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</si>
  <si>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</si>
  <si>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</si>
  <si>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</si>
  <si>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</si>
  <si>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</si>
  <si>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</si>
  <si>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</si>
  <si>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</si>
  <si>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</si>
  <si>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</si>
  <si>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</si>
  <si>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</si>
  <si>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</si>
  <si>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</si>
  <si>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</si>
  <si>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</si>
  <si>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</si>
  <si>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</si>
  <si>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</si>
  <si>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</si>
  <si>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</si>
  <si>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</si>
  <si>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</si>
  <si>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</si>
  <si>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</si>
  <si>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</si>
  <si>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</si>
  <si>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</si>
  <si>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</si>
  <si>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</si>
  <si>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</si>
  <si>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</si>
  <si>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</si>
  <si>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</si>
  <si>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</si>
  <si>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</si>
  <si>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</si>
  <si>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</si>
  <si>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</si>
  <si>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</si>
  <si>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</si>
  <si>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</si>
  <si>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</si>
  <si>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</si>
  <si>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</si>
  <si>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</si>
  <si>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</si>
  <si>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</si>
  <si>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</si>
  <si>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</si>
  <si>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</si>
  <si>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</si>
  <si>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</si>
  <si>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</si>
  <si>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</si>
  <si>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</si>
  <si>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</si>
  <si>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</si>
  <si>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</si>
  <si>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</si>
  <si>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</si>
  <si>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</si>
  <si>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</si>
  <si>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</si>
  <si>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</si>
  <si>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</si>
  <si>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</si>
  <si>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</si>
  <si>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</si>
  <si>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</si>
  <si>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</si>
  <si>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</si>
  <si>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</si>
  <si>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</si>
  <si>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</si>
  <si>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</si>
  <si>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</si>
  <si>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</si>
  <si>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</si>
  <si>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</si>
  <si>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</si>
  <si>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</si>
  <si>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</si>
  <si>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</si>
  <si>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</si>
  <si>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</si>
  <si>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</si>
  <si>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</si>
  <si>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</si>
  <si>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</si>
  <si>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</si>
  <si>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</si>
  <si>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</si>
  <si>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</si>
  <si>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</si>
  <si>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</si>
  <si>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</si>
  <si>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</si>
  <si>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</si>
  <si>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</si>
  <si>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</si>
  <si>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</si>
  <si>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</si>
  <si>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</si>
  <si>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</si>
  <si>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</si>
  <si>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</si>
  <si>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</si>
  <si>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</si>
  <si>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</si>
  <si>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</si>
  <si>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</si>
  <si>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</si>
  <si>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</si>
  <si>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</si>
  <si>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</si>
  <si>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</si>
  <si>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</si>
  <si>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</si>
  <si>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</si>
  <si>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</si>
  <si>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</si>
  <si>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</si>
  <si>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</si>
  <si>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</si>
  <si>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</si>
  <si>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</si>
  <si>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</si>
  <si>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</si>
  <si>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</si>
  <si>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</si>
  <si>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</si>
  <si>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</si>
  <si>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</si>
  <si>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</si>
  <si>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</si>
  <si>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</si>
  <si>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</si>
  <si>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</si>
  <si>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</si>
  <si>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</si>
  <si>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</si>
  <si>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</si>
  <si>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</si>
  <si>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</si>
  <si>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</si>
  <si>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</si>
  <si>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</si>
  <si>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</si>
  <si>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</si>
  <si>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</si>
  <si>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</si>
  <si>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</si>
  <si>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</si>
  <si>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</si>
  <si>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</si>
  <si>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</si>
  <si>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</si>
  <si>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</si>
  <si>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</si>
  <si>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</si>
  <si>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</si>
  <si>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</si>
  <si>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</si>
  <si>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</si>
  <si>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</si>
  <si>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</si>
  <si>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</si>
  <si>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</si>
  <si>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</si>
  <si>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</si>
  <si>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</si>
  <si>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</si>
  <si>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</si>
  <si>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</si>
  <si>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</si>
  <si>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</si>
  <si>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</si>
  <si>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</si>
  <si>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</si>
  <si>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</si>
  <si>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</si>
  <si>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</si>
  <si>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</si>
  <si>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</si>
  <si>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</si>
  <si>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</si>
  <si>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</si>
  <si>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</si>
  <si>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</si>
  <si>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</si>
  <si>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</si>
  <si>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</si>
  <si>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</si>
  <si>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</si>
  <si>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</si>
  <si>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</si>
  <si>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</si>
  <si>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</si>
  <si>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</si>
  <si>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</si>
  <si>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</si>
  <si>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</si>
  <si>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</si>
  <si>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</si>
  <si>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</si>
  <si>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</si>
  <si>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</si>
  <si>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</si>
  <si>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</si>
  <si>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</si>
  <si>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</si>
  <si>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</si>
  <si>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</si>
  <si>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</si>
  <si>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</si>
  <si>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</si>
  <si>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</si>
  <si>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</si>
  <si>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</si>
  <si>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</si>
  <si>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</si>
  <si>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</si>
  <si>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</si>
  <si>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</si>
  <si>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</si>
  <si>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</si>
  <si>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</si>
  <si>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</si>
  <si>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</si>
  <si>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</si>
  <si>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</si>
  <si>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</si>
  <si>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</si>
  <si>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</si>
  <si>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</si>
  <si>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</si>
  <si>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</si>
  <si>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</si>
  <si>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</si>
  <si>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</si>
  <si>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</si>
  <si>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</si>
  <si>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</si>
  <si>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</si>
  <si>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</si>
  <si>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</si>
  <si>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</si>
  <si>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</si>
  <si>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</si>
  <si>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</si>
  <si>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</si>
  <si>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</si>
  <si>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</si>
  <si>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</si>
  <si>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</si>
  <si>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</si>
  <si>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</si>
  <si>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</si>
  <si>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</si>
  <si>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</si>
  <si>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</si>
  <si>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</si>
  <si>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</si>
  <si>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</si>
  <si>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</si>
  <si>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</si>
  <si>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</si>
  <si>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</si>
  <si>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</si>
  <si>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</si>
  <si>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</si>
  <si>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</si>
  <si>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</si>
  <si>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</si>
  <si>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</si>
  <si>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</si>
  <si>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</si>
  <si>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</si>
  <si>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</si>
  <si>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</si>
  <si>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</si>
  <si>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</si>
  <si>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</si>
  <si>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</si>
  <si>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</si>
  <si>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</si>
  <si>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</si>
  <si>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</si>
  <si>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</si>
  <si>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</si>
  <si>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</si>
  <si>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</si>
  <si>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</si>
  <si>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</si>
  <si>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</si>
  <si>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</si>
  <si>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</si>
  <si>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</si>
  <si>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</si>
  <si>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</si>
  <si>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</si>
  <si>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</si>
  <si>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</si>
  <si>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</si>
  <si>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</si>
  <si>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</si>
  <si>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</si>
  <si>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</si>
  <si>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</si>
  <si>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</si>
  <si>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</si>
  <si>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</si>
  <si>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</si>
  <si>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</si>
  <si>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</si>
  <si>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</si>
  <si>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</si>
  <si>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</si>
  <si>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</si>
  <si>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</si>
  <si>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</si>
  <si>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</si>
  <si>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</si>
  <si>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</si>
  <si>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</si>
  <si>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</si>
  <si>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</si>
  <si>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</si>
  <si>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</si>
  <si>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</si>
  <si>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</si>
  <si>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</si>
  <si>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</si>
  <si>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</si>
  <si>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</si>
  <si>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</si>
  <si>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</si>
  <si>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</si>
  <si>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</si>
  <si>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</si>
  <si>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</si>
  <si>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</si>
  <si>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</si>
  <si>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</si>
  <si>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</si>
  <si>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</si>
  <si>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</si>
  <si>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</si>
  <si>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</si>
  <si>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</si>
  <si>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</si>
  <si>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</si>
  <si>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</si>
  <si>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</si>
  <si>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</si>
  <si>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</si>
  <si>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</si>
  <si>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</si>
  <si>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</si>
  <si>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</si>
  <si>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</si>
  <si>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</si>
  <si>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</si>
  <si>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</si>
  <si>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</si>
  <si>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</si>
  <si>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</si>
  <si>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</si>
  <si>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</si>
  <si>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</si>
  <si>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</si>
  <si>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</si>
  <si>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</si>
  <si>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</si>
  <si>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</si>
  <si>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</si>
  <si>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</si>
  <si>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</si>
  <si>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</si>
  <si>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</si>
  <si>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</si>
  <si>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</si>
  <si>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</si>
  <si>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</si>
  <si>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</si>
  <si>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</si>
  <si>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</si>
  <si>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</si>
  <si>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</si>
  <si>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</si>
  <si>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</si>
  <si>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</si>
  <si>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</si>
  <si>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</si>
  <si>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</si>
  <si>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</si>
  <si>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</si>
  <si>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</si>
  <si>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</si>
  <si>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</si>
  <si>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</si>
  <si>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</si>
  <si>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</si>
  <si>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</si>
  <si>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</si>
  <si>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</si>
  <si>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</si>
  <si>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</si>
  <si>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</si>
  <si>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</si>
  <si>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</si>
  <si>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</si>
  <si>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</si>
  <si>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</si>
  <si>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</si>
  <si>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</si>
  <si>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</si>
  <si>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</si>
  <si>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</si>
  <si>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</si>
  <si>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</si>
  <si>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</si>
  <si>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</si>
  <si>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</si>
  <si>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</si>
  <si>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</si>
  <si>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</si>
  <si>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</si>
  <si>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</si>
  <si>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</si>
  <si>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</si>
  <si>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</si>
  <si>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</si>
  <si>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</si>
  <si>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</si>
  <si>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</si>
  <si>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</si>
  <si>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</si>
  <si>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</si>
  <si>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</si>
  <si>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</si>
  <si>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</si>
  <si>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</si>
  <si>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</si>
  <si>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</si>
  <si>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</si>
  <si>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</si>
  <si>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</si>
  <si>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</si>
  <si>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</si>
  <si>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</si>
  <si>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</si>
  <si>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</si>
  <si>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</si>
  <si>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</si>
  <si>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</si>
  <si>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</si>
  <si>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</si>
  <si>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</si>
  <si>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</si>
  <si>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</si>
  <si>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</si>
  <si>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</si>
  <si>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</si>
  <si>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</si>
  <si>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</si>
  <si>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</si>
  <si>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</si>
  <si>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</si>
  <si>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</si>
  <si>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</si>
  <si>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</si>
  <si>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</si>
  <si>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</si>
  <si>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</si>
  <si>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</si>
  <si>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</si>
  <si>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</si>
  <si>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</si>
  <si>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</si>
  <si>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</si>
  <si>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</si>
  <si>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</si>
  <si>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</si>
  <si>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</si>
  <si>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</si>
  <si>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</si>
  <si>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</si>
  <si>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</si>
  <si>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</si>
  <si>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</si>
  <si>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</si>
  <si>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</si>
  <si>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</si>
  <si>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</si>
  <si>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</si>
  <si>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</si>
  <si>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</si>
  <si>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</si>
  <si>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</si>
  <si>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</si>
  <si>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</si>
  <si>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</si>
  <si>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</si>
  <si>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</si>
  <si>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</si>
  <si>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</si>
  <si>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</si>
  <si>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</si>
  <si>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</si>
  <si>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</si>
  <si>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</si>
  <si>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</si>
  <si>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</si>
  <si>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</si>
  <si>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</si>
  <si>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</si>
  <si>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</si>
  <si>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</si>
  <si>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</si>
  <si>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</si>
  <si>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</si>
  <si>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</si>
  <si>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</si>
  <si>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</si>
  <si>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</si>
  <si>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</si>
  <si>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</si>
  <si>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</si>
  <si>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</si>
  <si>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</si>
  <si>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</si>
  <si>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</si>
  <si>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</si>
  <si>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</si>
  <si>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</si>
  <si>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</si>
  <si>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</si>
  <si>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</si>
  <si>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</si>
  <si>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</si>
  <si>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</si>
  <si>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</si>
  <si>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</si>
  <si>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</si>
  <si>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</si>
  <si>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</si>
  <si>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</si>
  <si>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</si>
  <si>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</si>
  <si>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</si>
  <si>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</si>
  <si>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</si>
  <si>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</si>
  <si>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</si>
  <si>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</si>
  <si>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</si>
  <si>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</si>
  <si>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</si>
  <si>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</si>
  <si>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</si>
  <si>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</si>
  <si>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</si>
  <si>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</si>
  <si>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</si>
  <si>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</si>
  <si>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</si>
  <si>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</si>
  <si>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</si>
  <si>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</si>
  <si>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</si>
  <si>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</si>
  <si>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</si>
  <si>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</si>
  <si>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</si>
  <si>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</si>
  <si>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</si>
  <si>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</si>
  <si>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</si>
  <si>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</si>
  <si>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</si>
  <si>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</si>
  <si>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</si>
  <si>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</si>
  <si>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</si>
  <si>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</si>
  <si>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</si>
  <si>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</si>
  <si>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</si>
  <si>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</si>
  <si>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</si>
  <si>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</si>
  <si>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</si>
  <si>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</si>
  <si>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</si>
  <si>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</si>
  <si>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</si>
  <si>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</si>
  <si>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</si>
  <si>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</si>
  <si>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</si>
  <si>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</si>
  <si>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</si>
  <si>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</si>
  <si>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</si>
  <si>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</si>
  <si>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</si>
  <si>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</si>
  <si>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</si>
  <si>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</si>
  <si>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</si>
  <si>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</si>
  <si>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</si>
  <si>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</si>
  <si>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</si>
  <si>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</si>
  <si>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</si>
  <si>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</si>
  <si>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</si>
  <si>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</si>
  <si>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</si>
  <si>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</si>
  <si>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</si>
  <si>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</si>
  <si>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</si>
  <si>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</si>
  <si>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</si>
  <si>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</si>
  <si>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</si>
  <si>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</si>
  <si>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</si>
  <si>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</si>
  <si>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</si>
  <si>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</si>
  <si>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</si>
  <si>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</si>
  <si>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</si>
  <si>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</si>
  <si>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</si>
  <si>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</si>
  <si>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</si>
  <si>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</si>
  <si>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</si>
  <si>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</si>
  <si>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</si>
  <si>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</si>
  <si>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</si>
  <si>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</si>
  <si>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</si>
  <si>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</si>
  <si>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</si>
  <si>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</si>
  <si>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</si>
  <si>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</si>
  <si>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</si>
  <si>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</si>
  <si>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</si>
  <si>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</si>
  <si>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</si>
  <si>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</si>
  <si>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</si>
  <si>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</si>
  <si>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</si>
  <si>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</si>
  <si>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</si>
  <si>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</si>
  <si>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</si>
  <si>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</si>
  <si>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</si>
  <si>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</si>
  <si>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</si>
  <si>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</si>
  <si>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</si>
  <si>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</si>
  <si>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</si>
  <si>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</si>
  <si>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</si>
  <si>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</si>
  <si>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</si>
  <si>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</si>
  <si>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</si>
  <si>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</si>
  <si>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</si>
  <si>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</si>
  <si>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</si>
  <si>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</si>
  <si>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</si>
  <si>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</si>
  <si>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</si>
  <si>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</si>
  <si>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</si>
  <si>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</si>
  <si>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</si>
  <si>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</si>
  <si>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</si>
  <si>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</si>
  <si>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</si>
  <si>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</si>
  <si>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</si>
  <si>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</si>
  <si>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</si>
  <si>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</si>
  <si>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</si>
  <si>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</si>
  <si>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</si>
  <si>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</si>
  <si>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</si>
  <si>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</si>
  <si>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</si>
  <si>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</si>
  <si>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</si>
  <si>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</si>
  <si>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</si>
  <si>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</si>
  <si>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</si>
  <si>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</si>
  <si>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</si>
  <si>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</si>
  <si>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</si>
  <si>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</si>
  <si>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</si>
  <si>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</si>
  <si>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</si>
  <si>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</si>
  <si>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</si>
  <si>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</si>
  <si>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</si>
  <si>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</si>
  <si>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</si>
  <si>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</si>
  <si>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</si>
  <si>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</si>
  <si>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</si>
  <si>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</si>
  <si>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</si>
  <si>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</si>
  <si>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</si>
  <si>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</si>
  <si>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</si>
  <si>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</si>
  <si>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</si>
  <si>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</si>
  <si>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</si>
  <si>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</si>
  <si>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</si>
  <si>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</si>
  <si>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</si>
  <si>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</si>
  <si>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</si>
  <si>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</si>
  <si>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</si>
  <si>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</si>
  <si>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</si>
  <si>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</si>
  <si>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</si>
  <si>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</si>
  <si>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</si>
  <si>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</si>
  <si>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</si>
  <si>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</si>
  <si>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</si>
  <si>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</si>
  <si>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</si>
  <si>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</si>
  <si>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</si>
  <si>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</si>
  <si>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</si>
  <si>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</si>
  <si>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</si>
  <si>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</si>
  <si>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</si>
  <si>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</si>
  <si>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</si>
  <si>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</si>
  <si>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</si>
  <si>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</si>
  <si>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</si>
  <si>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</si>
  <si>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</si>
  <si>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</si>
  <si>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</si>
  <si>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</si>
  <si>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</si>
  <si>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</si>
  <si>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</si>
  <si>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</si>
  <si>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</si>
  <si>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</si>
  <si>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</si>
  <si>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</si>
  <si>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</si>
  <si>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</si>
  <si>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</si>
  <si>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</si>
  <si>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</si>
  <si>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</si>
  <si>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</si>
  <si>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</si>
  <si>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</si>
  <si>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</si>
  <si>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</si>
  <si>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</si>
  <si>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</si>
  <si>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</si>
  <si>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</si>
  <si>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</si>
  <si>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</si>
  <si>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</si>
  <si>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</si>
  <si>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</si>
  <si>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</si>
  <si>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</si>
  <si>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</si>
  <si>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</si>
  <si>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</si>
  <si>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</si>
  <si>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</si>
  <si>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</si>
  <si>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</si>
  <si>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</si>
  <si>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</si>
  <si>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</si>
  <si>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</si>
  <si>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</si>
  <si>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</si>
  <si>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</si>
  <si>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</si>
  <si>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</si>
  <si>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</si>
  <si>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</si>
  <si>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</si>
  <si>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</si>
  <si>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</si>
  <si>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</si>
  <si>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</si>
  <si>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</si>
  <si>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</si>
  <si>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</si>
  <si>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</si>
  <si>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</si>
  <si>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</si>
  <si>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</si>
  <si>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</si>
  <si>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</si>
  <si>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</si>
  <si>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</si>
  <si>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</si>
  <si>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</si>
  <si>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</si>
  <si>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</si>
  <si>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</si>
  <si>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</si>
  <si>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</si>
  <si>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</si>
  <si>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</si>
  <si>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</si>
  <si>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</si>
  <si>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</si>
  <si>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</si>
  <si>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</si>
  <si>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</si>
  <si>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</si>
  <si>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</si>
  <si>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</si>
  <si>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</si>
  <si>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</si>
  <si>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</si>
  <si>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</si>
  <si>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</si>
  <si>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</si>
  <si>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</si>
  <si>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</si>
  <si>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</si>
  <si>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</si>
  <si>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</si>
  <si>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</si>
  <si>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</si>
  <si>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</si>
  <si>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</si>
  <si>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</si>
  <si>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</si>
  <si>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</si>
  <si>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</si>
  <si>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</si>
  <si>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</si>
  <si>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</si>
  <si>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</si>
  <si>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</si>
  <si>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</si>
  <si>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</si>
  <si>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</si>
  <si>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</si>
  <si>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</si>
  <si>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</si>
  <si>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</si>
  <si>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</si>
  <si>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</si>
  <si>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</si>
  <si>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</si>
  <si>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</si>
  <si>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</si>
  <si>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</si>
  <si>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</si>
  <si>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</si>
  <si>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</si>
  <si>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</si>
  <si>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</si>
  <si>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</si>
  <si>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</si>
  <si>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</si>
  <si>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</si>
  <si>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</si>
  <si>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</si>
  <si>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</si>
  <si>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</si>
  <si>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</si>
  <si>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</si>
  <si>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</si>
  <si>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</si>
  <si>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</si>
  <si>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</si>
  <si>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</si>
  <si>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</si>
  <si>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</si>
  <si>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</si>
  <si>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</si>
  <si>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</si>
  <si>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</si>
  <si>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</si>
  <si>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</si>
  <si>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</si>
  <si>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</si>
  <si>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</si>
  <si>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</si>
  <si>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</si>
  <si>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</si>
  <si>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</si>
  <si>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</si>
  <si>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</si>
  <si>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</si>
  <si>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</si>
  <si>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</si>
  <si>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</si>
  <si>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</si>
  <si>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</si>
  <si>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</si>
  <si>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</si>
  <si>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</si>
  <si>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</si>
  <si>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</si>
  <si>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</si>
  <si>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</si>
  <si>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</si>
  <si>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</si>
  <si>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</si>
  <si>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</si>
  <si>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</si>
  <si>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</si>
  <si>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</si>
  <si>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</si>
  <si>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</si>
  <si>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</si>
  <si>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</si>
  <si>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</si>
  <si>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</si>
  <si>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</si>
  <si>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</si>
  <si>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</si>
  <si>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</si>
  <si>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</si>
  <si>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</si>
  <si>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</si>
  <si>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</si>
  <si>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</si>
  <si>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</si>
  <si>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</si>
  <si>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</si>
  <si>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</si>
  <si>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</si>
  <si>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</si>
  <si>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</si>
  <si>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</si>
  <si>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</si>
  <si>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</si>
  <si>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</si>
  <si>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</si>
  <si>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</si>
  <si>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</si>
  <si>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</si>
  <si>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</si>
  <si>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</si>
  <si>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</si>
  <si>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</si>
  <si>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</si>
  <si>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</si>
  <si>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</si>
  <si>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</si>
  <si>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</si>
  <si>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</si>
  <si>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</si>
  <si>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</si>
  <si>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</si>
  <si>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</si>
  <si>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</si>
  <si>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</si>
  <si>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</si>
  <si>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</si>
  <si>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</si>
  <si>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</si>
  <si>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</si>
  <si>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</si>
  <si>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</si>
  <si>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</si>
  <si>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</si>
  <si>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</si>
  <si>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</si>
  <si>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</si>
  <si>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</si>
  <si>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</si>
  <si>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</si>
  <si>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</si>
  <si>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</si>
  <si>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</si>
  <si>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</si>
  <si>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</si>
  <si>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</si>
  <si>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</si>
  <si>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</si>
  <si>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</si>
  <si>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</si>
  <si>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</si>
  <si>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</si>
  <si>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</si>
  <si>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</si>
  <si>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</si>
  <si>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</si>
  <si>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</si>
  <si>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</si>
  <si>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</si>
  <si>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</si>
  <si>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</si>
  <si>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</si>
  <si>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</si>
  <si>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</si>
  <si>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</si>
  <si>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</si>
  <si>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</si>
  <si>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</si>
  <si>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</si>
  <si>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</si>
  <si>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</si>
  <si>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</si>
  <si>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</si>
  <si>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</si>
  <si>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</si>
  <si>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</si>
  <si>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</si>
  <si>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</si>
  <si>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</si>
  <si>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</si>
  <si>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</si>
  <si>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</si>
  <si>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</si>
  <si>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</si>
  <si>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</si>
  <si>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</si>
  <si>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</si>
  <si>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</si>
  <si>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</si>
  <si>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</si>
  <si>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</si>
  <si>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</si>
  <si>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</si>
  <si>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</si>
  <si>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</si>
  <si>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</si>
  <si>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</si>
  <si>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</si>
  <si>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</si>
  <si>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</si>
  <si>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</si>
  <si>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</si>
  <si>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</si>
  <si>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</si>
  <si>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</si>
  <si>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</si>
  <si>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</si>
  <si>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</si>
  <si>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</si>
  <si>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</si>
  <si>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</si>
  <si>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</si>
  <si>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</si>
  <si>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</si>
  <si>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</si>
  <si>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</si>
  <si>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</si>
  <si>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</si>
  <si>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</si>
  <si>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</si>
  <si>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</si>
  <si>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</si>
  <si>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</si>
  <si>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</si>
  <si>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</si>
  <si>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</si>
  <si>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</si>
  <si>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</si>
  <si>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</si>
  <si>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</si>
  <si>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</si>
  <si>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</si>
  <si>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</si>
  <si>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</si>
  <si>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</si>
  <si>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</si>
  <si>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</si>
  <si>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</si>
  <si>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</si>
  <si>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</si>
  <si>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</si>
  <si>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</si>
  <si>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</si>
  <si>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</si>
  <si>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</si>
  <si>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</si>
  <si>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</si>
  <si>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</si>
  <si>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</si>
  <si>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</si>
  <si>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</si>
  <si>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</si>
  <si>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</si>
  <si>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</si>
  <si>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</si>
  <si>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</si>
  <si>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</si>
  <si>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</si>
  <si>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</si>
  <si>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</si>
  <si>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</si>
  <si>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</si>
  <si>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</si>
  <si>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</si>
  <si>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</si>
  <si>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</si>
  <si>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</si>
  <si>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</si>
  <si>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</si>
  <si>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</si>
  <si>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</si>
  <si>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</si>
  <si>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</si>
  <si>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</si>
  <si>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</si>
  <si>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</si>
  <si>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</si>
  <si>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</si>
  <si>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</si>
  <si>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</si>
  <si>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</si>
  <si>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</si>
  <si>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</si>
  <si>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</si>
  <si>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</si>
  <si>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</si>
  <si>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</si>
  <si>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</si>
  <si>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</si>
  <si>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</si>
  <si>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</si>
  <si>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</si>
  <si>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</si>
  <si>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</si>
  <si>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</si>
  <si>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</si>
  <si>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</si>
  <si>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</si>
  <si>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</si>
  <si>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</si>
  <si>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</si>
  <si>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</si>
  <si>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</si>
  <si>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</si>
  <si>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</si>
  <si>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</si>
  <si>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</si>
  <si>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</si>
  <si>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</si>
  <si>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</si>
  <si>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</si>
  <si>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</si>
  <si>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</si>
  <si>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</si>
  <si>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</si>
  <si>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</si>
  <si>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</si>
  <si>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</si>
  <si>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</si>
  <si>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</si>
  <si>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</si>
  <si>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</si>
  <si>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</si>
  <si>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</si>
  <si>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</si>
  <si>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</si>
  <si>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</si>
  <si>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</si>
  <si>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</si>
  <si>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</si>
  <si>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</si>
  <si>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</si>
  <si>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</si>
  <si>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</si>
  <si>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</si>
  <si>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</si>
  <si>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</si>
  <si>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</si>
  <si>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</si>
  <si>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</si>
  <si>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</si>
  <si>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</si>
  <si>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</si>
  <si>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</si>
  <si>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</si>
  <si>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</si>
  <si>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</si>
  <si>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</si>
  <si>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</si>
  <si>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</si>
  <si>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</si>
  <si>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</si>
  <si>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</si>
  <si>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</si>
  <si>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</si>
  <si>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</si>
  <si>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</si>
  <si>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</si>
  <si>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</si>
  <si>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</si>
  <si>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</si>
  <si>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</si>
  <si>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</si>
  <si>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</si>
  <si>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</si>
  <si>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</si>
  <si>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</si>
  <si>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</si>
  <si>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</si>
  <si>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</si>
  <si>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</si>
  <si>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</si>
  <si>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</si>
  <si>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</si>
  <si>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</si>
  <si>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</si>
  <si>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</si>
  <si>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</si>
  <si>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</si>
  <si>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</si>
  <si>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</si>
  <si>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</si>
  <si>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</si>
  <si>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</si>
  <si>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</si>
  <si>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</si>
  <si>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</si>
  <si>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</si>
  <si>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</si>
  <si>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</si>
  <si>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</si>
  <si>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</si>
  <si>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</si>
  <si>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</si>
  <si>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</si>
  <si>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</si>
  <si>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</si>
  <si>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</si>
  <si>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</si>
  <si>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</si>
  <si>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</si>
  <si>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</si>
  <si>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</si>
  <si>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</si>
  <si>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</si>
  <si>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</si>
  <si>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</si>
  <si>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</si>
  <si>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</si>
  <si>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</si>
  <si>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</si>
  <si>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</si>
  <si>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</si>
  <si>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</si>
  <si>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</si>
  <si>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</si>
  <si>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</si>
  <si>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</si>
  <si>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</si>
  <si>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</si>
  <si>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</si>
  <si>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</si>
  <si>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</si>
  <si>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</si>
  <si>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</si>
  <si>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</si>
  <si>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</si>
  <si>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</si>
  <si>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</si>
  <si>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</si>
  <si>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</si>
  <si>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</si>
  <si>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</si>
  <si>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</si>
  <si>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</si>
  <si>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</si>
  <si>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</si>
  <si>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</si>
  <si>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</si>
  <si>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</si>
  <si>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</si>
  <si>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</si>
  <si>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</si>
  <si>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</si>
  <si>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</si>
  <si>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</si>
  <si>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</si>
  <si>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</si>
  <si>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</si>
  <si>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</si>
  <si>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</si>
  <si>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</si>
  <si>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</si>
  <si>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</si>
  <si>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</si>
  <si>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</si>
  <si>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</si>
  <si>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</si>
  <si>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</si>
  <si>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</si>
  <si>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</si>
  <si>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</si>
  <si>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</si>
  <si>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</si>
  <si>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</si>
  <si>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</si>
  <si>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</si>
  <si>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</si>
  <si>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</si>
  <si>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</si>
  <si>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</si>
  <si>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</si>
  <si>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</si>
  <si>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</si>
  <si>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</si>
  <si>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</si>
  <si>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</si>
  <si>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</si>
  <si>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</si>
  <si>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</si>
  <si>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</si>
  <si>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</si>
  <si>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</si>
  <si>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</si>
  <si>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</si>
  <si>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</si>
  <si>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</si>
  <si>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</si>
  <si>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</si>
  <si>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</si>
  <si>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</si>
  <si>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</si>
  <si>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</si>
  <si>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</si>
  <si>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</si>
  <si>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</si>
  <si>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</si>
  <si>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</si>
  <si>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</si>
  <si>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</si>
  <si>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</si>
  <si>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</si>
  <si>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</si>
  <si>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</si>
  <si>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</si>
  <si>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</si>
  <si>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</si>
  <si>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</si>
  <si>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</si>
  <si>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</si>
  <si>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</si>
  <si>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</si>
  <si>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</si>
  <si>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</si>
  <si>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</si>
  <si>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</si>
  <si>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</si>
  <si>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</si>
  <si>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</si>
  <si>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</si>
  <si>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</si>
  <si>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</si>
  <si>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</si>
  <si>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</si>
  <si>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</si>
  <si>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</si>
  <si>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</si>
  <si>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</si>
  <si>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</si>
  <si>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</si>
  <si>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</si>
  <si>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</si>
  <si>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</si>
  <si>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</si>
  <si>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</si>
  <si>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</si>
  <si>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</si>
  <si>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</si>
  <si>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</si>
  <si>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</si>
  <si>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</si>
  <si>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</si>
  <si>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</si>
  <si>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</si>
  <si>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</si>
  <si>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</si>
  <si>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</si>
  <si>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</si>
  <si>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</si>
  <si>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</si>
  <si>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</si>
  <si>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</si>
  <si>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</si>
  <si>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</si>
  <si>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</si>
  <si>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</si>
  <si>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</si>
  <si>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</si>
  <si>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</si>
  <si>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</si>
  <si>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</si>
  <si>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</si>
  <si>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</si>
  <si>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</si>
  <si>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</si>
  <si>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</si>
  <si>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</si>
  <si>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</si>
  <si>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</si>
  <si>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</si>
  <si>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</si>
  <si>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</si>
  <si>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</si>
  <si>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</si>
  <si>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</si>
  <si>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</si>
  <si>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</si>
  <si>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</si>
  <si>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</si>
  <si>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</si>
  <si>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</si>
  <si>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</si>
  <si>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</si>
  <si>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</si>
  <si>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</si>
  <si>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</si>
  <si>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</si>
  <si>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</si>
  <si>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</si>
  <si>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</si>
  <si>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</si>
  <si>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</si>
  <si>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</si>
  <si>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</si>
  <si>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</si>
  <si>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</si>
  <si>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</si>
  <si>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</si>
  <si>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</si>
  <si>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</si>
  <si>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</si>
  <si>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</si>
  <si>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</si>
  <si>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</si>
  <si>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</si>
  <si>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</si>
  <si>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</si>
  <si>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</si>
  <si>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</si>
  <si>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</si>
  <si>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</si>
  <si>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</si>
  <si>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</si>
  <si>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</si>
  <si>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</si>
  <si>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</si>
  <si>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</si>
  <si>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</si>
  <si>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</si>
  <si>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</si>
  <si>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</si>
  <si>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</si>
  <si>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</si>
  <si>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</si>
  <si>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</si>
  <si>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</si>
  <si>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</si>
  <si>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</si>
  <si>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</si>
  <si>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</si>
  <si>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</si>
  <si>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</si>
  <si>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</si>
  <si>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</si>
  <si>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</si>
  <si>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</si>
  <si>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</si>
  <si>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</si>
  <si>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</si>
  <si>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</si>
  <si>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</si>
  <si>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</si>
  <si>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</si>
  <si>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</si>
  <si>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</si>
  <si>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</si>
  <si>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</si>
  <si>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</si>
  <si>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</si>
  <si>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</si>
  <si>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</si>
  <si>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</si>
  <si>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</si>
  <si>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</si>
  <si>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</si>
  <si>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</si>
  <si>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</si>
  <si>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</si>
  <si>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</si>
  <si>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</si>
  <si>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</si>
  <si>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</si>
  <si>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</si>
  <si>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</si>
  <si>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</si>
  <si>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</si>
  <si>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</si>
  <si>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</si>
  <si>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</si>
  <si>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</si>
  <si>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</si>
  <si>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</si>
  <si>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</si>
  <si>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</si>
  <si>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</si>
  <si>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</si>
  <si>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</si>
  <si>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</si>
  <si>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</si>
  <si>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</si>
  <si>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</si>
  <si>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</si>
  <si>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</si>
  <si>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</si>
  <si>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</si>
  <si>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</si>
  <si>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</si>
  <si>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</si>
  <si>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</si>
  <si>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</si>
  <si>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</si>
  <si>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</si>
  <si>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</si>
  <si>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</si>
  <si>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</si>
  <si>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</si>
  <si>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</si>
  <si>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</si>
  <si>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</si>
  <si>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</si>
  <si>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</si>
  <si>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</si>
  <si>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</si>
  <si>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</si>
  <si>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</si>
  <si>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</si>
  <si>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</si>
  <si>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</si>
  <si>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</si>
  <si>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</si>
  <si>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</si>
  <si>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</si>
  <si>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</si>
  <si>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</si>
  <si>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</si>
  <si>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</si>
  <si>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</si>
  <si>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</si>
  <si>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</si>
  <si>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</si>
  <si>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</si>
  <si>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</si>
  <si>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</si>
  <si>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</si>
  <si>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</si>
  <si>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</si>
  <si>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</si>
  <si>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</si>
  <si>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</si>
  <si>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</si>
  <si>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</si>
  <si>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</si>
  <si>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</si>
  <si>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</si>
  <si>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</si>
  <si>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</si>
  <si>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</si>
  <si>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</si>
  <si>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</si>
  <si>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</si>
  <si>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</si>
  <si>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</si>
  <si>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</si>
  <si>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</si>
  <si>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</si>
  <si>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</si>
  <si>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</si>
  <si>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</si>
  <si>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</si>
  <si>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</si>
  <si>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</si>
  <si>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</si>
  <si>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</si>
  <si>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</si>
  <si>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</si>
  <si>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</si>
  <si>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</si>
  <si>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</si>
  <si>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</si>
  <si>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</si>
  <si>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</si>
  <si>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</si>
  <si>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</si>
  <si>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</si>
  <si>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</si>
  <si>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</si>
  <si>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</si>
  <si>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</si>
  <si>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</si>
  <si>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</si>
  <si>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</si>
  <si>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</si>
  <si>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</si>
  <si>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</si>
  <si>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</si>
  <si>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</si>
  <si>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</si>
  <si>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</si>
  <si>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</si>
  <si>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</si>
  <si>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</si>
  <si>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</si>
  <si>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</si>
  <si>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</si>
  <si>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</si>
  <si>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</si>
  <si>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</si>
  <si>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</si>
  <si>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</si>
  <si>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</si>
  <si>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</si>
  <si>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</si>
  <si>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</si>
  <si>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</si>
  <si>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</si>
  <si>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</si>
  <si>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</si>
  <si>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</si>
  <si>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</si>
  <si>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</si>
  <si>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</si>
  <si>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</si>
  <si>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</si>
  <si>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</si>
  <si>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</si>
  <si>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</si>
  <si>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</si>
  <si>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</si>
  <si>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</si>
  <si>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</si>
  <si>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</si>
  <si>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</si>
  <si>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</si>
  <si>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</si>
  <si>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</si>
  <si>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</si>
  <si>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</si>
  <si>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</si>
  <si>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</si>
  <si>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</si>
  <si>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</si>
  <si>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</si>
  <si>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</si>
  <si>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</si>
  <si>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</si>
  <si>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</si>
  <si>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</si>
  <si>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</si>
  <si>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</si>
  <si>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</si>
  <si>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</si>
  <si>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</si>
  <si>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</si>
  <si>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</si>
  <si>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</si>
  <si>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</si>
  <si>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</si>
  <si>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</si>
  <si>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</si>
  <si>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</si>
  <si>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</si>
  <si>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</si>
  <si>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</si>
  <si>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</si>
  <si>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</si>
  <si>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</si>
  <si>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</si>
  <si>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</si>
  <si>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</si>
  <si>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</si>
  <si>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</si>
  <si>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</si>
  <si>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</si>
  <si>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</si>
  <si>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</si>
  <si>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</si>
  <si>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</si>
  <si>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</si>
  <si>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</si>
  <si>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</si>
  <si>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</si>
  <si>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</si>
  <si>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</si>
  <si>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</si>
  <si>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</si>
  <si>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</si>
  <si>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</si>
  <si>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</si>
  <si>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</si>
  <si>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</si>
  <si>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</si>
  <si>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</si>
  <si>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</si>
  <si>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</si>
  <si>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</si>
  <si>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</si>
  <si>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</si>
  <si>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</si>
  <si>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</si>
  <si>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</si>
  <si>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</si>
  <si>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</si>
  <si>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</si>
  <si>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</si>
  <si>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</si>
  <si>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</si>
  <si>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</si>
  <si>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</si>
  <si>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</si>
  <si>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</si>
  <si>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</si>
  <si>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</si>
  <si>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</si>
  <si>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</si>
  <si>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</si>
  <si>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</si>
  <si>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</si>
  <si>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</si>
  <si>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</si>
  <si>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</si>
  <si>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</si>
  <si>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</si>
  <si>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</si>
  <si>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</si>
  <si>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</si>
  <si>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</si>
  <si>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</si>
  <si>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</si>
  <si>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</si>
  <si>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</si>
  <si>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</si>
  <si>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</si>
  <si>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</si>
  <si>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</si>
  <si>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</si>
  <si>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</si>
  <si>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</si>
  <si>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</si>
  <si>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</si>
  <si>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</si>
  <si>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</si>
  <si>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</si>
  <si>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</si>
  <si>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</si>
  <si>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</si>
  <si>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</si>
  <si>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</si>
  <si>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</si>
  <si>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</si>
  <si>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</si>
  <si>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</si>
  <si>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</si>
  <si>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</si>
  <si>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</si>
  <si>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</si>
  <si>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</si>
  <si>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</si>
  <si>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</si>
  <si>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</si>
  <si>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</si>
  <si>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</si>
  <si>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</si>
  <si>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</si>
  <si>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</si>
  <si>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</si>
  <si>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</si>
  <si>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</si>
  <si>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</si>
  <si>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</si>
  <si>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</si>
  <si>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</si>
  <si>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</si>
  <si>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</si>
  <si>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</si>
  <si>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</si>
  <si>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</si>
  <si>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</si>
  <si>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</si>
  <si>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</si>
  <si>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</si>
  <si>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</si>
  <si>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</si>
  <si>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</si>
  <si>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</si>
  <si>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</si>
  <si>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</si>
  <si>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</si>
  <si>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</si>
  <si>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</si>
  <si>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</si>
  <si>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</si>
  <si>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</si>
  <si>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</si>
  <si>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</si>
  <si>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</si>
  <si>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</si>
  <si>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</si>
  <si>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</si>
  <si>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</si>
  <si>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</si>
  <si>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</si>
  <si>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</si>
  <si>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</si>
  <si>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</si>
  <si>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</si>
  <si>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</si>
  <si>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</si>
  <si>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</si>
  <si>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</si>
  <si>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</si>
  <si>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</si>
  <si>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</si>
  <si>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</si>
  <si>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</si>
  <si>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</si>
  <si>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</si>
  <si>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</si>
  <si>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</si>
  <si>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</si>
  <si>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</si>
  <si>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</si>
  <si>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</si>
  <si>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</si>
  <si>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</si>
  <si>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</si>
  <si>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</si>
  <si>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</si>
  <si>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</si>
  <si>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</si>
  <si>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</si>
  <si>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</si>
  <si>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</si>
  <si>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</si>
  <si>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</si>
  <si>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</si>
  <si>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</si>
  <si>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</si>
  <si>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</si>
  <si>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</si>
  <si>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</si>
  <si>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</si>
  <si>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</si>
  <si>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</si>
  <si>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</si>
  <si>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</si>
  <si>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</si>
  <si>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</si>
  <si>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</si>
  <si>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</si>
  <si>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</si>
  <si>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</si>
  <si>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</si>
  <si>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</si>
  <si>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</si>
  <si>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</si>
  <si>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</si>
  <si>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</si>
  <si>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</si>
  <si>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</si>
  <si>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</si>
  <si>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</si>
  <si>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</si>
  <si>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</si>
  <si>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</si>
  <si>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</si>
  <si>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</si>
  <si>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</si>
  <si>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</si>
  <si>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</si>
  <si>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</si>
  <si>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</si>
  <si>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</si>
  <si>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</si>
  <si>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</si>
  <si>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</si>
  <si>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</si>
  <si>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</si>
  <si>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</si>
  <si>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</si>
  <si>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</si>
  <si>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</si>
  <si>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</si>
  <si>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</si>
  <si>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</si>
  <si>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</si>
  <si>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</si>
  <si>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</si>
  <si>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</si>
  <si>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</si>
  <si>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</si>
  <si>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</si>
  <si>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</si>
  <si>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</si>
  <si>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</si>
  <si>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</si>
  <si>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</si>
  <si>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</si>
  <si>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</si>
  <si>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</si>
  <si>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</si>
  <si>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</si>
  <si>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</si>
  <si>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</si>
  <si>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</si>
  <si>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</si>
  <si>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</si>
  <si>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</si>
  <si>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</si>
  <si>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</si>
  <si>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</si>
  <si>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</si>
  <si>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</si>
  <si>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</si>
  <si>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</si>
  <si>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</si>
  <si>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</si>
  <si>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</si>
  <si>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</si>
  <si>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</si>
  <si>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</si>
  <si>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</si>
  <si>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</si>
  <si>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</si>
  <si>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</si>
  <si>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</si>
  <si>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</si>
  <si>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</si>
  <si>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</si>
  <si>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</si>
  <si>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</si>
  <si>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</si>
  <si>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</si>
  <si>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</si>
  <si>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</si>
  <si>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</si>
  <si>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</si>
  <si>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</si>
  <si>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</si>
  <si>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</si>
  <si>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</si>
  <si>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</si>
  <si>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</si>
  <si>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</si>
  <si>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</si>
  <si>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</si>
  <si>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</si>
  <si>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</si>
  <si>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</si>
  <si>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</si>
  <si>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</si>
  <si>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</si>
  <si>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</si>
  <si>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</si>
  <si>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</si>
  <si>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</si>
  <si>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</si>
  <si>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</si>
  <si>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</si>
  <si>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</si>
  <si>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</si>
  <si>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</si>
  <si>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</si>
  <si>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</si>
  <si>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</si>
  <si>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</si>
  <si>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</si>
  <si>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</si>
  <si>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</si>
  <si>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</si>
  <si>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</si>
  <si>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</si>
  <si>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</si>
  <si>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</si>
  <si>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</si>
  <si>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</si>
  <si>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</si>
  <si>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</si>
  <si>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</si>
  <si>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</si>
  <si>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</si>
  <si>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</si>
  <si>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</si>
  <si>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</si>
  <si>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</si>
  <si>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</si>
  <si>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</si>
  <si>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</si>
  <si>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</si>
  <si>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</si>
  <si>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</si>
  <si>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</si>
  <si>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</si>
  <si>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</si>
  <si>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</si>
  <si>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</si>
  <si>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</si>
  <si>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</si>
  <si>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</si>
  <si>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</si>
  <si>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</si>
  <si>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</si>
  <si>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</si>
  <si>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</si>
  <si>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</si>
  <si>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</si>
  <si>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</si>
  <si>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</si>
  <si>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</si>
  <si>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</si>
  <si>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</si>
  <si>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</si>
  <si>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</si>
  <si>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</si>
  <si>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</si>
  <si>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</si>
  <si>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</si>
  <si>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</si>
  <si>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</si>
  <si>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</si>
  <si>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</si>
  <si>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</si>
  <si>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</si>
  <si>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</si>
  <si>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</si>
  <si>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</si>
  <si>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</si>
  <si>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</si>
  <si>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</si>
  <si>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</si>
  <si>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</si>
  <si>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</si>
  <si>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</si>
  <si>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</si>
  <si>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</si>
  <si>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</si>
  <si>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</si>
  <si>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</si>
  <si>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</si>
  <si>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</si>
  <si>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</si>
  <si>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</si>
  <si>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</si>
  <si>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</si>
  <si>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</si>
  <si>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</si>
  <si>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</si>
  <si>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</si>
  <si>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</si>
  <si>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</si>
  <si>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</si>
  <si>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</si>
  <si>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</si>
  <si>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</si>
  <si>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</si>
  <si>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</si>
  <si>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</si>
  <si>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</si>
  <si>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</si>
  <si>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</si>
  <si>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</si>
  <si>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</si>
  <si>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</si>
  <si>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</si>
  <si>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</si>
  <si>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</si>
  <si>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</si>
  <si>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</si>
  <si>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</si>
  <si>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</si>
  <si>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</si>
  <si>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</si>
  <si>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</si>
  <si>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</si>
  <si>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</si>
  <si>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</si>
  <si>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</si>
  <si>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</si>
  <si>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</si>
  <si>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</si>
  <si>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</si>
  <si>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</si>
  <si>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</si>
  <si>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</si>
  <si>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</si>
  <si>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</si>
  <si>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</si>
  <si>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</si>
  <si>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</si>
  <si>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</si>
  <si>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</si>
  <si>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</si>
  <si>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</si>
  <si>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</si>
  <si>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</si>
  <si>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</si>
  <si>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</si>
  <si>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</si>
  <si>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</si>
  <si>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</si>
  <si>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</si>
  <si>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</si>
  <si>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</si>
  <si>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</si>
  <si>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</si>
  <si>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</si>
  <si>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</si>
  <si>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</si>
  <si>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</si>
  <si>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</si>
  <si>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</si>
  <si>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</si>
  <si>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</si>
  <si>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</si>
  <si>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</si>
  <si>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</si>
  <si>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</si>
  <si>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</si>
  <si>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</si>
  <si>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</si>
  <si>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</si>
  <si>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</si>
  <si>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</si>
  <si>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</si>
  <si>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</si>
  <si>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</si>
  <si>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</si>
  <si>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</si>
  <si>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</si>
  <si>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</si>
  <si>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</si>
  <si>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</si>
  <si>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</si>
  <si>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</si>
  <si>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</si>
  <si>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</si>
  <si>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</si>
  <si>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</si>
  <si>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</si>
  <si>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</si>
  <si>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</si>
  <si>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</si>
  <si>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</si>
  <si>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</si>
  <si>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</si>
  <si>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</si>
  <si>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</si>
  <si>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</si>
  <si>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</si>
  <si>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</si>
  <si>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</si>
  <si>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</si>
  <si>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</si>
  <si>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</si>
  <si>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</si>
  <si>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</si>
  <si>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</si>
  <si>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</si>
  <si>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</si>
  <si>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</si>
  <si>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</si>
  <si>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</si>
  <si>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</si>
  <si>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</si>
  <si>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</si>
  <si>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</si>
  <si>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</si>
  <si>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</si>
  <si>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</si>
  <si>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</si>
  <si>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</si>
  <si>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</si>
  <si>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</si>
  <si>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</si>
  <si>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</si>
  <si>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</si>
  <si>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</si>
  <si>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</si>
  <si>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</si>
  <si>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</si>
  <si>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</si>
  <si>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</si>
  <si>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</si>
  <si>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</si>
  <si>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</si>
  <si>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</si>
  <si>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</si>
  <si>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</si>
  <si>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</si>
  <si>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</si>
  <si>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</si>
  <si>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</si>
  <si>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</si>
  <si>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</si>
  <si>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</si>
  <si>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</si>
  <si>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</si>
  <si>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</si>
  <si>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</si>
  <si>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</si>
  <si>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</si>
  <si>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</si>
  <si>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</si>
  <si>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</si>
  <si>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</si>
  <si>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</si>
  <si>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</si>
  <si>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</si>
  <si>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</si>
  <si>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</si>
  <si>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</si>
  <si>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</si>
  <si>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</si>
  <si>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</si>
  <si>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</si>
  <si>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</si>
  <si>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</si>
  <si>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</si>
  <si>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</si>
  <si>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</si>
  <si>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</si>
  <si>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</si>
  <si>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</si>
  <si>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</si>
  <si>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</si>
  <si>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</si>
  <si>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</si>
  <si>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</si>
  <si>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</si>
  <si>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</si>
  <si>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</si>
  <si>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</si>
  <si>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</si>
  <si>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</si>
  <si>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</si>
  <si>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</si>
  <si>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</si>
  <si>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</si>
  <si>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</si>
  <si>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</si>
  <si>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</si>
  <si>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</si>
  <si>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</si>
  <si>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</si>
  <si>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</si>
  <si>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</si>
  <si>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</si>
  <si>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</si>
  <si>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</si>
  <si>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</si>
  <si>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</si>
  <si>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</si>
  <si>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</si>
  <si>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</si>
  <si>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</si>
  <si>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</si>
  <si>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</si>
  <si>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</si>
  <si>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</si>
  <si>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</si>
  <si>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</si>
  <si>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</si>
  <si>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</si>
  <si>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</si>
  <si>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</si>
  <si>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</si>
  <si>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</si>
  <si>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</si>
  <si>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</si>
  <si>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</si>
  <si>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</si>
  <si>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</si>
  <si>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</si>
  <si>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</si>
  <si>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</si>
  <si>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</si>
  <si>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</si>
  <si>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</si>
  <si>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</si>
  <si>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</si>
  <si>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</si>
  <si>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</si>
  <si>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</si>
  <si>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</si>
  <si>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</si>
  <si>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</si>
  <si>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</si>
  <si>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</si>
  <si>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</si>
  <si>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</si>
  <si>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</si>
  <si>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</si>
  <si>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</si>
  <si>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</si>
  <si>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</si>
  <si>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</si>
  <si>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</si>
  <si>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</si>
  <si>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</si>
  <si>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</si>
  <si>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</si>
  <si>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</si>
  <si>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</si>
  <si>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</si>
  <si>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</si>
  <si>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</si>
  <si>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</si>
  <si>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</si>
  <si>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</si>
  <si>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</si>
  <si>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</si>
  <si>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</si>
  <si>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</si>
  <si>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</si>
  <si>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</si>
  <si>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</si>
  <si>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</si>
  <si>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</si>
  <si>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</si>
  <si>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</si>
  <si>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</si>
  <si>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</si>
  <si>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</si>
  <si>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</si>
  <si>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</si>
  <si>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</si>
  <si>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</si>
  <si>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</si>
  <si>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</si>
  <si>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</si>
  <si>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</si>
  <si>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</si>
  <si>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</si>
  <si>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</si>
  <si>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</si>
  <si>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</si>
  <si>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</si>
  <si>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</si>
  <si>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</si>
  <si>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</si>
  <si>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</si>
  <si>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</si>
  <si>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</si>
  <si>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</si>
  <si>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</si>
  <si>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</si>
  <si>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</si>
  <si>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</si>
  <si>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</si>
  <si>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</si>
  <si>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</si>
  <si>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</si>
  <si>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</si>
  <si>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</si>
  <si>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</si>
  <si>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</si>
  <si>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</si>
  <si>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</si>
  <si>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</si>
  <si>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</si>
  <si>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</si>
  <si>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</si>
  <si>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</si>
  <si>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</si>
  <si>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</si>
  <si>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</si>
  <si>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</si>
  <si>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</si>
  <si>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</si>
  <si>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</si>
  <si>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</si>
  <si>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</si>
  <si>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</si>
  <si>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</si>
  <si>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</si>
  <si>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</si>
  <si>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</si>
  <si>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</si>
  <si>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</si>
  <si>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</si>
  <si>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</si>
  <si>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</si>
  <si>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</si>
  <si>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</si>
  <si>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</si>
  <si>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</si>
  <si>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</si>
  <si>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</si>
  <si>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</si>
  <si>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</si>
  <si>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</si>
  <si>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</si>
  <si>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</si>
  <si>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</si>
  <si>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</si>
  <si>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</si>
  <si>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</si>
  <si>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</si>
  <si>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</si>
  <si>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</si>
  <si>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</si>
  <si>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</si>
  <si>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</si>
  <si>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</si>
  <si>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</si>
  <si>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</si>
  <si>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</si>
  <si>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</si>
  <si>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</si>
  <si>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</si>
  <si>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</si>
  <si>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</si>
  <si>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</si>
  <si>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</si>
  <si>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</si>
  <si>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</si>
  <si>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</si>
  <si>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</si>
  <si>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</si>
  <si>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</si>
  <si>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</si>
  <si>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</si>
  <si>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</si>
  <si>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</si>
  <si>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</si>
  <si>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</si>
  <si>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</si>
  <si>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</si>
  <si>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</si>
  <si>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</si>
  <si>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</si>
  <si>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</si>
  <si>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</si>
  <si>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</si>
  <si>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</si>
  <si>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</si>
  <si>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</si>
  <si>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</si>
  <si>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</si>
  <si>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</si>
  <si>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</si>
  <si>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</si>
  <si>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</si>
  <si>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</si>
  <si>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</si>
  <si>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</si>
  <si>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</si>
  <si>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</si>
  <si>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</si>
  <si>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</si>
  <si>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</si>
  <si>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</si>
  <si>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</si>
  <si>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</si>
  <si>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</si>
  <si>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</si>
  <si>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</si>
  <si>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</si>
  <si>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</si>
  <si>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</si>
  <si>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</si>
  <si>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</si>
  <si>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</si>
  <si>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</si>
  <si>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</si>
  <si>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</si>
  <si>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</si>
  <si>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</si>
  <si>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</si>
  <si>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</si>
  <si>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</si>
  <si>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</si>
  <si>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</si>
  <si>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</si>
  <si>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</si>
  <si>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</si>
  <si>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</si>
  <si>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</si>
  <si>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</si>
  <si>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</si>
  <si>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</si>
  <si>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</si>
  <si>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</si>
  <si>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</si>
  <si>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</si>
  <si>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</si>
  <si>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</si>
  <si>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</si>
  <si>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</si>
  <si>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</si>
  <si>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</si>
  <si>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</si>
  <si>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</si>
  <si>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</si>
  <si>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</si>
  <si>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</si>
  <si>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</si>
  <si>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</si>
  <si>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</si>
  <si>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</si>
  <si>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</si>
  <si>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</si>
  <si>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</si>
  <si>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</si>
  <si>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</si>
  <si>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</si>
  <si>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</si>
  <si>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</si>
  <si>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</si>
  <si>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</si>
  <si>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</si>
  <si>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</si>
  <si>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</si>
  <si>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</si>
  <si>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</si>
  <si>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</si>
  <si>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</si>
  <si>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</si>
  <si>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</si>
  <si>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</si>
  <si>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</si>
  <si>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</si>
  <si>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</si>
  <si>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</si>
  <si>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</si>
  <si>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</si>
  <si>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</si>
  <si>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</si>
  <si>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</si>
  <si>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</si>
  <si>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</si>
  <si>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</si>
  <si>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</si>
  <si>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</si>
  <si>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</si>
  <si>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</si>
  <si>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</si>
  <si>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</si>
  <si>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</si>
  <si>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</si>
  <si>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</si>
  <si>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</si>
  <si>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</si>
  <si>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</si>
  <si>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</si>
  <si>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</si>
  <si>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</si>
  <si>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</si>
  <si>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</si>
  <si>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</si>
  <si>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</si>
  <si>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</si>
  <si>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</si>
  <si>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</si>
  <si>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</si>
  <si>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</si>
  <si>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</si>
  <si>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</si>
  <si>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</si>
  <si>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</si>
  <si>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</si>
  <si>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</si>
  <si>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</si>
  <si>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</si>
  <si>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</si>
  <si>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</si>
  <si>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</si>
  <si>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</si>
  <si>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</si>
  <si>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</si>
  <si>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</si>
  <si>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</si>
  <si>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</si>
  <si>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</si>
  <si>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</si>
  <si>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</si>
  <si>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</si>
  <si>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</si>
  <si>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</si>
  <si>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</si>
  <si>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</si>
  <si>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</si>
  <si>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</si>
  <si>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</si>
  <si>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</si>
  <si>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</si>
  <si>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</si>
  <si>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</si>
  <si>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</si>
  <si>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</si>
  <si>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</si>
  <si>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</si>
  <si>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</si>
  <si>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</si>
  <si>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</si>
  <si>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</si>
  <si>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</si>
  <si>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</si>
  <si>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</si>
  <si>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</si>
  <si>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</si>
  <si>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</si>
  <si>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</si>
  <si>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</si>
  <si>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</si>
  <si>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</si>
  <si>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</si>
  <si>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</si>
  <si>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</si>
  <si>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</si>
  <si>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</si>
  <si>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</si>
  <si>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</si>
  <si>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</si>
  <si>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</si>
  <si>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</si>
  <si>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</si>
  <si>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</si>
  <si>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</si>
  <si>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</si>
  <si>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</si>
  <si>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</si>
  <si>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</si>
  <si>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</si>
  <si>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</si>
  <si>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</si>
  <si>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</si>
  <si>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</si>
  <si>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</si>
  <si>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</si>
  <si>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</si>
  <si>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</si>
  <si>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</si>
  <si>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</si>
  <si>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</si>
  <si>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</si>
  <si>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</si>
  <si>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</si>
  <si>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</si>
  <si>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</si>
  <si>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</si>
  <si>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</si>
  <si>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</si>
  <si>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</si>
  <si>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</si>
  <si>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</si>
  <si>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</si>
  <si>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</si>
  <si>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</si>
  <si>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</si>
  <si>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</si>
  <si>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</si>
  <si>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</si>
  <si>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</si>
  <si>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</si>
  <si>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</si>
  <si>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</si>
  <si>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</si>
  <si>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</si>
  <si>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</si>
  <si>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</si>
  <si>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</si>
  <si>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</si>
  <si>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</si>
  <si>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</si>
  <si>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</si>
  <si>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</si>
  <si>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</si>
  <si>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</si>
  <si>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</si>
  <si>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</si>
  <si>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</si>
  <si>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</si>
  <si>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</si>
  <si>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</si>
  <si>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</si>
  <si>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</si>
  <si>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</si>
  <si>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</si>
  <si>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</si>
  <si>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</si>
  <si>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</si>
  <si>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</si>
  <si>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</si>
  <si>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</si>
  <si>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</si>
  <si>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</si>
  <si>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</si>
  <si>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</si>
  <si>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</si>
  <si>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</si>
  <si>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</si>
  <si>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</si>
  <si>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</si>
  <si>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</si>
  <si>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</si>
  <si>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</si>
  <si>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</si>
  <si>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</si>
  <si>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</si>
  <si>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</si>
  <si>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</si>
  <si>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</si>
  <si>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</si>
  <si>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</si>
  <si>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</si>
  <si>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</si>
  <si>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</si>
  <si>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</si>
  <si>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</si>
  <si>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</si>
  <si>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</si>
  <si>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</si>
  <si>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</si>
  <si>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</si>
  <si>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</si>
  <si>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</si>
  <si>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</si>
  <si>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</si>
  <si>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</si>
  <si>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</si>
  <si>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</si>
  <si>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</si>
  <si>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</si>
  <si>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</si>
  <si>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</si>
  <si>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</si>
  <si>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</si>
  <si>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</si>
  <si>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</si>
  <si>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</si>
  <si>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</si>
  <si>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</si>
  <si>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</si>
  <si>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</si>
  <si>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</si>
  <si>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</si>
  <si>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</si>
  <si>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</si>
  <si>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</si>
  <si>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</si>
  <si>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</si>
  <si>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</si>
  <si>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</si>
  <si>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</si>
  <si>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</si>
  <si>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</si>
  <si>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</si>
  <si>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</si>
  <si>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</si>
  <si>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</si>
  <si>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</si>
  <si>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</si>
  <si>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</si>
  <si>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</si>
  <si>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</si>
  <si>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</si>
  <si>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</si>
  <si>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</si>
  <si>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</si>
  <si>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</si>
  <si>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</si>
  <si>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</si>
  <si>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</si>
  <si>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</si>
  <si>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</si>
  <si>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</si>
  <si>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</si>
  <si>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</si>
  <si>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</si>
  <si>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</si>
  <si>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</si>
  <si>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</si>
  <si>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</si>
  <si>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</si>
  <si>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</si>
  <si>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</si>
  <si>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</si>
  <si>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</si>
  <si>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</si>
  <si>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</si>
  <si>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</si>
  <si>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</si>
  <si>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</si>
  <si>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</si>
  <si>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</si>
  <si>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</si>
  <si>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</si>
  <si>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</si>
  <si>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</si>
  <si>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</si>
  <si>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</si>
  <si>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</si>
  <si>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</si>
  <si>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</si>
  <si>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</si>
  <si>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</si>
  <si>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</si>
  <si>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</si>
  <si>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</si>
  <si>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</si>
  <si>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</si>
  <si>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</si>
  <si>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</si>
  <si>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</si>
  <si>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</si>
  <si>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</si>
  <si>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</si>
  <si>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</si>
  <si>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</si>
  <si>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</si>
  <si>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</si>
  <si>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</si>
  <si>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</si>
  <si>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</si>
  <si>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</si>
  <si>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</si>
  <si>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</si>
  <si>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</si>
  <si>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</si>
  <si>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</si>
  <si>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</si>
  <si>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</si>
  <si>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</si>
  <si>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</si>
  <si>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</si>
  <si>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</si>
  <si>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</si>
  <si>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</si>
  <si>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</si>
  <si>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</si>
  <si>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</si>
  <si>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</si>
  <si>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</si>
  <si>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</si>
  <si>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</si>
  <si>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</si>
  <si>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</si>
  <si>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</si>
  <si>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</si>
  <si>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</si>
  <si>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</si>
  <si>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</si>
  <si>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</si>
  <si>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</si>
  <si>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</si>
  <si>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</si>
  <si>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</si>
  <si>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</si>
  <si>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</si>
  <si>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</si>
  <si>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</si>
  <si>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</si>
  <si>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</si>
  <si>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</si>
  <si>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</si>
  <si>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</si>
  <si>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</si>
  <si>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</si>
  <si>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</si>
  <si>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</si>
  <si>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</si>
  <si>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</si>
  <si>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</si>
  <si>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</si>
  <si>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</si>
  <si>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</si>
  <si>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</si>
  <si>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</si>
  <si>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</si>
  <si>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</si>
  <si>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</si>
  <si>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</si>
  <si>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</si>
  <si>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</si>
  <si>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</si>
  <si>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</si>
  <si>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</si>
  <si>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</si>
  <si>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</si>
  <si>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</si>
  <si>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</si>
  <si>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</si>
  <si>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</si>
  <si>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</si>
  <si>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</si>
  <si>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</si>
  <si>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</si>
  <si>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</si>
  <si>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</si>
  <si>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</si>
  <si>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</si>
  <si>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</si>
  <si>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</si>
  <si>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</si>
  <si>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</si>
  <si>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</si>
  <si>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</si>
  <si>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</si>
  <si>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</si>
  <si>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</si>
  <si>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</si>
  <si>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</si>
  <si>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</si>
  <si>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</si>
  <si>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</si>
  <si>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</si>
  <si>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</si>
  <si>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</si>
  <si>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</si>
  <si>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</si>
  <si>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</si>
  <si>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</si>
  <si>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</si>
  <si>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</si>
  <si>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</si>
  <si>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</si>
  <si>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</si>
  <si>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</si>
  <si>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</si>
  <si>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</si>
  <si>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</si>
  <si>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</si>
  <si>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</si>
  <si>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</si>
  <si>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</si>
  <si>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</si>
  <si>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</si>
  <si>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</si>
  <si>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</si>
  <si>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</si>
  <si>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</si>
  <si>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</si>
  <si>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</si>
  <si>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</si>
  <si>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</si>
  <si>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</si>
  <si>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</si>
  <si>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</si>
  <si>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</si>
  <si>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</si>
  <si>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</si>
  <si>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</si>
  <si>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</si>
  <si>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</si>
  <si>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</si>
  <si>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</si>
  <si>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</si>
  <si>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</si>
  <si>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</si>
  <si>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</si>
  <si>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</si>
  <si>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</si>
  <si>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</si>
  <si>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</si>
  <si>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</si>
  <si>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</si>
  <si>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</si>
  <si>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</si>
  <si>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</si>
  <si>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</si>
  <si>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</si>
  <si>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</si>
  <si>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</si>
  <si>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</si>
  <si>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</si>
  <si>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</si>
  <si>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</si>
  <si>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</si>
  <si>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</si>
  <si>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</si>
  <si>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</si>
  <si>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</si>
  <si>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</si>
  <si>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</si>
  <si>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</si>
  <si>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</si>
  <si>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</si>
  <si>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</si>
  <si>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</si>
  <si>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</si>
  <si>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</si>
  <si>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</si>
  <si>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</si>
  <si>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</si>
  <si>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</si>
  <si>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</si>
  <si>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</si>
  <si>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</si>
  <si>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</si>
  <si>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</si>
  <si>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</si>
  <si>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</si>
  <si>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</si>
  <si>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</si>
  <si>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</si>
  <si>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</si>
  <si>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</si>
  <si>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</si>
  <si>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</si>
  <si>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</si>
  <si>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</si>
  <si>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</si>
  <si>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</si>
  <si>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</si>
  <si>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</si>
  <si>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</si>
  <si>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</si>
  <si>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</si>
  <si>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</si>
  <si>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</si>
  <si>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</si>
  <si>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</si>
  <si>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</si>
  <si>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</si>
  <si>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</si>
  <si>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</si>
  <si>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</si>
  <si>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</si>
  <si>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</si>
  <si>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</si>
  <si>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</si>
  <si>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</si>
  <si>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</si>
  <si>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</si>
  <si>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</si>
  <si>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</si>
  <si>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</si>
  <si>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</si>
  <si>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</si>
  <si>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</si>
  <si>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</si>
  <si>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</si>
  <si>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</si>
  <si>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</si>
  <si>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</si>
  <si>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</si>
  <si>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</si>
  <si>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</si>
  <si>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</si>
  <si>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</si>
  <si>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</si>
  <si>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</si>
  <si>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</si>
  <si>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</si>
  <si>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</si>
  <si>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</si>
  <si>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</si>
  <si>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</si>
  <si>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</si>
  <si>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</si>
  <si>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</si>
  <si>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</si>
  <si>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</si>
  <si>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</si>
  <si>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</si>
  <si>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</si>
  <si>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</si>
  <si>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</si>
  <si>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</si>
  <si>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</si>
  <si>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</si>
  <si>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</si>
  <si>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</si>
  <si>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</si>
  <si>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</si>
  <si>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</si>
  <si>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</si>
  <si>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</si>
  <si>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</si>
  <si>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</si>
  <si>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</si>
  <si>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</si>
  <si>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</si>
  <si>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</si>
  <si>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</si>
  <si>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</si>
  <si>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</si>
  <si>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</si>
  <si>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</si>
  <si>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</si>
  <si>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</si>
  <si>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</si>
  <si>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</si>
  <si>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</si>
  <si>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</si>
  <si>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</si>
  <si>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</si>
  <si>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</si>
  <si>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</si>
  <si>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</si>
  <si>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</si>
  <si>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</si>
  <si>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</si>
  <si>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</si>
  <si>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</si>
  <si>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</si>
  <si>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</si>
  <si>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</si>
  <si>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</si>
  <si>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</si>
  <si>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</si>
  <si>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</si>
  <si>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</si>
  <si>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</si>
  <si>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</si>
  <si>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</si>
  <si>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</si>
  <si>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</si>
  <si>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</si>
  <si>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</si>
  <si>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</si>
  <si>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</si>
  <si>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</si>
  <si>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</si>
  <si>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</si>
  <si>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</si>
  <si>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</si>
  <si>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</si>
  <si>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</si>
  <si>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</si>
  <si>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</si>
  <si>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</si>
  <si>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</si>
  <si>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</si>
  <si>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</si>
  <si>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</si>
  <si>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</si>
  <si>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</si>
  <si>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</si>
  <si>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</si>
  <si>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</si>
  <si>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</si>
  <si>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</si>
  <si>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</si>
  <si>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</si>
  <si>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</si>
  <si>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</si>
  <si>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</si>
  <si>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</si>
  <si>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</si>
  <si>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</si>
  <si>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</si>
  <si>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</si>
  <si>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</si>
  <si>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</si>
  <si>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</si>
  <si>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</si>
  <si>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</si>
  <si>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</si>
  <si>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</si>
  <si>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</si>
  <si>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</si>
  <si>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</si>
  <si>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</si>
  <si>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</si>
  <si>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</si>
  <si>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</si>
  <si>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</si>
  <si>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</si>
  <si>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</si>
  <si>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</si>
  <si>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</si>
  <si>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</si>
  <si>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</si>
  <si>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</si>
  <si>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</si>
  <si>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</si>
  <si>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</si>
  <si>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</si>
  <si>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</si>
  <si>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</si>
  <si>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</si>
  <si>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</si>
  <si>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</si>
  <si>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</si>
  <si>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</si>
  <si>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</si>
  <si>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</si>
  <si>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</si>
  <si>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</si>
  <si>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</si>
  <si>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</si>
  <si>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</si>
  <si>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</si>
  <si>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</si>
  <si>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</si>
  <si>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</si>
  <si>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</si>
  <si>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</si>
  <si>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</si>
  <si>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</si>
  <si>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</si>
  <si>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</si>
  <si>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</si>
  <si>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</si>
  <si>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</si>
  <si>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</si>
  <si>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</si>
  <si>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</si>
  <si>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</si>
  <si>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</si>
  <si>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</si>
  <si>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</si>
  <si>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</si>
  <si>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</si>
  <si>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</si>
  <si>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</si>
  <si>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</si>
  <si>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</si>
  <si>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</si>
  <si>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</si>
  <si>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</si>
  <si>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</si>
  <si>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</si>
  <si>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</si>
  <si>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</si>
  <si>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</si>
  <si>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</si>
  <si>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</si>
  <si>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</si>
  <si>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</si>
  <si>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</si>
  <si>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</si>
  <si>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</si>
  <si>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</si>
  <si>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</si>
  <si>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</si>
  <si>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</si>
  <si>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</si>
  <si>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</si>
  <si>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</si>
  <si>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</si>
  <si>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</si>
  <si>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</si>
  <si>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</si>
  <si>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</si>
  <si>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</si>
  <si>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</si>
  <si>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</si>
  <si>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</si>
  <si>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</si>
  <si>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</si>
  <si>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</si>
  <si>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</si>
  <si>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</si>
  <si>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</si>
  <si>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</si>
  <si>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</si>
  <si>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</si>
  <si>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</si>
  <si>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</si>
  <si>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</si>
  <si>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</si>
  <si>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</si>
  <si>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</si>
  <si>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</si>
  <si>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</si>
  <si>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</si>
  <si>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</si>
  <si>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</si>
  <si>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</si>
  <si>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</si>
  <si>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</si>
  <si>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</si>
  <si>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</si>
  <si>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</si>
  <si>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</si>
  <si>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</si>
  <si>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</si>
  <si>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</si>
  <si>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</si>
  <si>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</si>
  <si>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</si>
  <si>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</si>
  <si>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</si>
  <si>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</si>
  <si>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</si>
  <si>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</si>
  <si>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</si>
  <si>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</si>
  <si>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</si>
  <si>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</si>
  <si>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</si>
  <si>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</si>
  <si>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</si>
  <si>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</si>
  <si>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</si>
  <si>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</si>
  <si>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</si>
  <si>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</si>
  <si>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</si>
  <si>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</si>
  <si>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</si>
  <si>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</si>
  <si>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</si>
  <si>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</si>
  <si>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</si>
  <si>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</si>
  <si>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</si>
  <si>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</si>
  <si>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</si>
  <si>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</si>
  <si>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</si>
  <si>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</si>
  <si>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</si>
  <si>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</si>
  <si>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</si>
  <si>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</si>
  <si>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</si>
  <si>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</si>
  <si>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</si>
  <si>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</si>
  <si>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</si>
  <si>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</si>
  <si>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</si>
  <si>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</si>
  <si>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</si>
  <si>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</si>
  <si>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</si>
  <si>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</si>
  <si>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</si>
  <si>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</si>
  <si>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</si>
  <si>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</si>
  <si>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</si>
  <si>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</si>
  <si>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</si>
  <si>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</si>
  <si>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</si>
  <si>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</si>
  <si>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</si>
  <si>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</si>
  <si>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</si>
  <si>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</si>
  <si>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</si>
  <si>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</si>
  <si>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</si>
  <si>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</si>
  <si>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</si>
  <si>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</si>
  <si>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</si>
  <si>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</si>
  <si>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</si>
  <si>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</si>
  <si>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</si>
  <si>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</si>
  <si>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</si>
  <si>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</si>
  <si>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</si>
  <si>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</si>
  <si>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</si>
  <si>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</si>
  <si>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</si>
  <si>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</si>
  <si>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</si>
  <si>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</si>
  <si>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</si>
  <si>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</si>
  <si>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</si>
  <si>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</si>
  <si>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</si>
  <si>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</si>
  <si>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</si>
  <si>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</si>
  <si>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</si>
  <si>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</si>
  <si>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</si>
  <si>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</si>
  <si>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</si>
  <si>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</si>
  <si>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</si>
  <si>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</si>
  <si>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</si>
  <si>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</si>
  <si>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</si>
  <si>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</si>
  <si>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</si>
  <si>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</si>
  <si>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</si>
  <si>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</si>
  <si>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</si>
  <si>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</si>
  <si>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</si>
  <si>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</si>
  <si>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</si>
  <si>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</si>
  <si>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</si>
  <si>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</si>
  <si>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</si>
  <si>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</si>
  <si>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</si>
  <si>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</si>
  <si>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</si>
  <si>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</si>
  <si>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</si>
  <si>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</si>
  <si>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</si>
  <si>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</si>
  <si>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</si>
  <si>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</si>
  <si>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</si>
  <si>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</si>
  <si>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</si>
  <si>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</si>
  <si>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</si>
  <si>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</si>
  <si>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</si>
  <si>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</si>
  <si>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</si>
  <si>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</si>
  <si>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</si>
  <si>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</si>
  <si>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</si>
  <si>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</si>
  <si>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</si>
  <si>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</si>
  <si>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</si>
  <si>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</si>
  <si>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</si>
  <si>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</si>
  <si>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</si>
  <si>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</si>
  <si>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</si>
  <si>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</si>
  <si>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</si>
  <si>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</si>
  <si>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</si>
  <si>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</si>
  <si>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</si>
  <si>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</si>
  <si>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</si>
  <si>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</si>
  <si>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</si>
  <si>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</si>
  <si>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</si>
  <si>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</si>
  <si>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</si>
  <si>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</si>
  <si>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</si>
  <si>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</si>
  <si>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</si>
  <si>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</si>
  <si>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</si>
  <si>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</si>
  <si>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</si>
  <si>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</si>
  <si>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</si>
  <si>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</si>
  <si>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</si>
  <si>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</si>
  <si>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</si>
  <si>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</si>
  <si>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</si>
  <si>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</si>
  <si>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</si>
  <si>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</si>
  <si>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</si>
  <si>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</si>
  <si>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</si>
  <si>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</si>
  <si>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</si>
  <si>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</si>
  <si>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</si>
  <si>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</si>
  <si>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</si>
  <si>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</si>
  <si>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</si>
  <si>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</si>
  <si>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</si>
  <si>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</si>
  <si>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</si>
  <si>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</si>
  <si>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</si>
  <si>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</si>
  <si>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</si>
  <si>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</si>
  <si>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</si>
  <si>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</si>
  <si>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</si>
  <si>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</si>
  <si>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</si>
  <si>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</si>
  <si>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</si>
  <si>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</si>
  <si>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</si>
  <si>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</si>
  <si>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</si>
  <si>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</si>
  <si>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</si>
  <si>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</si>
  <si>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</si>
  <si>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</si>
  <si>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</si>
  <si>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</si>
  <si>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</si>
  <si>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</si>
  <si>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</si>
  <si>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</si>
  <si>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</si>
  <si>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</si>
  <si>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</si>
  <si>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</si>
  <si>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</si>
  <si>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</si>
  <si>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</si>
  <si>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</si>
  <si>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</si>
  <si>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</si>
  <si>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</si>
  <si>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</si>
  <si>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</si>
  <si>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</si>
  <si>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</si>
  <si>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</si>
  <si>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</si>
  <si>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</si>
  <si>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</si>
  <si>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</si>
  <si>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</si>
  <si>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</si>
  <si>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</si>
  <si>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</si>
  <si>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</si>
  <si>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</si>
  <si>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</si>
  <si>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</si>
  <si>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</si>
  <si>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</si>
  <si>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</si>
  <si>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</si>
  <si>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</si>
  <si>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</si>
  <si>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</si>
  <si>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</si>
  <si>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</si>
  <si>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</si>
  <si>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</si>
  <si>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</si>
  <si>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</si>
  <si>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</si>
  <si>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</si>
  <si>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</si>
  <si>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</si>
  <si>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</si>
  <si>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</si>
  <si>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</si>
  <si>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</si>
  <si>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</si>
  <si>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</si>
  <si>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</si>
  <si>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</si>
  <si>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</si>
  <si>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</si>
  <si>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</si>
  <si>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</si>
  <si>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</si>
  <si>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</si>
  <si>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</si>
  <si>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</si>
  <si>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</si>
  <si>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</si>
  <si>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</si>
  <si>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</si>
  <si>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</si>
  <si>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</si>
  <si>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</si>
  <si>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</si>
  <si>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</si>
  <si>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</si>
  <si>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</si>
  <si>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</si>
  <si>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</si>
  <si>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</si>
  <si>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</si>
  <si>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</si>
  <si>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</si>
  <si>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</si>
  <si>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</si>
  <si>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</si>
  <si>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</si>
  <si>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</si>
  <si>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</si>
  <si>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</si>
  <si>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</si>
  <si>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</si>
  <si>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</si>
  <si>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</si>
  <si>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</si>
  <si>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</si>
  <si>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</si>
  <si>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</si>
  <si>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</si>
  <si>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</si>
  <si>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</si>
  <si>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</si>
  <si>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</si>
  <si>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</si>
  <si>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</si>
  <si>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</si>
  <si>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</si>
  <si>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</si>
  <si>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</si>
  <si>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</si>
  <si>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</si>
  <si>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</si>
  <si>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</si>
  <si>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</si>
  <si>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</si>
  <si>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</si>
  <si>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</si>
  <si>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</si>
  <si>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</si>
  <si>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</si>
  <si>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</si>
  <si>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</si>
  <si>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</si>
  <si>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</si>
  <si>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</si>
  <si>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</si>
  <si>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</si>
  <si>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</si>
  <si>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</si>
  <si>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</si>
  <si>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</si>
  <si>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</si>
  <si>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</si>
  <si>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</si>
  <si>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</si>
  <si>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</si>
  <si>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</si>
  <si>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</si>
  <si>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</si>
  <si>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</si>
  <si>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</si>
  <si>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</si>
  <si>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</si>
  <si>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</si>
  <si>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</si>
  <si>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</si>
  <si>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</si>
  <si>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</si>
  <si>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</si>
  <si>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</si>
  <si>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</si>
  <si>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</si>
  <si>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</si>
  <si>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</si>
  <si>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</si>
  <si>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</si>
  <si>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</si>
  <si>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</si>
  <si>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</si>
  <si>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</si>
  <si>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</si>
  <si>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</si>
  <si>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</si>
  <si>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</si>
  <si>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</si>
  <si>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</si>
  <si>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</si>
  <si>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</si>
  <si>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</si>
  <si>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</si>
  <si>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</si>
  <si>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</si>
  <si>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</si>
  <si>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</si>
  <si>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</si>
  <si>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</si>
  <si>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</si>
  <si>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</si>
  <si>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</si>
  <si>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</si>
  <si>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</si>
  <si>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</si>
  <si>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</si>
  <si>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</si>
  <si>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</si>
  <si>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</si>
  <si>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</si>
  <si>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</si>
  <si>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</si>
  <si>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</si>
  <si>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</si>
  <si>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</si>
  <si>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</si>
  <si>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</si>
  <si>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</si>
  <si>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</si>
  <si>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</si>
  <si>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</si>
  <si>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</si>
  <si>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</si>
  <si>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</si>
  <si>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</si>
  <si>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</si>
  <si>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</si>
  <si>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</si>
  <si>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</si>
  <si>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</si>
  <si>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</si>
  <si>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</si>
  <si>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</si>
  <si>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</si>
  <si>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</si>
  <si>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</si>
  <si>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</si>
  <si>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</si>
  <si>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</si>
  <si>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</si>
  <si>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</si>
  <si>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</si>
  <si>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</si>
  <si>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</si>
  <si>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</si>
  <si>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</si>
  <si>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</si>
  <si>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</si>
  <si>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</si>
  <si>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</si>
  <si>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</si>
  <si>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</si>
  <si>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</si>
  <si>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</si>
  <si>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</si>
  <si>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</si>
  <si>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</si>
  <si>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</si>
  <si>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</si>
  <si>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</si>
  <si>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</si>
  <si>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</si>
  <si>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</si>
  <si>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</si>
  <si>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</si>
  <si>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</si>
  <si>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</si>
  <si>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</si>
  <si>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</si>
  <si>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</si>
  <si>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</si>
  <si>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</si>
  <si>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</si>
  <si>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</si>
  <si>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</si>
  <si>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</si>
  <si>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</si>
  <si>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</si>
  <si>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</si>
  <si>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</si>
  <si>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</si>
  <si>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</si>
  <si>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</si>
  <si>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</si>
  <si>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</si>
  <si>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</si>
  <si>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</si>
  <si>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</si>
  <si>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</si>
  <si>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</si>
  <si>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</si>
  <si>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</si>
  <si>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</si>
  <si>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</si>
  <si>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</si>
  <si>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</si>
  <si>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</si>
  <si>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</si>
  <si>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</si>
  <si>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</si>
  <si>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</si>
  <si>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</si>
  <si>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</si>
  <si>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</si>
  <si>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</si>
  <si>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</si>
  <si>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</si>
  <si>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</si>
  <si>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</si>
  <si>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</si>
  <si>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</si>
  <si>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</si>
  <si>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</si>
  <si>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</si>
  <si>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</si>
  <si>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</si>
  <si>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</si>
  <si>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</si>
  <si>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</si>
  <si>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</si>
  <si>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</si>
  <si>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</si>
  <si>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</si>
  <si>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</si>
  <si>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</si>
  <si>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</si>
  <si>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</si>
  <si>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</si>
  <si>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</si>
  <si>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</si>
  <si>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</si>
  <si>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</si>
  <si>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</si>
  <si>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</si>
  <si>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</si>
  <si>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</si>
  <si>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</si>
  <si>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</si>
  <si>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</si>
  <si>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</si>
  <si>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</si>
  <si>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</si>
  <si>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</si>
  <si>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</si>
  <si>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</si>
  <si>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</si>
  <si>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</si>
  <si>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</si>
  <si>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</si>
  <si>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</si>
  <si>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</si>
  <si>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</si>
  <si>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</si>
  <si>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</si>
  <si>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</si>
  <si>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</si>
  <si>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</si>
  <si>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</si>
  <si>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</si>
  <si>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</si>
  <si>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</si>
  <si>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</si>
  <si>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</si>
  <si>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</si>
  <si>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</si>
  <si>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</si>
  <si>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</si>
  <si>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</si>
  <si>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</si>
  <si>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</si>
  <si>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</si>
  <si>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</si>
  <si>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</si>
  <si>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</si>
  <si>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</si>
  <si>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</si>
  <si>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</si>
  <si>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</si>
  <si>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</si>
  <si>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</si>
  <si>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</si>
  <si>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</si>
  <si>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</si>
  <si>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</si>
  <si>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</si>
  <si>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</si>
  <si>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</si>
  <si>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</si>
  <si>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</si>
  <si>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</si>
  <si>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</si>
  <si>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</si>
  <si>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</si>
  <si>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</si>
  <si>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</si>
  <si>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</si>
  <si>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</si>
  <si>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</si>
  <si>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</si>
  <si>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</si>
  <si>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</si>
  <si>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</si>
  <si>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</si>
  <si>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</si>
  <si>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</si>
  <si>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</si>
  <si>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</si>
  <si>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</si>
  <si>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</si>
  <si>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</si>
  <si>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</si>
  <si>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</si>
  <si>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</si>
  <si>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</si>
  <si>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</si>
  <si>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</si>
  <si>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</si>
  <si>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</si>
  <si>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</si>
  <si>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</si>
  <si>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</si>
  <si>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</si>
  <si>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</si>
  <si>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</si>
  <si>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</si>
  <si>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</si>
  <si>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</si>
  <si>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</si>
  <si>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</si>
  <si>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</si>
  <si>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</si>
  <si>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</si>
  <si>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</si>
  <si>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</si>
  <si>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</si>
  <si>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</si>
  <si>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</si>
  <si>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</si>
  <si>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</si>
  <si>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</si>
  <si>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</si>
  <si>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</si>
  <si>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</si>
  <si>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</si>
  <si>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</si>
  <si>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</si>
  <si>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</si>
  <si>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</si>
  <si>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</si>
  <si>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</si>
  <si>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</si>
  <si>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</si>
  <si>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</si>
  <si>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</si>
  <si>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</si>
  <si>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</si>
  <si>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</si>
  <si>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</si>
  <si>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</si>
  <si>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</si>
  <si>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</si>
  <si>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</si>
  <si>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</si>
  <si>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</si>
  <si>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</si>
  <si>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</si>
  <si>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</si>
  <si>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</si>
  <si>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</si>
  <si>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</si>
  <si>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</si>
  <si>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</si>
  <si>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</si>
  <si>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</si>
  <si>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</si>
  <si>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</si>
  <si>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</si>
  <si>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</si>
  <si>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</si>
  <si>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</si>
  <si>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</si>
  <si>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</si>
  <si>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</si>
  <si>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</si>
  <si>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</si>
  <si>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</si>
  <si>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</si>
  <si>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</si>
  <si>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</si>
  <si>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</si>
  <si>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</si>
  <si>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</si>
  <si>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</si>
  <si>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</si>
  <si>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</si>
  <si>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</si>
  <si>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</si>
  <si>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</si>
  <si>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</si>
  <si>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</si>
  <si>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</si>
  <si>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</si>
  <si>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</si>
  <si>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</si>
  <si>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</si>
  <si>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</si>
  <si>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</si>
  <si>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</si>
  <si>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</si>
  <si>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</si>
  <si>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</si>
  <si>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</si>
  <si>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</si>
  <si>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</si>
  <si>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</si>
  <si>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</si>
  <si>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</si>
  <si>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</si>
  <si>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</si>
  <si>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</si>
  <si>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</si>
  <si>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</si>
  <si>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</si>
  <si>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</si>
  <si>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</si>
  <si>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</si>
  <si>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</si>
  <si>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</si>
  <si>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</si>
  <si>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</si>
  <si>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</si>
  <si>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</si>
  <si>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</si>
  <si>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</si>
  <si>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</si>
  <si>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</si>
  <si>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</si>
  <si>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</si>
  <si>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</si>
  <si>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</si>
  <si>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</si>
  <si>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</si>
  <si>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</si>
  <si>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</si>
  <si>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</si>
  <si>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</si>
  <si>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</si>
  <si>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</si>
  <si>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</si>
  <si>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</si>
  <si>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</si>
  <si>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</si>
  <si>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</si>
  <si>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</si>
  <si>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</si>
  <si>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</si>
  <si>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</si>
  <si>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</si>
  <si>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</si>
  <si>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</si>
  <si>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</si>
  <si>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</si>
  <si>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</si>
  <si>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</si>
  <si>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</si>
  <si>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</si>
  <si>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</si>
  <si>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</si>
  <si>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</si>
  <si>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</si>
  <si>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</si>
  <si>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</si>
  <si>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</si>
  <si>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</si>
  <si>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</si>
  <si>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</si>
  <si>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</si>
  <si>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</si>
  <si>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</si>
  <si>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</si>
  <si>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</si>
  <si>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</si>
  <si>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</si>
  <si>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</si>
  <si>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</si>
  <si>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</si>
  <si>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</si>
  <si>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</si>
  <si>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</si>
  <si>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</si>
  <si>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</si>
  <si>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</si>
  <si>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</si>
  <si>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</si>
  <si>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</si>
  <si>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</si>
  <si>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</si>
  <si>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</si>
  <si>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</si>
  <si>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</si>
  <si>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</si>
  <si>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</si>
  <si>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</si>
  <si>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</si>
  <si>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</si>
  <si>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</si>
  <si>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</si>
  <si>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</si>
  <si>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</si>
  <si>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</si>
  <si>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</si>
  <si>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</si>
  <si>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</si>
  <si>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</si>
  <si>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</si>
  <si>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</si>
  <si>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</si>
  <si>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</si>
  <si>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</si>
  <si>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</si>
  <si>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</si>
  <si>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</si>
  <si>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</si>
  <si>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</si>
  <si>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</si>
  <si>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</si>
  <si>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</si>
  <si>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</si>
  <si>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</si>
  <si>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</si>
  <si>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</si>
  <si>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</si>
  <si>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</si>
  <si>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</si>
  <si>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</si>
  <si>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</si>
  <si>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</si>
  <si>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</si>
  <si>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</si>
  <si>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</si>
  <si>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</si>
  <si>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</si>
  <si>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</si>
  <si>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</si>
  <si>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</si>
  <si>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</si>
  <si>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</si>
  <si>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</si>
  <si>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</si>
  <si>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</si>
  <si>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</si>
  <si>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</si>
  <si>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</si>
  <si>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</si>
  <si>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</si>
  <si>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</si>
  <si>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</si>
  <si>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</si>
  <si>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</si>
  <si>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</si>
  <si>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</si>
  <si>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</si>
  <si>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</si>
  <si>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</si>
  <si>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</si>
  <si>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</si>
  <si>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</si>
  <si>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</si>
  <si>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</si>
  <si>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</si>
  <si>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</si>
  <si>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</si>
  <si>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</si>
  <si>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</si>
  <si>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</si>
  <si>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</si>
  <si>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</si>
  <si>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</si>
  <si>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</si>
  <si>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</si>
  <si>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</si>
  <si>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</si>
  <si>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</si>
  <si>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</si>
  <si>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</si>
  <si>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</si>
  <si>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</si>
  <si>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</si>
  <si>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</si>
  <si>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</si>
  <si>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</si>
  <si>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</si>
  <si>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</si>
  <si>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</si>
  <si>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</si>
  <si>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</si>
  <si>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</si>
  <si>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</si>
  <si>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</si>
  <si>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</si>
  <si>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</si>
  <si>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</si>
  <si>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</si>
  <si>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</si>
  <si>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</si>
  <si>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</si>
  <si>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</si>
  <si>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</si>
  <si>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</si>
  <si>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</si>
  <si>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</si>
  <si>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</si>
  <si>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</si>
  <si>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</si>
  <si>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</si>
  <si>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</si>
  <si>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</si>
  <si>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</si>
  <si>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</si>
  <si>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</si>
  <si>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</si>
  <si>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</si>
  <si>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</si>
  <si>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</si>
  <si>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</si>
  <si>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</si>
  <si>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</si>
  <si>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</si>
  <si>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</si>
  <si>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</si>
  <si>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</si>
  <si>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</si>
  <si>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</si>
  <si>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</si>
  <si>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</si>
  <si>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</si>
  <si>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</si>
  <si>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</si>
  <si>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</si>
  <si>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</si>
  <si>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</si>
  <si>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</si>
  <si>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</si>
  <si>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</si>
  <si>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</si>
  <si>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</si>
  <si>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</si>
  <si>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</si>
  <si>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</si>
  <si>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</si>
  <si>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</si>
  <si>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</si>
  <si>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</si>
  <si>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</si>
  <si>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</si>
  <si>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</si>
  <si>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</si>
  <si>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</si>
  <si>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</si>
  <si>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</si>
  <si>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</si>
  <si>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</si>
  <si>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</si>
  <si>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</si>
  <si>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</si>
  <si>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</si>
  <si>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</si>
  <si>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</si>
  <si>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</si>
  <si>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</si>
  <si>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</si>
  <si>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</si>
  <si>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</si>
  <si>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</si>
  <si>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</si>
  <si>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</si>
  <si>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</si>
  <si>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</si>
  <si>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</si>
  <si>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</si>
  <si>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</si>
  <si>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</si>
  <si>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</si>
  <si>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</si>
  <si>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</si>
  <si>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</si>
  <si>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</si>
  <si>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</si>
  <si>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</si>
  <si>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</si>
  <si>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</si>
  <si>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</si>
  <si>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</si>
  <si>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</si>
  <si>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</si>
  <si>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</si>
  <si>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</si>
  <si>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</si>
  <si>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</si>
  <si>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</si>
  <si>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</si>
  <si>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</si>
  <si>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</si>
  <si>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</si>
  <si>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</si>
  <si>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</si>
  <si>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</si>
  <si>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</si>
  <si>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</si>
  <si>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</si>
  <si>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</si>
  <si>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</si>
  <si>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</si>
  <si>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</si>
  <si>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</si>
  <si>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</si>
  <si>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</si>
  <si>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</si>
  <si>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</si>
  <si>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</si>
  <si>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</si>
  <si>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</si>
  <si>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</si>
  <si>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</si>
  <si>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</si>
  <si>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</si>
  <si>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</si>
  <si>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</si>
  <si>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</si>
  <si>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</si>
  <si>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</si>
  <si>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</si>
  <si>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</si>
  <si>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</si>
  <si>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</si>
  <si>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</si>
  <si>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</si>
  <si>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</si>
  <si>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</si>
  <si>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</si>
  <si>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</si>
  <si>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</si>
  <si>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</si>
  <si>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</si>
  <si>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</si>
  <si>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</si>
  <si>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</si>
  <si>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</si>
  <si>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</si>
  <si>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</si>
  <si>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</si>
  <si>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</si>
  <si>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</si>
  <si>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</si>
  <si>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</si>
  <si>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</si>
  <si>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</si>
  <si>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</si>
  <si>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</si>
  <si>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</si>
  <si>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</si>
  <si>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</si>
  <si>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</si>
  <si>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</si>
  <si>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</si>
  <si>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</si>
  <si>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</si>
  <si>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</si>
  <si>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</si>
  <si>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</si>
  <si>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</si>
  <si>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</si>
  <si>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</si>
  <si>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</si>
  <si>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</si>
  <si>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</si>
  <si>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</si>
  <si>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</si>
  <si>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</si>
  <si>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</si>
  <si>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</si>
  <si>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</si>
  <si>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</si>
  <si>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</si>
  <si>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</si>
  <si>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</si>
  <si>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</si>
  <si>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</si>
  <si>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</si>
  <si>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</si>
  <si>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</si>
  <si>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</si>
  <si>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</si>
  <si>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</si>
  <si>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</si>
  <si>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</si>
  <si>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</si>
  <si>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</si>
  <si>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</si>
  <si>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</si>
  <si>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</si>
  <si>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</si>
  <si>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</si>
  <si>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</si>
  <si>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</si>
  <si>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</si>
  <si>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</si>
  <si>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</si>
  <si>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</si>
  <si>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</si>
  <si>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</si>
  <si>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</si>
  <si>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</si>
  <si>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</si>
  <si>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</si>
  <si>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</si>
  <si>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</si>
  <si>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</si>
  <si>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</si>
  <si>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</si>
  <si>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</si>
  <si>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</si>
  <si>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</si>
  <si>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</si>
  <si>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</si>
  <si>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</si>
  <si>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</si>
  <si>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</si>
  <si>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</si>
  <si>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</si>
  <si>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</si>
  <si>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</si>
  <si>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</si>
  <si>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</si>
  <si>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</si>
  <si>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</si>
  <si>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</si>
  <si>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</si>
  <si>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</si>
  <si>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</si>
  <si>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</si>
  <si>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</si>
  <si>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</si>
  <si>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</si>
  <si>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</si>
  <si>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</si>
  <si>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</si>
  <si>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</si>
  <si>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</si>
  <si>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</si>
  <si>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</si>
  <si>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</si>
  <si>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</si>
  <si>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</si>
  <si>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</si>
  <si>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</si>
  <si>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</si>
  <si>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</si>
  <si>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</si>
  <si>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</si>
  <si>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</si>
  <si>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</si>
  <si>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</si>
  <si>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</si>
  <si>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</si>
  <si>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</si>
  <si>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</si>
  <si>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</si>
  <si>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</si>
  <si>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</si>
  <si>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</si>
  <si>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</si>
  <si>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</si>
  <si>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</si>
  <si>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</si>
  <si>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</si>
  <si>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</si>
  <si>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</si>
  <si>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</si>
  <si>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</si>
  <si>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</si>
  <si>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</si>
  <si>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</si>
  <si>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</si>
  <si>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</si>
  <si>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</si>
  <si>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</si>
  <si>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</si>
  <si>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</si>
  <si>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</si>
  <si>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</si>
  <si>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</si>
  <si>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</si>
  <si>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</si>
  <si>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</si>
  <si>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</si>
  <si>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</si>
  <si>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</si>
  <si>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</si>
  <si>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</si>
  <si>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</si>
  <si>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</si>
  <si>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</si>
  <si>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</si>
  <si>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</si>
  <si>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</si>
  <si>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</si>
  <si>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</si>
  <si>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</si>
  <si>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</si>
  <si>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</si>
  <si>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</si>
  <si>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</si>
  <si>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</si>
  <si>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</si>
  <si>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</si>
  <si>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</si>
  <si>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</si>
  <si>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</si>
  <si>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</si>
  <si>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</si>
  <si>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</si>
  <si>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</si>
  <si>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</si>
  <si>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</si>
  <si>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</si>
  <si>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</si>
  <si>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</si>
  <si>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</si>
  <si>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</si>
  <si>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</si>
  <si>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</si>
  <si>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</si>
  <si>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</si>
  <si>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</si>
  <si>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</si>
  <si>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</si>
  <si>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</si>
  <si>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</si>
  <si>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</si>
  <si>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</si>
  <si>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</si>
  <si>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</si>
  <si>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</si>
  <si>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</si>
  <si>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</si>
  <si>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</si>
  <si>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</si>
  <si>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</si>
  <si>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</si>
  <si>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</si>
  <si>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</si>
  <si>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</si>
  <si>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</si>
  <si>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</si>
  <si>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</si>
  <si>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</si>
  <si>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</si>
  <si>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</si>
  <si>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</si>
  <si>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</si>
  <si>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</si>
  <si>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</si>
  <si>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</si>
  <si>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</si>
  <si>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</si>
  <si>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</si>
  <si>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</si>
  <si>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</si>
  <si>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</si>
  <si>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</si>
  <si>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</si>
  <si>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</si>
  <si>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</si>
  <si>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</si>
  <si>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</si>
  <si>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</si>
  <si>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</si>
  <si>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</si>
  <si>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</si>
  <si>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</si>
  <si>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</si>
  <si>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</si>
  <si>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</si>
  <si>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</si>
  <si>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</si>
  <si>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</si>
  <si>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</si>
  <si>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</si>
  <si>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</si>
  <si>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</si>
  <si>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</si>
  <si>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</si>
  <si>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</si>
  <si>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</si>
  <si>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</si>
  <si>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</si>
  <si>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</si>
  <si>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</si>
  <si>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</si>
  <si>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</si>
  <si>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</si>
  <si>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</si>
  <si>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</si>
  <si>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</si>
  <si>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</si>
  <si>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</si>
  <si>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</si>
  <si>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</si>
  <si>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</si>
  <si>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</si>
  <si>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</si>
  <si>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</si>
  <si>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</si>
  <si>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</si>
  <si>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</si>
  <si>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</si>
  <si>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</si>
  <si>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</si>
  <si>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</si>
  <si>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</si>
  <si>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</si>
  <si>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</si>
  <si>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</si>
  <si>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</si>
  <si>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</si>
  <si>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</si>
  <si>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</si>
  <si>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</si>
  <si>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</si>
  <si>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</si>
  <si>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</si>
  <si>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</si>
  <si>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</si>
  <si>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</si>
  <si>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</si>
  <si>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</si>
  <si>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</si>
  <si>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</si>
  <si>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</si>
  <si>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</si>
  <si>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</si>
  <si>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</si>
  <si>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</si>
  <si>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</si>
  <si>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</si>
  <si>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</si>
  <si>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</si>
  <si>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</si>
  <si>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</si>
  <si>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</si>
  <si>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</si>
  <si>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</si>
  <si>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</si>
  <si>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</si>
  <si>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</si>
  <si>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</si>
  <si>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</si>
  <si>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</si>
  <si>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</si>
  <si>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</si>
  <si>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</si>
  <si>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</si>
  <si>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</si>
  <si>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</si>
  <si>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</si>
  <si>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</si>
  <si>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</si>
  <si>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</si>
  <si>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</si>
  <si>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</si>
  <si>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</si>
  <si>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</si>
  <si>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</si>
  <si>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</si>
  <si>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</si>
  <si>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</si>
  <si>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</si>
  <si>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</si>
  <si>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</si>
  <si>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</si>
  <si>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</si>
  <si>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</si>
  <si>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</si>
  <si>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</si>
  <si>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</si>
  <si>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</si>
  <si>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</si>
  <si>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</si>
  <si>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</si>
  <si>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</si>
  <si>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</si>
  <si>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</si>
  <si>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</si>
  <si>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</si>
  <si>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</si>
  <si>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</si>
  <si>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</si>
  <si>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</si>
  <si>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</si>
  <si>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</si>
  <si>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</si>
  <si>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</si>
  <si>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</si>
  <si>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</si>
  <si>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</si>
  <si>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</si>
  <si>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</si>
  <si>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</si>
  <si>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</si>
  <si>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</si>
  <si>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</si>
  <si>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</si>
  <si>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</si>
  <si>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</si>
  <si>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</si>
  <si>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</si>
  <si>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</si>
  <si>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</si>
  <si>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</si>
  <si>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</si>
  <si>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</si>
  <si>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</si>
  <si>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</si>
  <si>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</si>
  <si>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</si>
  <si>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</si>
  <si>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</si>
  <si>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</si>
  <si>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</si>
  <si>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</si>
  <si>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</si>
  <si>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</si>
  <si>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</si>
  <si>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</si>
  <si>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</si>
  <si>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</si>
  <si>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</si>
  <si>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</si>
  <si>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</si>
  <si>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</si>
  <si>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</si>
  <si>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</si>
  <si>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</si>
  <si>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</si>
  <si>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</si>
  <si>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</si>
  <si>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</si>
  <si>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</si>
  <si>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</si>
  <si>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</si>
  <si>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</si>
  <si>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</si>
  <si>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</si>
  <si>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</si>
  <si>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</si>
  <si>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</si>
  <si>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</si>
  <si>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</si>
  <si>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</si>
  <si>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</si>
  <si>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</si>
  <si>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</si>
  <si>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</si>
  <si>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</si>
  <si>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</si>
  <si>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</si>
  <si>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</si>
  <si>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</si>
  <si>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</si>
  <si>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</si>
  <si>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</si>
  <si>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</si>
  <si>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</si>
  <si>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</si>
  <si>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</si>
  <si>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</si>
  <si>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</si>
  <si>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</si>
  <si>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</si>
  <si>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</si>
  <si>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</si>
  <si>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</si>
  <si>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</si>
  <si>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</si>
  <si>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</si>
  <si>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</si>
  <si>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</si>
  <si>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</si>
  <si>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</si>
  <si>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</si>
  <si>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</si>
  <si>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</si>
  <si>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</si>
  <si>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</si>
  <si>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</si>
  <si>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</si>
  <si>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</si>
  <si>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</si>
  <si>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</si>
  <si>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</si>
  <si>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</si>
  <si>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</si>
  <si>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</si>
  <si>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</si>
  <si>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</si>
  <si>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</si>
  <si>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</si>
  <si>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</si>
  <si>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</si>
  <si>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</si>
  <si>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</si>
  <si>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</si>
  <si>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</si>
  <si>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</si>
  <si>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</si>
  <si>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</si>
  <si>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</si>
  <si>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</si>
  <si>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</si>
  <si>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</si>
  <si>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</si>
  <si>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</si>
  <si>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</si>
  <si>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</si>
  <si>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</si>
  <si>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</si>
  <si>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</si>
  <si>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</si>
  <si>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</si>
  <si>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</si>
  <si>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</si>
  <si>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</si>
  <si>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</si>
  <si>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</si>
  <si>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</si>
  <si>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</si>
  <si>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</si>
  <si>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</si>
  <si>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</si>
  <si>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</si>
  <si>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</si>
  <si>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</si>
  <si>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</si>
  <si>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</si>
  <si>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</si>
  <si>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</si>
  <si>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</si>
  <si>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</si>
  <si>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</si>
  <si>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</si>
  <si>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</si>
  <si>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</si>
  <si>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</si>
  <si>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</si>
  <si>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</si>
  <si>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</si>
  <si>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</si>
  <si>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</si>
  <si>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</si>
  <si>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</si>
  <si>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</si>
  <si>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</si>
  <si>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</si>
  <si>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</si>
  <si>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</si>
  <si>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</si>
  <si>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</si>
  <si>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</si>
  <si>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</si>
  <si>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</si>
  <si>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</si>
  <si>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</si>
  <si>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</si>
  <si>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</si>
  <si>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</si>
  <si>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</si>
  <si>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</si>
  <si>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</si>
  <si>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</si>
  <si>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</si>
  <si>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</si>
  <si>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</si>
  <si>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</si>
  <si>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</si>
  <si>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</si>
  <si>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</si>
  <si>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</si>
  <si>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</si>
  <si>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</si>
  <si>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</si>
  <si>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</si>
  <si>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</si>
  <si>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</si>
  <si>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</si>
  <si>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</si>
  <si>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</si>
  <si>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</si>
  <si>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</si>
  <si>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</si>
  <si>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</si>
  <si>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</si>
  <si>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</si>
  <si>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</si>
  <si>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</si>
  <si>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</si>
  <si>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</si>
  <si>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</si>
  <si>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</si>
  <si>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</si>
  <si>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</si>
  <si>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</si>
  <si>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</si>
  <si>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</si>
  <si>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</si>
  <si>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</si>
  <si>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</si>
  <si>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</si>
  <si>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</si>
  <si>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</si>
  <si>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</si>
  <si>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</si>
  <si>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</si>
  <si>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</si>
  <si>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</si>
  <si>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</si>
  <si>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</si>
  <si>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</si>
  <si>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</si>
  <si>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</si>
  <si>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</si>
  <si>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</si>
  <si>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</si>
  <si>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</si>
  <si>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</si>
  <si>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</si>
  <si>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</si>
  <si>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</si>
  <si>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</si>
  <si>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</si>
  <si>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</si>
  <si>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</si>
  <si>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</si>
  <si>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</si>
  <si>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</si>
  <si>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</si>
  <si>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</si>
  <si>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</si>
  <si>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</si>
  <si>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</si>
  <si>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</si>
  <si>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</si>
  <si>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</si>
  <si>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</si>
  <si>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</si>
  <si>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</si>
  <si>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</si>
  <si>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</si>
  <si>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</si>
  <si>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</si>
  <si>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</si>
  <si>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</si>
  <si>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</si>
  <si>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</si>
  <si>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</si>
  <si>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</si>
  <si>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</si>
  <si>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</si>
  <si>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</si>
  <si>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</si>
  <si>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</si>
  <si>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</si>
  <si>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</si>
  <si>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</si>
  <si>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</si>
  <si>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</si>
  <si>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</si>
  <si>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</si>
  <si>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</si>
  <si>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</si>
  <si>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</si>
  <si>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</si>
  <si>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</si>
  <si>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</si>
  <si>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</si>
  <si>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</si>
  <si>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</si>
  <si>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</si>
  <si>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</si>
  <si>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</si>
  <si>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</si>
  <si>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</si>
  <si>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</si>
  <si>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</si>
  <si>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</si>
  <si>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</si>
  <si>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</si>
  <si>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</si>
  <si>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</si>
  <si>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</si>
  <si>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</si>
  <si>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</si>
  <si>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</si>
  <si>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</si>
  <si>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</si>
  <si>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</si>
  <si>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</si>
  <si>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</si>
  <si>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</si>
  <si>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</si>
  <si>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</si>
  <si>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</si>
  <si>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</si>
  <si>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</si>
  <si>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</si>
  <si>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</si>
  <si>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</si>
  <si>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</si>
  <si>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</si>
  <si>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</si>
  <si>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</si>
  <si>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</si>
  <si>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</si>
  <si>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</si>
  <si>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</si>
  <si>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</si>
  <si>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</si>
  <si>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</si>
  <si>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</si>
  <si>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</si>
  <si>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</si>
  <si>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</si>
  <si>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</si>
  <si>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</si>
  <si>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</si>
  <si>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</si>
  <si>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</si>
  <si>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</si>
  <si>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</si>
  <si>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</si>
  <si>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</si>
  <si>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</si>
  <si>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</si>
  <si>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</si>
  <si>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</si>
  <si>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</si>
  <si>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</si>
  <si>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</si>
  <si>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</si>
  <si>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</si>
  <si>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</si>
  <si>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</si>
  <si>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</si>
  <si>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</si>
  <si>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</si>
  <si>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</si>
  <si>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</si>
  <si>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</si>
  <si>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</si>
  <si>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</si>
  <si>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</si>
  <si>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</si>
  <si>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</si>
  <si>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</si>
  <si>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</si>
  <si>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</si>
  <si>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</si>
  <si>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</si>
  <si>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</si>
  <si>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</si>
  <si>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</si>
  <si>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</si>
  <si>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</si>
  <si>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</si>
  <si>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</si>
  <si>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</si>
  <si>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</si>
  <si>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</si>
  <si>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</si>
  <si>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</si>
  <si>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</si>
  <si>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</si>
  <si>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</si>
  <si>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</si>
  <si>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</si>
  <si>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</si>
  <si>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</si>
  <si>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</si>
  <si>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</si>
  <si>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</si>
  <si>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</si>
  <si>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</si>
  <si>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</si>
  <si>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</si>
  <si>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</si>
  <si>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</si>
  <si>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</si>
  <si>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</si>
  <si>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</si>
  <si>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</si>
  <si>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</si>
  <si>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</si>
  <si>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</si>
  <si>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</si>
  <si>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</si>
  <si>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</si>
  <si>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</si>
  <si>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</si>
  <si>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</si>
  <si>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</si>
  <si>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</si>
  <si>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</si>
  <si>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</si>
  <si>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</si>
  <si>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</si>
  <si>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</si>
  <si>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</si>
  <si>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</si>
  <si>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</si>
  <si>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</si>
  <si>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</si>
  <si>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</si>
  <si>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</si>
  <si>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</si>
  <si>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</si>
  <si>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</si>
  <si>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</si>
  <si>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</si>
  <si>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</si>
  <si>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</si>
  <si>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</si>
  <si>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</si>
  <si>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</si>
  <si>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</si>
  <si>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</si>
  <si>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</si>
  <si>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</si>
  <si>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</si>
  <si>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</si>
  <si>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</si>
  <si>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</si>
  <si>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</si>
  <si>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</si>
  <si>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</si>
  <si>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</si>
  <si>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</si>
  <si>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</si>
  <si>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</si>
  <si>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</si>
  <si>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</si>
  <si>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</si>
  <si>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</si>
  <si>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</si>
  <si>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</si>
  <si>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</si>
  <si>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</si>
  <si>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</si>
  <si>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</si>
  <si>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</si>
  <si>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</si>
  <si>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</si>
  <si>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</si>
  <si>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</si>
  <si>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</si>
  <si>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</si>
  <si>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</si>
  <si>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</si>
  <si>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</si>
  <si>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</si>
  <si>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</si>
  <si>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</si>
  <si>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</si>
  <si>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</si>
  <si>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</si>
  <si>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</si>
  <si>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</si>
  <si>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</si>
  <si>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</si>
  <si>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</si>
  <si>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</si>
  <si>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</si>
  <si>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</si>
  <si>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</si>
  <si>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</si>
  <si>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</si>
  <si>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</si>
  <si>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</si>
  <si>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</si>
  <si>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</si>
  <si>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</si>
  <si>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</si>
  <si>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</si>
  <si>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</si>
  <si>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</si>
  <si>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</si>
  <si>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</si>
  <si>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</si>
  <si>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</si>
  <si>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</si>
  <si>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</si>
  <si>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</si>
  <si>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</si>
  <si>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</si>
  <si>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</si>
  <si>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</si>
  <si>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</si>
  <si>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</si>
  <si>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</si>
  <si>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</si>
  <si>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</si>
  <si>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</si>
  <si>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</si>
  <si>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</si>
  <si>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</si>
  <si>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</si>
  <si>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</si>
  <si>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</si>
  <si>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</si>
  <si>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</si>
  <si>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</si>
  <si>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</si>
  <si>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</si>
  <si>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</si>
  <si>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</si>
  <si>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</si>
  <si>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</si>
  <si>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</si>
  <si>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</si>
  <si>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</si>
  <si>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</si>
  <si>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</si>
  <si>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</si>
  <si>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</si>
  <si>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</si>
  <si>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</si>
  <si>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</si>
  <si>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</si>
  <si>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</si>
  <si>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</si>
  <si>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</si>
  <si>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</si>
  <si>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</si>
  <si>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</si>
  <si>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</si>
  <si>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</si>
  <si>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</si>
  <si>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</si>
  <si>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</si>
  <si>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</si>
  <si>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</si>
  <si>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</si>
  <si>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</si>
  <si>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</si>
  <si>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</si>
  <si>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</si>
  <si>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</si>
  <si>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</si>
  <si>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</si>
  <si>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</si>
  <si>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</si>
  <si>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</si>
  <si>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</si>
  <si>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</si>
  <si>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</si>
  <si>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</si>
  <si>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</si>
  <si>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</si>
  <si>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</si>
  <si>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</si>
  <si>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</si>
  <si>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</si>
  <si>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</si>
  <si>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</si>
  <si>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</si>
  <si>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</si>
  <si>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</si>
  <si>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</si>
  <si>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</si>
  <si>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</si>
  <si>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</si>
  <si>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</si>
  <si>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</si>
  <si>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</si>
  <si>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</si>
  <si>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</si>
  <si>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</si>
  <si>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</si>
  <si>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</si>
  <si>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</si>
  <si>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</si>
  <si>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</si>
  <si>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</si>
  <si>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</si>
  <si>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</si>
  <si>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</si>
  <si>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</si>
  <si>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</si>
  <si>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</si>
  <si>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</si>
  <si>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</si>
  <si>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</si>
  <si>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</si>
  <si>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</si>
  <si>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</si>
  <si>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</si>
  <si>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</si>
  <si>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</si>
  <si>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</si>
  <si>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</si>
  <si>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</si>
  <si>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</si>
  <si>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</si>
  <si>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</si>
  <si>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</si>
  <si>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</si>
  <si>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</si>
  <si>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</si>
  <si>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</si>
  <si>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</si>
  <si>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</si>
  <si>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</si>
  <si>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</si>
  <si>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</si>
  <si>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</si>
  <si>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</si>
  <si>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</si>
  <si>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</si>
  <si>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</si>
  <si>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</si>
  <si>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</si>
  <si>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</si>
  <si>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</si>
  <si>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</si>
  <si>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</si>
  <si>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</si>
  <si>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</si>
  <si>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</si>
  <si>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</si>
  <si>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</si>
  <si>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</si>
  <si>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</si>
  <si>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</si>
  <si>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</si>
  <si>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</si>
  <si>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</si>
  <si>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</si>
  <si>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</si>
  <si>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</si>
  <si>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</si>
  <si>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</si>
  <si>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</si>
  <si>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</si>
  <si>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</si>
  <si>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</si>
  <si>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</si>
  <si>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</si>
  <si>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</si>
  <si>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</si>
  <si>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</si>
  <si>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</si>
  <si>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</si>
  <si>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</si>
  <si>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</si>
  <si>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</si>
  <si>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</si>
  <si>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</si>
  <si>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</si>
  <si>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</si>
  <si>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</si>
  <si>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</si>
  <si>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</si>
  <si>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</si>
  <si>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</si>
  <si>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</si>
  <si>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</si>
  <si>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</si>
  <si>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</si>
  <si>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</si>
  <si>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</si>
  <si>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</si>
  <si>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</si>
  <si>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</si>
  <si>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</si>
  <si>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</si>
  <si>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</si>
  <si>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</si>
  <si>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</si>
  <si>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</si>
  <si>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</si>
  <si>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</si>
  <si>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</si>
  <si>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</si>
  <si>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</si>
  <si>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</si>
  <si>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</si>
  <si>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</si>
  <si>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</si>
  <si>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</si>
  <si>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</si>
  <si>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</si>
  <si>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</si>
  <si>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</si>
  <si>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</si>
  <si>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</si>
  <si>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</si>
  <si>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</si>
  <si>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</si>
  <si>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</si>
  <si>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</si>
  <si>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</si>
  <si>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</si>
  <si>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</si>
  <si>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</si>
  <si>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</si>
  <si>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</si>
  <si>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</si>
  <si>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</si>
  <si>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</si>
  <si>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</si>
  <si>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</si>
  <si>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</si>
  <si>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</si>
  <si>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</si>
  <si>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</si>
  <si>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</si>
  <si>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</si>
  <si>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</si>
  <si>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</si>
  <si>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</si>
  <si>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</si>
  <si>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</si>
  <si>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</si>
  <si>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</si>
  <si>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</si>
  <si>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</si>
  <si>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</si>
  <si>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</si>
  <si>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</si>
  <si>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</si>
  <si>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</si>
  <si>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</si>
  <si>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</si>
  <si>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</si>
  <si>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</si>
  <si>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</si>
  <si>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</si>
  <si>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</si>
  <si>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</si>
  <si>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</si>
  <si>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</si>
  <si>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</si>
  <si>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</si>
  <si>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</si>
  <si>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</si>
  <si>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</si>
  <si>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</si>
  <si>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</si>
  <si>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</si>
  <si>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</si>
  <si>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</si>
  <si>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</si>
  <si>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</si>
  <si>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</si>
  <si>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</si>
  <si>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</si>
  <si>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</si>
  <si>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</si>
  <si>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</si>
  <si>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</si>
  <si>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</si>
  <si>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</si>
  <si>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</si>
  <si>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</si>
  <si>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</si>
  <si>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</si>
  <si>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</si>
  <si>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</si>
  <si>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</si>
  <si>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</si>
  <si>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</si>
  <si>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</si>
  <si>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</si>
  <si>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</si>
  <si>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</si>
  <si>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</si>
  <si>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</si>
  <si>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</si>
  <si>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</si>
  <si>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</si>
  <si>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</si>
  <si>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</si>
  <si>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</si>
  <si>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</si>
  <si>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</si>
  <si>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</si>
  <si>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</si>
  <si>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</si>
  <si>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</si>
  <si>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</si>
  <si>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</si>
  <si>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</si>
  <si>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</si>
  <si>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</si>
  <si>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</si>
  <si>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</si>
  <si>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</si>
  <si>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</si>
  <si>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</si>
  <si>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</si>
  <si>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</si>
  <si>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</si>
  <si>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</si>
  <si>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</si>
  <si>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</si>
  <si>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</si>
  <si>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</si>
  <si>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</si>
  <si>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</si>
  <si>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</si>
  <si>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</si>
  <si>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</si>
  <si>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</si>
  <si>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</si>
  <si>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</si>
  <si>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</si>
  <si>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</si>
  <si>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</si>
  <si>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</si>
  <si>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</si>
  <si>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</si>
  <si>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</si>
  <si>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</si>
  <si>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</si>
  <si>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</si>
  <si>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</si>
  <si>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</si>
  <si>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</si>
  <si>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</si>
  <si>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</si>
  <si>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</si>
  <si>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</si>
  <si>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</si>
  <si>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</si>
  <si>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</si>
  <si>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</si>
  <si>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</si>
  <si>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</si>
  <si>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</si>
  <si>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</si>
  <si>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</si>
  <si>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</si>
  <si>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</si>
  <si>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</si>
  <si>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</si>
  <si>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</si>
  <si>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</si>
  <si>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</si>
  <si>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</si>
  <si>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</si>
  <si>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</si>
  <si>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</si>
  <si>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</si>
  <si>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</si>
  <si>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</si>
  <si>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</si>
  <si>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</si>
  <si>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</si>
  <si>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</si>
  <si>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</si>
  <si>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</si>
  <si>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</si>
  <si>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</si>
  <si>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</si>
  <si>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</si>
  <si>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</si>
  <si>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</si>
  <si>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</si>
  <si>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</si>
  <si>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</si>
  <si>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</si>
  <si>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</si>
  <si>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</si>
  <si>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</si>
  <si>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</si>
  <si>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</si>
  <si>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</si>
  <si>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</si>
  <si>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</si>
  <si>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</si>
  <si>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</si>
  <si>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</si>
  <si>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</si>
  <si>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</si>
  <si>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</si>
  <si>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</si>
  <si>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</si>
  <si>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</si>
  <si>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</si>
  <si>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</si>
  <si>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</si>
  <si>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</si>
  <si>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</si>
  <si>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</si>
  <si>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</si>
  <si>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</si>
  <si>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</si>
  <si>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</si>
  <si>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</si>
  <si>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</si>
  <si>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</si>
  <si>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</si>
  <si>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</si>
  <si>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</si>
  <si>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</si>
  <si>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</si>
  <si>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</si>
  <si>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</si>
  <si>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</si>
  <si>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</si>
  <si>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</si>
  <si>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</si>
  <si>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</si>
  <si>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</si>
  <si>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</si>
  <si>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</si>
  <si>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</si>
  <si>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</si>
  <si>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</si>
  <si>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</si>
  <si>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</si>
  <si>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</si>
  <si>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</si>
  <si>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</si>
  <si>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</si>
  <si>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</si>
  <si>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</si>
  <si>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</si>
  <si>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</si>
  <si>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</si>
  <si>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</si>
  <si>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</si>
  <si>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</si>
  <si>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</si>
  <si>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</si>
  <si>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</si>
  <si>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</si>
  <si>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</si>
  <si>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</si>
  <si>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</si>
  <si>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</si>
  <si>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</si>
  <si>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</si>
  <si>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</si>
  <si>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</si>
  <si>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</si>
  <si>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</si>
  <si>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</si>
  <si>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</si>
  <si>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</si>
  <si>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</si>
  <si>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</si>
  <si>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</si>
  <si>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</si>
  <si>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</si>
  <si>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</si>
  <si>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</si>
  <si>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</si>
  <si>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</si>
  <si>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</si>
  <si>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</si>
  <si>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</si>
  <si>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</si>
  <si>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</si>
  <si>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</si>
  <si>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</si>
  <si>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</si>
  <si>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</si>
  <si>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</si>
  <si>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</si>
  <si>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</si>
  <si>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</si>
  <si>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</si>
  <si>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</si>
  <si>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</si>
  <si>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</si>
  <si>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</si>
  <si>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</si>
  <si>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</si>
  <si>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</si>
  <si>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</si>
  <si>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</si>
  <si>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</si>
  <si>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</si>
  <si>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</si>
  <si>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</si>
  <si>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</si>
  <si>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</si>
  <si>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</si>
  <si>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</si>
  <si>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</si>
  <si>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</si>
  <si>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</si>
  <si>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</si>
  <si>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</si>
  <si>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</si>
  <si>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</si>
  <si>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</si>
  <si>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</si>
  <si>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</si>
  <si>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</si>
  <si>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</si>
  <si>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</si>
  <si>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</si>
  <si>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</si>
  <si>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</si>
  <si>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</si>
  <si>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</si>
  <si>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</si>
  <si>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</si>
  <si>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</si>
  <si>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</si>
  <si>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</si>
  <si>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</si>
  <si>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</si>
  <si>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</si>
  <si>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</si>
  <si>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</si>
  <si>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</si>
  <si>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</si>
  <si>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</si>
  <si>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</si>
  <si>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</si>
  <si>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</si>
  <si>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</si>
  <si>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</si>
  <si>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</si>
  <si>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</si>
  <si>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</si>
  <si>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</si>
  <si>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</si>
  <si>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</si>
  <si>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</si>
  <si>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</si>
  <si>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</si>
  <si>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</si>
  <si>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</si>
  <si>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</si>
  <si>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</si>
  <si>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</si>
  <si>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</si>
  <si>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</si>
  <si>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</si>
  <si>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</si>
  <si>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</si>
  <si>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</si>
  <si>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</si>
  <si>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</si>
  <si>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</si>
  <si>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</si>
  <si>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</si>
  <si>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</si>
  <si>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</si>
  <si>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</si>
  <si>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</si>
  <si>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</si>
  <si>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</si>
  <si>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</si>
  <si>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</si>
  <si>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</si>
  <si>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</si>
  <si>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</si>
  <si>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</si>
  <si>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</si>
  <si>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</si>
  <si>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</si>
  <si>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</si>
  <si>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</si>
  <si>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</si>
  <si>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</si>
  <si>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</si>
  <si>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</si>
  <si>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</si>
  <si>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</si>
  <si>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</si>
  <si>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</si>
  <si>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</si>
  <si>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</si>
  <si>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</si>
  <si>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</si>
  <si>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</si>
  <si>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</si>
  <si>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</si>
  <si>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</si>
  <si>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</si>
  <si>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</si>
  <si>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</si>
  <si>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</si>
  <si>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</si>
  <si>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</si>
  <si>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</si>
  <si>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</si>
  <si>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</si>
  <si>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</si>
  <si>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</si>
  <si>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</si>
  <si>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</si>
  <si>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</si>
  <si>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</si>
  <si>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</si>
  <si>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</si>
  <si>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</si>
  <si>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</si>
  <si>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</si>
  <si>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</si>
  <si>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</si>
  <si>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</si>
  <si>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</si>
  <si>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</si>
  <si>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</si>
  <si>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</si>
  <si>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</si>
  <si>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</si>
  <si>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</si>
  <si>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</si>
  <si>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</si>
  <si>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</si>
  <si>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</si>
  <si>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</si>
  <si>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</si>
  <si>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</si>
  <si>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</si>
  <si>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</si>
  <si>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</si>
  <si>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</si>
  <si>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</si>
  <si>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</si>
  <si>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</si>
  <si>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</si>
  <si>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</si>
  <si>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</si>
  <si>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</si>
  <si>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</si>
  <si>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</si>
  <si>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</si>
  <si>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</si>
  <si>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</si>
  <si>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</si>
  <si>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</si>
  <si>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</si>
  <si>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</si>
  <si>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</si>
  <si>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</si>
  <si>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</si>
  <si>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</si>
  <si>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</si>
  <si>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</si>
  <si>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</si>
  <si>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</si>
  <si>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</si>
  <si>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</si>
  <si>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</si>
  <si>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</si>
  <si>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</si>
  <si>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</si>
  <si>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</si>
  <si>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</si>
  <si>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</si>
  <si>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</si>
  <si>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</si>
  <si>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</si>
  <si>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</si>
  <si>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</si>
  <si>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</si>
  <si>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</si>
  <si>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</si>
  <si>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</si>
  <si>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</si>
  <si>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</si>
  <si>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</si>
  <si>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</si>
  <si>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</si>
  <si>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</si>
  <si>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</si>
  <si>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</si>
  <si>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</si>
  <si>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</si>
  <si>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</si>
  <si>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</si>
  <si>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</si>
  <si>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</si>
  <si>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</si>
  <si>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</si>
  <si>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</si>
  <si>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</si>
  <si>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</si>
  <si>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</si>
  <si>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</si>
  <si>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</si>
  <si>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</si>
  <si>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</si>
  <si>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</si>
  <si>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</si>
  <si>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</si>
  <si>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</si>
  <si>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</si>
  <si>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</si>
  <si>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</si>
  <si>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</si>
  <si>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</si>
  <si>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</si>
  <si>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</si>
  <si>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</si>
  <si>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</si>
  <si>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</si>
  <si>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</si>
  <si>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</si>
  <si>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</si>
  <si>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</si>
  <si>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</si>
  <si>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</si>
  <si>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</si>
  <si>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</si>
  <si>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</si>
  <si>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</si>
  <si>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</si>
  <si>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</si>
  <si>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</si>
  <si>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</si>
  <si>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</si>
  <si>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</si>
  <si>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</si>
  <si>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</si>
  <si>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</si>
  <si>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</si>
  <si>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</si>
  <si>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</si>
  <si>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</si>
  <si>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</si>
  <si>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</si>
  <si>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</si>
  <si>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</si>
  <si>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</si>
  <si>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</si>
  <si>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</si>
  <si>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</si>
  <si>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</si>
  <si>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</si>
  <si>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</si>
  <si>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</si>
  <si>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</si>
  <si>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</si>
  <si>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</si>
  <si>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</si>
  <si>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</si>
  <si>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</si>
  <si>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</si>
  <si>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</si>
  <si>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</si>
  <si>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</si>
  <si>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</si>
  <si>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</si>
  <si>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</si>
  <si>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</si>
  <si>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</si>
  <si>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</si>
  <si>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</si>
  <si>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</si>
  <si>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</si>
  <si>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</si>
  <si>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</si>
  <si>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</si>
  <si>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</si>
  <si>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</si>
  <si>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</si>
  <si>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</si>
  <si>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</si>
  <si>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</si>
  <si>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</si>
  <si>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</si>
  <si>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</si>
  <si>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</si>
  <si>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</si>
  <si>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</si>
  <si>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</si>
  <si>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</si>
  <si>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</si>
  <si>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</si>
  <si>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</si>
  <si>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</si>
  <si>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</si>
  <si>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</si>
  <si>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</si>
  <si>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</si>
  <si>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</si>
  <si>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</si>
  <si>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</si>
  <si>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</si>
  <si>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</si>
  <si>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</si>
  <si>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</si>
  <si>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</si>
  <si>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</si>
  <si>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</si>
  <si>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</si>
  <si>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</si>
  <si>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</si>
  <si>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</si>
  <si>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</si>
  <si>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</si>
  <si>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</si>
  <si>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</si>
  <si>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</si>
  <si>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</si>
  <si>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</si>
  <si>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</si>
  <si>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</si>
  <si>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</si>
  <si>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</si>
  <si>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</si>
  <si>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</si>
  <si>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</si>
  <si>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</si>
  <si>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</si>
  <si>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</si>
  <si>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</si>
  <si>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</si>
  <si>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</si>
  <si>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</si>
  <si>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</si>
  <si>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</si>
  <si>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</si>
  <si>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</si>
  <si>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</si>
  <si>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</si>
  <si>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</si>
  <si>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</si>
  <si>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</si>
  <si>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</si>
  <si>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</si>
  <si>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</si>
  <si>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</si>
  <si>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</si>
  <si>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</si>
  <si>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</si>
  <si>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</si>
  <si>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</si>
  <si>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</si>
  <si>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</si>
  <si>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</si>
  <si>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</si>
  <si>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</si>
  <si>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</si>
  <si>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</si>
  <si>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</si>
  <si>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</si>
  <si>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</si>
  <si>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</si>
  <si>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</si>
  <si>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</si>
  <si>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</si>
  <si>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</si>
  <si>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</si>
  <si>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</si>
  <si>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</si>
  <si>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</si>
  <si>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</si>
  <si>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</si>
  <si>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</si>
  <si>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</si>
  <si>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</si>
  <si>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</si>
  <si>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</si>
  <si>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</si>
  <si>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</si>
  <si>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</si>
  <si>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</si>
  <si>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</si>
  <si>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</si>
  <si>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</si>
  <si>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</si>
  <si>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</si>
  <si>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</si>
  <si>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</si>
  <si>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</si>
  <si>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</si>
  <si>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</si>
  <si>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</si>
  <si>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</si>
  <si>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</si>
  <si>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</si>
  <si>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</si>
  <si>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</si>
  <si>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</si>
  <si>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</si>
  <si>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</si>
  <si>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</si>
  <si>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</si>
  <si>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</si>
  <si>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</si>
  <si>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</si>
  <si>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</si>
  <si>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</si>
  <si>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</si>
  <si>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</si>
  <si>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</si>
  <si>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</si>
  <si>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</si>
  <si>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</si>
  <si>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</si>
  <si>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</si>
  <si>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</si>
  <si>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</si>
  <si>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</si>
  <si>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</si>
  <si>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</si>
  <si>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</si>
  <si>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</si>
  <si>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</si>
  <si>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</si>
  <si>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</si>
  <si>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</si>
  <si>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</si>
  <si>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</si>
  <si>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</si>
  <si>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</si>
  <si>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</si>
  <si>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</si>
  <si>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</si>
  <si>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</si>
  <si>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</si>
  <si>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</si>
  <si>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</si>
  <si>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</si>
  <si>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</si>
  <si>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</si>
  <si>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</si>
  <si>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</si>
  <si>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</si>
  <si>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</si>
  <si>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</si>
  <si>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</si>
  <si>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</si>
  <si>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</si>
  <si>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</si>
  <si>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</si>
  <si>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</si>
  <si>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</si>
  <si>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</si>
  <si>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</si>
  <si>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</si>
  <si>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</si>
  <si>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</si>
  <si>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</si>
  <si>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</si>
  <si>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</si>
  <si>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</si>
  <si>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</si>
  <si>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</si>
  <si>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</si>
  <si>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</si>
  <si>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</si>
  <si>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</si>
  <si>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</si>
  <si>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</si>
  <si>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</si>
  <si>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</si>
  <si>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</si>
  <si>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</si>
  <si>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</si>
  <si>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</si>
  <si>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</si>
  <si>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</si>
  <si>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</si>
  <si>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</si>
  <si>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</si>
  <si>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</si>
  <si>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</si>
  <si>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</si>
  <si>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</si>
  <si>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</si>
  <si>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</si>
  <si>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</si>
  <si>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</si>
  <si>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</si>
  <si>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</si>
  <si>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</si>
  <si>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</si>
  <si>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</si>
  <si>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</si>
  <si>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</si>
  <si>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</si>
  <si>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</si>
  <si>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</si>
  <si>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</si>
  <si>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</si>
  <si>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</si>
  <si>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</si>
  <si>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</si>
  <si>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</si>
  <si>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</si>
  <si>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</si>
  <si>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</si>
  <si>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</si>
  <si>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</si>
  <si>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</si>
  <si>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</si>
  <si>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</si>
  <si>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</si>
  <si>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</si>
  <si>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</si>
  <si>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</si>
  <si>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</si>
  <si>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</si>
  <si>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</si>
  <si>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</si>
  <si>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</si>
  <si>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</si>
  <si>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</si>
  <si>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</si>
  <si>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</si>
  <si>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</si>
  <si>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</si>
  <si>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</si>
  <si>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</si>
  <si>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</si>
  <si>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</si>
  <si>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</si>
  <si>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</si>
  <si>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</si>
  <si>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</si>
  <si>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</si>
  <si>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</si>
  <si>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</si>
  <si>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</si>
  <si>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</si>
  <si>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</si>
  <si>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</si>
  <si>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</si>
  <si>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</si>
  <si>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</si>
  <si>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</si>
  <si>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</si>
  <si>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</si>
  <si>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</si>
  <si>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</si>
  <si>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</si>
  <si>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</si>
  <si>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</si>
  <si>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</si>
  <si>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</si>
  <si>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</si>
  <si>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</si>
  <si>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</si>
  <si>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</si>
  <si>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</si>
  <si>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</si>
  <si>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</si>
  <si>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</si>
  <si>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</si>
  <si>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</si>
  <si>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</si>
  <si>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</si>
  <si>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</si>
  <si>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</si>
  <si>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</si>
  <si>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</si>
  <si>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</si>
  <si>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</si>
  <si>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</si>
  <si>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</si>
  <si>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</si>
  <si>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</si>
  <si>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</si>
  <si>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</si>
  <si>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</si>
  <si>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</si>
  <si>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</si>
  <si>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</si>
  <si>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</si>
  <si>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</si>
  <si>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</si>
  <si>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</si>
  <si>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</si>
  <si>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</si>
  <si>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</si>
  <si>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</si>
  <si>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</si>
  <si>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</si>
  <si>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</si>
  <si>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</si>
  <si>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</si>
  <si>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</si>
  <si>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</si>
  <si>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</si>
  <si>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</si>
  <si>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</si>
  <si>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</si>
  <si>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</si>
  <si>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</si>
  <si>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</si>
  <si>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</si>
  <si>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</si>
  <si>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</si>
  <si>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</si>
  <si>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</si>
  <si>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</si>
  <si>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</si>
  <si>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</si>
  <si>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</si>
  <si>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</si>
  <si>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</si>
  <si>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</si>
  <si>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</si>
  <si>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</si>
  <si>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</si>
  <si>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</si>
  <si>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</si>
  <si>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</si>
  <si>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</si>
  <si>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</si>
  <si>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</si>
  <si>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</si>
  <si>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</si>
  <si>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</si>
  <si>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</si>
  <si>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</si>
  <si>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</si>
  <si>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</si>
  <si>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</si>
  <si>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</si>
  <si>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</si>
  <si>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</si>
  <si>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</si>
  <si>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</si>
  <si>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</si>
  <si>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</si>
  <si>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</si>
  <si>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</si>
  <si>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</si>
  <si>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</si>
  <si>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</si>
  <si>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</si>
  <si>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</si>
  <si>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</si>
  <si>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</si>
  <si>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</si>
  <si>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</si>
  <si>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</si>
  <si>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</si>
  <si>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</si>
  <si>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</si>
  <si>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</si>
  <si>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</si>
  <si>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</si>
  <si>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</si>
  <si>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</si>
  <si>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</si>
  <si>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</si>
  <si>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</si>
  <si>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</si>
  <si>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</si>
  <si>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</si>
  <si>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</si>
  <si>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</si>
  <si>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</si>
  <si>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</si>
  <si>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</si>
  <si>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</si>
  <si>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</si>
  <si>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</si>
  <si>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</si>
  <si>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</si>
  <si>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</si>
  <si>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</si>
  <si>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</si>
  <si>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</si>
  <si>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</si>
  <si>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</si>
  <si>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</si>
  <si>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</si>
  <si>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</si>
  <si>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</si>
  <si>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</si>
  <si>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</si>
  <si>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</si>
  <si>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</si>
  <si>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</si>
  <si>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</si>
  <si>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</si>
  <si>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</si>
  <si>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</si>
  <si>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</si>
  <si>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</si>
  <si>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</si>
  <si>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</si>
  <si>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</si>
  <si>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</si>
  <si>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</si>
  <si>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</si>
  <si>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</si>
  <si>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</si>
  <si>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</si>
  <si>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</si>
  <si>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</si>
  <si>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</si>
  <si>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</si>
  <si>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</si>
  <si>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</si>
  <si>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</si>
  <si>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</si>
  <si>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</si>
  <si>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</si>
  <si>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</si>
  <si>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</si>
  <si>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</si>
  <si>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</si>
  <si>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</si>
  <si>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</si>
  <si>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</si>
  <si>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</si>
  <si>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</si>
  <si>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</si>
  <si>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</si>
  <si>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</si>
  <si>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</si>
  <si>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</si>
  <si>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</si>
  <si>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</si>
  <si>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</si>
  <si>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</si>
  <si>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</si>
  <si>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</si>
  <si>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</si>
  <si>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</si>
  <si>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</si>
  <si>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</si>
  <si>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</si>
  <si>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</si>
  <si>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</si>
  <si>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</si>
  <si>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</si>
  <si>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</si>
  <si>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</si>
  <si>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</si>
  <si>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</si>
  <si>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</si>
  <si>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</si>
  <si>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</si>
  <si>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</si>
  <si>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</si>
  <si>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</si>
  <si>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</si>
  <si>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</si>
  <si>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</si>
  <si>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</si>
  <si>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</si>
  <si>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</si>
  <si>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</si>
  <si>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</si>
  <si>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</si>
  <si>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</si>
  <si>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</si>
  <si>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</si>
  <si>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</si>
  <si>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</si>
  <si>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</si>
  <si>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</si>
  <si>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</si>
  <si>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</si>
  <si>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</si>
  <si>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</si>
  <si>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</si>
  <si>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</si>
  <si>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</si>
  <si>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</si>
  <si>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</si>
  <si>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</si>
  <si>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</si>
  <si>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</si>
  <si>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</si>
  <si>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</si>
  <si>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</si>
  <si>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</si>
  <si>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</si>
  <si>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</si>
  <si>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</si>
  <si>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</si>
  <si>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</si>
  <si>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</si>
  <si>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</si>
  <si>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</si>
  <si>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</si>
  <si>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</si>
  <si>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</si>
  <si>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</si>
  <si>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</si>
  <si>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</si>
  <si>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</si>
  <si>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</si>
  <si>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</si>
  <si>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</si>
  <si>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</si>
  <si>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</si>
  <si>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</si>
  <si>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</si>
  <si>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</si>
  <si>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</si>
  <si>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</si>
  <si>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</si>
  <si>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</si>
  <si>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</si>
  <si>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</si>
  <si>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</si>
  <si>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</si>
  <si>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</si>
  <si>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</si>
  <si>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</si>
  <si>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</si>
  <si>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</si>
  <si>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</si>
  <si>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</si>
  <si>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</si>
  <si>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</si>
  <si>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</si>
  <si>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</si>
  <si>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</si>
  <si>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</si>
  <si>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</si>
  <si>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</si>
  <si>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</si>
  <si>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</si>
  <si>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</si>
  <si>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</si>
  <si>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</si>
  <si>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</si>
  <si>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</si>
  <si>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</si>
  <si>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</si>
  <si>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</si>
  <si>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</si>
  <si>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</si>
  <si>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</si>
  <si>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</si>
  <si>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</si>
  <si>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</si>
  <si>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</si>
  <si>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</si>
  <si>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</si>
  <si>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</si>
  <si>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</si>
  <si>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</si>
  <si>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</si>
  <si>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</si>
  <si>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</si>
  <si>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</si>
  <si>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</si>
  <si>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</si>
  <si>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</si>
  <si>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</si>
  <si>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</si>
  <si>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</si>
  <si>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</si>
  <si>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</si>
  <si>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</si>
  <si>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</si>
  <si>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</si>
  <si>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</si>
  <si>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</si>
  <si>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</si>
  <si>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</si>
  <si>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</si>
  <si>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</si>
  <si>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</si>
  <si>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</si>
  <si>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</si>
  <si>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</si>
  <si>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</si>
  <si>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</si>
  <si>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</si>
  <si>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</si>
  <si>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</si>
  <si>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</si>
  <si>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</si>
  <si>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</si>
  <si>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</si>
  <si>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</si>
  <si>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</si>
  <si>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</si>
  <si>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</si>
  <si>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</si>
  <si>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</si>
  <si>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</si>
  <si>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</si>
  <si>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</si>
  <si>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</si>
  <si>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</si>
  <si>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</si>
  <si>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</si>
  <si>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</si>
  <si>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</si>
  <si>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</si>
  <si>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</si>
  <si>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</si>
  <si>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</si>
  <si>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</si>
  <si>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</si>
  <si>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</si>
  <si>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</si>
  <si>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</si>
  <si>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</si>
  <si>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</si>
  <si>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</si>
  <si>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</si>
  <si>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</si>
  <si>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</si>
  <si>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</si>
  <si>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</si>
  <si>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</si>
  <si>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</si>
  <si>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</si>
  <si>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</si>
  <si>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</si>
  <si>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</si>
  <si>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</si>
  <si>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</si>
  <si>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</si>
  <si>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</si>
  <si>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</si>
  <si>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</si>
  <si>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</si>
  <si>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</si>
  <si>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</si>
  <si>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</si>
  <si>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</si>
  <si>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</si>
  <si>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</si>
  <si>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</si>
  <si>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</si>
  <si>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</si>
  <si>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</si>
  <si>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</si>
  <si>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</si>
  <si>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</si>
  <si>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</si>
  <si>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</si>
  <si>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</si>
  <si>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</si>
  <si>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</si>
  <si>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</si>
  <si>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</si>
  <si>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</si>
  <si>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</si>
  <si>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</si>
  <si>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</si>
  <si>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</si>
  <si>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</si>
  <si>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</si>
  <si>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</si>
  <si>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</si>
  <si>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</si>
  <si>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</si>
  <si>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</si>
  <si>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</si>
  <si>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</si>
  <si>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</si>
  <si>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</si>
  <si>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</si>
  <si>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</si>
  <si>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</si>
  <si>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</si>
  <si>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</si>
  <si>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</si>
  <si>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</si>
  <si>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</si>
  <si>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</si>
  <si>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</si>
  <si>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</si>
  <si>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</si>
  <si>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</si>
  <si>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</si>
  <si>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</si>
  <si>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</si>
  <si>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</si>
  <si>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</si>
  <si>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</si>
  <si>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</si>
  <si>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</si>
  <si>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</si>
  <si>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</si>
  <si>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</si>
  <si>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</si>
  <si>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</si>
  <si>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</si>
  <si>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</si>
  <si>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</si>
  <si>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</si>
  <si>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</si>
  <si>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</si>
  <si>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</si>
  <si>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</si>
  <si>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</si>
  <si>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</si>
  <si>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</si>
  <si>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</si>
  <si>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</si>
  <si>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</si>
  <si>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</si>
  <si>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</si>
  <si>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</si>
  <si>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</si>
  <si>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</si>
  <si>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</si>
  <si>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</si>
  <si>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</si>
  <si>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</si>
  <si>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</si>
  <si>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</si>
  <si>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</si>
  <si>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</si>
  <si>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</si>
  <si>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</si>
  <si>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</si>
  <si>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</si>
  <si>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</si>
  <si>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</si>
  <si>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</si>
  <si>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</si>
  <si>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</si>
  <si>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</si>
  <si>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</si>
  <si>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</si>
  <si>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</si>
  <si>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</si>
  <si>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</si>
  <si>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</si>
  <si>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</si>
  <si>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</si>
  <si>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</si>
  <si>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</si>
  <si>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</si>
  <si>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</si>
  <si>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</si>
  <si>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</si>
  <si>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</si>
  <si>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</si>
  <si>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</si>
  <si>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</si>
  <si>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</si>
  <si>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</si>
  <si>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</si>
  <si>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</si>
  <si>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</si>
  <si>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</si>
  <si>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</si>
  <si>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</si>
  <si>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</si>
  <si>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</si>
  <si>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</si>
  <si>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</si>
  <si>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</si>
  <si>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</si>
  <si>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</si>
  <si>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</si>
  <si>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</si>
  <si>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</si>
  <si>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</si>
  <si>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</si>
  <si>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</si>
  <si>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</si>
  <si>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</si>
  <si>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</si>
  <si>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</si>
  <si>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</si>
  <si>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</si>
  <si>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</si>
  <si>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</si>
  <si>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</si>
  <si>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</si>
  <si>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</si>
  <si>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</si>
  <si>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</si>
  <si>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</si>
  <si>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</si>
  <si>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</si>
  <si>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</si>
  <si>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</si>
  <si>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</si>
  <si>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</si>
  <si>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</si>
  <si>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</si>
  <si>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</si>
  <si>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</si>
  <si>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</si>
  <si>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</si>
  <si>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</si>
  <si>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</si>
  <si>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</si>
  <si>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</si>
  <si>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</si>
  <si>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</si>
  <si>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</si>
  <si>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</si>
  <si>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</si>
  <si>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</si>
  <si>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</si>
  <si>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</si>
  <si>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</si>
  <si>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</si>
  <si>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</si>
  <si>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</si>
  <si>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</si>
  <si>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</si>
  <si>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</si>
  <si>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</si>
  <si>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</si>
  <si>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</si>
  <si>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</si>
  <si>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</si>
  <si>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</si>
  <si>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</si>
  <si>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</si>
  <si>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</si>
  <si>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</si>
  <si>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</si>
  <si>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</si>
  <si>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</si>
  <si>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</si>
  <si>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</si>
  <si>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</si>
  <si>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</si>
  <si>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</si>
  <si>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</si>
  <si>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</si>
  <si>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</si>
  <si>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</si>
  <si>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</si>
  <si>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</si>
  <si>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</si>
  <si>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</si>
  <si>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</si>
  <si>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</si>
  <si>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</si>
  <si>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</si>
  <si>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</si>
  <si>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</si>
  <si>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</si>
  <si>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</si>
  <si>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</si>
  <si>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</si>
  <si>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</si>
  <si>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</si>
  <si>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</si>
  <si>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</si>
  <si>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</si>
  <si>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</si>
  <si>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</si>
  <si>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</si>
  <si>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</si>
  <si>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</si>
  <si>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</si>
  <si>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</si>
  <si>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</si>
  <si>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</si>
  <si>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</si>
  <si>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</si>
  <si>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</si>
  <si>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</si>
  <si>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</si>
  <si>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</si>
  <si>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</si>
  <si>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</si>
  <si>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</si>
  <si>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</si>
  <si>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</si>
  <si>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</si>
  <si>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</si>
  <si>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</si>
  <si>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</si>
  <si>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</si>
  <si>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</si>
  <si>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</si>
  <si>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</si>
  <si>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</si>
  <si>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</si>
  <si>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</si>
  <si>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</si>
  <si>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</si>
  <si>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</si>
  <si>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</si>
  <si>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</si>
  <si>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</si>
  <si>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</si>
  <si>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</si>
  <si>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</si>
  <si>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</si>
  <si>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</si>
  <si>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</si>
  <si>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</si>
  <si>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</si>
  <si>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</si>
  <si>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</si>
  <si>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</si>
  <si>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</si>
  <si>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</si>
  <si>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</si>
  <si>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</si>
  <si>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</si>
  <si>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</si>
  <si>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</si>
  <si>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</si>
  <si>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</si>
  <si>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</si>
  <si>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</si>
  <si>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</si>
  <si>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</si>
  <si>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</si>
  <si>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</si>
  <si>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</si>
  <si>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</si>
  <si>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</si>
  <si>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</si>
  <si>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</si>
  <si>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</si>
  <si>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</si>
  <si>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</si>
  <si>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</si>
  <si>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</si>
  <si>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</si>
  <si>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</si>
  <si>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</si>
  <si>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</si>
  <si>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</si>
  <si>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</si>
  <si>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</si>
  <si>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</si>
  <si>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</si>
  <si>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</si>
  <si>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</si>
  <si>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</si>
  <si>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</si>
  <si>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</si>
  <si>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</si>
  <si>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</si>
  <si>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</si>
  <si>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</si>
  <si>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</si>
  <si>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</si>
  <si>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</si>
  <si>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</si>
  <si>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</si>
  <si>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</si>
  <si>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</si>
  <si>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</si>
  <si>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</si>
  <si>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</si>
  <si>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</si>
  <si>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</si>
  <si>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</si>
  <si>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</si>
  <si>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</si>
  <si>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</si>
  <si>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</si>
  <si>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</si>
  <si>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</si>
  <si>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</si>
  <si>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</si>
  <si>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</si>
  <si>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</si>
  <si>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</si>
  <si>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</si>
  <si>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</si>
  <si>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</si>
  <si>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</si>
  <si>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</si>
  <si>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</si>
  <si>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</si>
  <si>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</si>
  <si>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</si>
  <si>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</si>
  <si>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</si>
  <si>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</si>
  <si>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</si>
  <si>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</si>
  <si>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</si>
  <si>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</si>
  <si>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</si>
  <si>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</si>
  <si>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</si>
  <si>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</si>
  <si>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</si>
  <si>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</si>
  <si>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</si>
  <si>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</si>
  <si>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</si>
  <si>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</si>
  <si>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</si>
  <si>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</si>
  <si>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</si>
  <si>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</si>
  <si>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</si>
  <si>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</si>
  <si>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</si>
  <si>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</si>
  <si>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</si>
  <si>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</si>
  <si>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</si>
  <si>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</si>
  <si>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</si>
  <si>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</si>
  <si>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</si>
  <si>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</si>
  <si>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</si>
  <si>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</si>
  <si>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</si>
  <si>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</si>
  <si>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</si>
  <si>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</si>
  <si>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</si>
  <si>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</si>
  <si>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</si>
  <si>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</si>
  <si>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</si>
  <si>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</si>
  <si>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</si>
  <si>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</si>
  <si>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</si>
  <si>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</si>
  <si>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</si>
  <si>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</si>
  <si>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</si>
  <si>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</si>
  <si>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</si>
  <si>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</si>
  <si>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</si>
  <si>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</si>
  <si>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</si>
  <si>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</si>
  <si>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</si>
  <si>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</si>
  <si>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</si>
  <si>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</si>
  <si>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</si>
  <si>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</si>
  <si>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</si>
  <si>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</si>
  <si>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</si>
  <si>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</si>
  <si>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</si>
  <si>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</si>
  <si>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</si>
  <si>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</si>
  <si>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</si>
  <si>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</si>
  <si>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</si>
  <si>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</si>
  <si>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</si>
  <si>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</si>
  <si>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</si>
  <si>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</si>
  <si>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</si>
  <si>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</si>
  <si>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</si>
  <si>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</si>
  <si>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</si>
  <si>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</si>
  <si>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</si>
  <si>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</si>
  <si>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</si>
  <si>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</si>
  <si>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</si>
  <si>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</si>
  <si>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</si>
  <si>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</si>
  <si>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</si>
  <si>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</si>
  <si>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</si>
  <si>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</si>
  <si>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</si>
  <si>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</si>
  <si>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</si>
  <si>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</si>
  <si>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</si>
  <si>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</si>
  <si>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</si>
  <si>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</si>
  <si>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</si>
  <si>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</si>
  <si>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</si>
  <si>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</si>
  <si>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</si>
  <si>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</si>
  <si>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</si>
  <si>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</si>
  <si>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</si>
  <si>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</si>
  <si>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</si>
  <si>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</si>
  <si>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</si>
  <si>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</si>
  <si>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</si>
  <si>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</si>
  <si>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</si>
  <si>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</si>
  <si>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</si>
  <si>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</si>
  <si>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</si>
  <si>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</si>
  <si>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</si>
  <si>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</si>
  <si>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</si>
  <si>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</si>
  <si>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</si>
  <si>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</si>
  <si>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</si>
  <si>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</si>
  <si>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</si>
  <si>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</si>
  <si>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</si>
  <si>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</si>
  <si>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</si>
  <si>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</si>
  <si>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</si>
  <si>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</si>
  <si>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</si>
  <si>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</si>
  <si>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</si>
  <si>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</si>
  <si>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</si>
  <si>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</si>
  <si>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</si>
  <si>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</si>
  <si>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</si>
  <si>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</si>
  <si>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</si>
  <si>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</si>
  <si>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</si>
  <si>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</si>
  <si>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</si>
  <si>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</si>
  <si>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</si>
  <si>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</si>
  <si>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</si>
  <si>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</si>
  <si>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</si>
  <si>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</si>
  <si>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</si>
  <si>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</si>
  <si>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</si>
  <si>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</si>
  <si>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</si>
  <si>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</si>
  <si>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</si>
  <si>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</si>
  <si>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</si>
  <si>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</si>
  <si>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</si>
  <si>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</si>
  <si>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</si>
  <si>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</si>
  <si>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</si>
  <si>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</si>
  <si>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</si>
  <si>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</si>
  <si>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</si>
  <si>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</si>
  <si>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</si>
  <si>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</si>
  <si>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</si>
  <si>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</si>
  <si>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</si>
  <si>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</si>
  <si>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</si>
  <si>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</si>
  <si>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</si>
  <si>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</si>
  <si>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</si>
  <si>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</si>
  <si>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</si>
  <si>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</si>
  <si>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</si>
  <si>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</si>
  <si>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</si>
  <si>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</si>
  <si>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</si>
  <si>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</si>
  <si>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</si>
  <si>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</si>
  <si>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</si>
  <si>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</si>
  <si>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</si>
  <si>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</si>
  <si>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</si>
  <si>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</si>
  <si>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</si>
  <si>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</si>
  <si>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</si>
  <si>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</si>
  <si>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</si>
  <si>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</si>
  <si>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</si>
  <si>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</si>
  <si>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</si>
  <si>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</si>
  <si>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</si>
  <si>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</si>
  <si>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</si>
  <si>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</si>
  <si>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</si>
  <si>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</si>
  <si>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</si>
  <si>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</si>
  <si>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</si>
  <si>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</si>
  <si>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</si>
  <si>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</si>
  <si>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</si>
  <si>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</si>
  <si>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</si>
  <si>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</si>
  <si>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</si>
  <si>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</si>
  <si>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</si>
  <si>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</si>
  <si>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</si>
  <si>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</si>
  <si>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</si>
  <si>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</si>
  <si>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</si>
  <si>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</si>
  <si>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</si>
  <si>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</si>
  <si>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</si>
  <si>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</si>
  <si>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</si>
  <si>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</si>
  <si>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</si>
  <si>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</si>
  <si>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</si>
  <si>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</si>
  <si>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</si>
  <si>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</si>
  <si>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</si>
  <si>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</si>
  <si>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</si>
  <si>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</si>
  <si>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</si>
  <si>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</si>
  <si>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</si>
  <si>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</si>
  <si>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</si>
  <si>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</si>
  <si>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</si>
  <si>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</si>
  <si>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</si>
  <si>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</si>
  <si>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</si>
  <si>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</si>
  <si>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</si>
  <si>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</si>
  <si>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</si>
  <si>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</si>
  <si>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</si>
  <si>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</si>
  <si>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</si>
  <si>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</si>
  <si>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</si>
  <si>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</si>
  <si>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</si>
  <si>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</si>
  <si>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</si>
  <si>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</si>
  <si>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</si>
  <si>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</si>
  <si>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</si>
  <si>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</si>
  <si>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</si>
  <si>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</si>
  <si>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</si>
  <si>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</si>
  <si>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</si>
  <si>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</si>
  <si>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</si>
  <si>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</si>
  <si>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</si>
  <si>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</si>
  <si>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</si>
  <si>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</si>
  <si>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</si>
  <si>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</si>
  <si>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</si>
  <si>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</si>
  <si>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</si>
  <si>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</si>
  <si>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</si>
  <si>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</si>
  <si>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</si>
  <si>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</si>
  <si>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</si>
  <si>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</si>
  <si>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</si>
  <si>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</si>
  <si>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</si>
  <si>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</si>
  <si>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</si>
  <si>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</si>
  <si>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</si>
  <si>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</si>
  <si>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</si>
  <si>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</si>
  <si>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</si>
  <si>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</si>
  <si>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</si>
  <si>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</si>
  <si>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</si>
  <si>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</si>
  <si>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</si>
  <si>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</si>
  <si>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</si>
  <si>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</si>
  <si>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</si>
  <si>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</si>
  <si>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</si>
  <si>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</si>
  <si>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</si>
  <si>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</si>
  <si>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</si>
  <si>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</si>
  <si>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</si>
  <si>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</si>
  <si>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</si>
  <si>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</si>
  <si>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</si>
  <si>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</si>
  <si>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</si>
  <si>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</si>
  <si>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</si>
  <si>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</si>
  <si>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</si>
  <si>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</si>
  <si>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</si>
  <si>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</si>
  <si>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</si>
  <si>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</si>
  <si>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</si>
  <si>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</si>
  <si>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</si>
  <si>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</si>
  <si>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</si>
  <si>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</si>
  <si>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</si>
  <si>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</si>
  <si>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</si>
  <si>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</si>
  <si>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</si>
  <si>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</si>
  <si>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</si>
  <si>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</si>
  <si>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</si>
  <si>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</si>
  <si>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</si>
  <si>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</si>
  <si>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</si>
  <si>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</si>
  <si>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</si>
  <si>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</si>
  <si>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</si>
  <si>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</si>
  <si>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</si>
  <si>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</si>
  <si>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</si>
  <si>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</si>
  <si>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</si>
  <si>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</si>
  <si>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</si>
  <si>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</si>
  <si>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</si>
  <si>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</si>
  <si>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</si>
  <si>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</si>
  <si>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</si>
  <si>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</si>
  <si>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</si>
  <si>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</si>
  <si>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</si>
  <si>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</si>
  <si>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</si>
  <si>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</si>
  <si>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</si>
  <si>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</si>
  <si>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</si>
  <si>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</si>
  <si>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</si>
  <si>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</si>
  <si>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</si>
  <si>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</si>
  <si>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</si>
  <si>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</si>
  <si>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</si>
  <si>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</si>
  <si>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</si>
  <si>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</si>
  <si>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</si>
  <si>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</si>
  <si>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</si>
  <si>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</si>
  <si>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</si>
  <si>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</si>
  <si>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</si>
  <si>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</si>
  <si>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</si>
  <si>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</si>
  <si>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</si>
  <si>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</si>
  <si>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</si>
  <si>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</si>
  <si>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</si>
  <si>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</si>
  <si>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</si>
  <si>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</si>
  <si>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</si>
  <si>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</si>
  <si>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</si>
  <si>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</si>
  <si>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</si>
  <si>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</si>
  <si>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</si>
  <si>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</si>
  <si>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</si>
  <si>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</si>
  <si>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</si>
  <si>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</si>
  <si>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</si>
  <si>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</si>
  <si>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</si>
  <si>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</si>
  <si>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</si>
  <si>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</si>
  <si>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</si>
  <si>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</si>
  <si>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</si>
  <si>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</si>
  <si>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</si>
  <si>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</si>
  <si>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</si>
  <si>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</si>
  <si>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</si>
  <si>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</si>
  <si>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</si>
  <si>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</si>
  <si>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</si>
  <si>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</si>
  <si>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</si>
  <si>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</si>
  <si>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</si>
  <si>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</si>
  <si>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</si>
  <si>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</si>
  <si>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</si>
  <si>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</si>
  <si>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</si>
  <si>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</si>
  <si>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</si>
  <si>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</si>
  <si>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</si>
  <si>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</si>
  <si>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</si>
  <si>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</si>
  <si>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</si>
  <si>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</si>
  <si>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</si>
  <si>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</si>
  <si>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</si>
  <si>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</si>
  <si>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</si>
  <si>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</si>
  <si>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</si>
  <si>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</si>
  <si>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</si>
  <si>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</si>
  <si>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</si>
  <si>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</si>
  <si>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</si>
  <si>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</si>
  <si>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</si>
  <si>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</si>
  <si>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</si>
  <si>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</si>
  <si>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</si>
  <si>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</si>
  <si>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</si>
  <si>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</si>
  <si>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</si>
  <si>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</si>
  <si>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</si>
  <si>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</si>
  <si>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</si>
  <si>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</si>
  <si>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</si>
  <si>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</si>
  <si>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</si>
  <si>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</si>
  <si>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</si>
  <si>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</si>
  <si>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</si>
  <si>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</si>
  <si>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</si>
  <si>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</si>
  <si>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</si>
  <si>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</si>
  <si>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</si>
  <si>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</si>
  <si>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</si>
  <si>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</si>
  <si>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</si>
  <si>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</si>
  <si>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</si>
  <si>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</si>
  <si>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</si>
  <si>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</si>
  <si>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</si>
  <si>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</si>
  <si>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</si>
  <si>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</si>
  <si>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</si>
  <si>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</si>
  <si>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</si>
  <si>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</si>
  <si>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</si>
  <si>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</si>
  <si>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</si>
  <si>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</si>
  <si>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</si>
  <si>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</si>
  <si>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</si>
  <si>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</si>
  <si>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</si>
  <si>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</si>
  <si>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</si>
  <si>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</si>
  <si>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</si>
  <si>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</si>
  <si>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</si>
  <si>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</si>
  <si>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</si>
  <si>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</si>
  <si>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</si>
  <si>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</si>
  <si>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</si>
  <si>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</si>
  <si>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</si>
  <si>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</si>
  <si>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</si>
  <si>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</si>
  <si>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</si>
  <si>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</si>
  <si>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</si>
  <si>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</si>
  <si>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</si>
  <si>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</si>
  <si>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</si>
  <si>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</si>
  <si>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</si>
  <si>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</si>
  <si>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</si>
  <si>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</si>
  <si>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</si>
  <si>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</si>
  <si>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</si>
  <si>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</si>
  <si>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</si>
  <si>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</si>
  <si>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</si>
  <si>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</si>
  <si>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</si>
  <si>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</si>
  <si>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</si>
  <si>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</si>
  <si>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</si>
  <si>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</si>
  <si>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</si>
  <si>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</si>
  <si>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</si>
  <si>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</si>
  <si>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</si>
  <si>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</si>
  <si>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</si>
  <si>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</si>
  <si>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</si>
  <si>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</si>
  <si>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</si>
  <si>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</si>
  <si>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</si>
  <si>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</si>
  <si>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</si>
  <si>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</si>
  <si>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</si>
  <si>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</si>
  <si>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</si>
  <si>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</si>
  <si>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</si>
  <si>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</si>
  <si>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</si>
  <si>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</si>
  <si>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</si>
  <si>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</si>
  <si>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</si>
  <si>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</si>
  <si>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</si>
  <si>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</si>
  <si>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</si>
  <si>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</si>
  <si>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</si>
  <si>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</si>
  <si>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</si>
  <si>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</si>
  <si>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</si>
  <si>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</si>
  <si>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</si>
  <si>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</si>
  <si>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</si>
  <si>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</si>
  <si>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</si>
  <si>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</si>
  <si>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</si>
  <si>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</si>
  <si>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</si>
  <si>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</si>
  <si>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</si>
  <si>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</si>
  <si>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</si>
  <si>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</si>
  <si>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</si>
  <si>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</si>
  <si>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</si>
  <si>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</si>
  <si>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</si>
  <si>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</si>
  <si>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</si>
  <si>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</si>
  <si>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</si>
  <si>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</si>
  <si>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</si>
  <si>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</si>
  <si>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</si>
  <si>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</si>
  <si>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</si>
  <si>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</si>
  <si>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</si>
  <si>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</si>
  <si>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</si>
  <si>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</si>
  <si>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</si>
  <si>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</si>
  <si>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</si>
  <si>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</si>
  <si>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</si>
  <si>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</si>
  <si>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</si>
  <si>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</si>
  <si>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</si>
  <si>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</si>
  <si>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</si>
  <si>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</si>
  <si>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</si>
  <si>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</si>
  <si>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</si>
  <si>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</si>
  <si>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</si>
  <si>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</si>
  <si>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</si>
  <si>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</si>
  <si>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</si>
  <si>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</si>
  <si>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</si>
  <si>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</si>
  <si>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</si>
  <si>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</si>
  <si>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</si>
  <si>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</si>
  <si>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</si>
  <si>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</si>
  <si>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</si>
  <si>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</si>
  <si>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</si>
  <si>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</si>
  <si>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</si>
  <si>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</si>
  <si>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</si>
  <si>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</si>
  <si>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</si>
  <si>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</si>
  <si>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</si>
  <si>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</si>
  <si>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</si>
  <si>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</si>
  <si>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</si>
  <si>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</si>
  <si>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</si>
  <si>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</si>
  <si>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</si>
  <si>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</si>
  <si>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</si>
  <si>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</si>
  <si>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</si>
  <si>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</si>
  <si>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</si>
  <si>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</si>
  <si>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</si>
  <si>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</si>
  <si>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</si>
  <si>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</si>
  <si>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</si>
  <si>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</si>
  <si>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</si>
  <si>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</si>
  <si>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</si>
  <si>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</si>
  <si>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</si>
  <si>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</si>
  <si>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</si>
  <si>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</si>
  <si>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</si>
  <si>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</si>
  <si>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</si>
  <si>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</si>
  <si>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</si>
  <si>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</si>
  <si>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</si>
  <si>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</si>
  <si>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</si>
  <si>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</si>
  <si>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</si>
  <si>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</si>
  <si>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</si>
  <si>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</si>
  <si>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</si>
  <si>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</si>
  <si>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</si>
  <si>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</si>
  <si>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</si>
  <si>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</si>
  <si>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</si>
  <si>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</si>
  <si>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</si>
  <si>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</si>
  <si>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</si>
  <si>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</si>
  <si>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</si>
  <si>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</si>
  <si>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</si>
  <si>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</si>
  <si>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</si>
  <si>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</si>
  <si>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</si>
  <si>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</si>
  <si>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</si>
  <si>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</si>
  <si>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</si>
  <si>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</si>
  <si>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</si>
  <si>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</si>
  <si>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</si>
  <si>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</si>
  <si>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</si>
  <si>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</si>
  <si>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</si>
  <si>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</si>
  <si>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</si>
  <si>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</si>
  <si>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</si>
  <si>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</si>
  <si>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</si>
  <si>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</si>
  <si>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</si>
  <si>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</si>
  <si>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</si>
  <si>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</si>
  <si>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</si>
  <si>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</si>
  <si>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</si>
  <si>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</si>
  <si>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</si>
  <si>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</si>
  <si>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</si>
  <si>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</si>
  <si>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</si>
  <si>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</si>
  <si>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</si>
  <si>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</si>
  <si>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</si>
  <si>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</si>
  <si>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</si>
  <si>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</si>
  <si>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</si>
  <si>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</si>
  <si>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</si>
  <si>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</si>
  <si>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</si>
  <si>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</si>
  <si>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</si>
  <si>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</si>
  <si>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</si>
  <si>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</si>
  <si>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</si>
  <si>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</si>
  <si>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</si>
  <si>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</si>
  <si>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</si>
  <si>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</si>
  <si>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</si>
  <si>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</si>
  <si>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</si>
  <si>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</si>
  <si>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</si>
  <si>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</si>
  <si>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</si>
  <si>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</si>
  <si>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</si>
  <si>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</si>
  <si>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</si>
  <si>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</si>
  <si>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</si>
  <si>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</si>
  <si>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</si>
  <si>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</si>
  <si>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</si>
  <si>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</si>
  <si>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</si>
  <si>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</si>
  <si>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</si>
  <si>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</si>
  <si>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</si>
  <si>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</si>
  <si>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</si>
  <si>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</si>
  <si>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</si>
  <si>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</si>
  <si>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</si>
  <si>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</si>
  <si>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</si>
  <si>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</si>
  <si>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</si>
  <si>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</si>
  <si>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</si>
  <si>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</si>
  <si>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</si>
  <si>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</si>
  <si>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</si>
  <si>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</si>
  <si>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</si>
  <si>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</si>
  <si>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</si>
  <si>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</si>
  <si>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</si>
  <si>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</si>
  <si>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</si>
  <si>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</si>
  <si>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</si>
  <si>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</si>
  <si>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</si>
  <si>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</si>
  <si>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</si>
  <si>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</si>
  <si>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</si>
  <si>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</si>
  <si>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</si>
  <si>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</si>
  <si>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</si>
  <si>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</si>
  <si>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</si>
  <si>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</si>
  <si>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</si>
  <si>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</si>
  <si>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</si>
  <si>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</si>
  <si>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</si>
  <si>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</si>
  <si>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</si>
  <si>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</si>
  <si>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</si>
  <si>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</si>
  <si>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</si>
  <si>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</si>
  <si>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</si>
  <si>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</si>
  <si>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</si>
  <si>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</si>
  <si>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</si>
  <si>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</si>
  <si>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</si>
  <si>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</si>
  <si>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</si>
  <si>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</si>
  <si>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</si>
  <si>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</si>
  <si>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</si>
  <si>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</si>
  <si>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</si>
  <si>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</si>
  <si>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</si>
  <si>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</si>
  <si>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</si>
  <si>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</si>
  <si>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</si>
  <si>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</si>
  <si>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</si>
  <si>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</si>
  <si>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</si>
  <si>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</si>
  <si>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</si>
  <si>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</si>
  <si>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</si>
  <si>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</si>
  <si>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</si>
  <si>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</si>
  <si>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</si>
  <si>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</si>
  <si>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</si>
  <si>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</si>
  <si>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</si>
  <si>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</si>
  <si>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</si>
  <si>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</si>
  <si>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</si>
  <si>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</si>
  <si>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</si>
  <si>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</si>
  <si>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</si>
  <si>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</si>
  <si>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</si>
  <si>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</si>
  <si>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</si>
  <si>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</si>
  <si>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</si>
  <si>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</si>
  <si>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</si>
  <si>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</si>
  <si>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</si>
  <si>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</si>
  <si>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</si>
  <si>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</si>
  <si>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</si>
  <si>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</si>
  <si>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</si>
  <si>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</si>
  <si>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</si>
  <si>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</si>
  <si>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</si>
  <si>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</si>
  <si>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</si>
  <si>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</si>
  <si>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</si>
  <si>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</si>
  <si>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</si>
  <si>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</si>
  <si>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</si>
  <si>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</si>
  <si>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</si>
  <si>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</si>
  <si>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</si>
  <si>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</si>
  <si>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</si>
  <si>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</si>
  <si>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</si>
  <si>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</si>
  <si>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</si>
  <si>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</si>
  <si>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</si>
  <si>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</si>
  <si>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</si>
  <si>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</si>
  <si>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</si>
  <si>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</si>
  <si>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</si>
  <si>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</si>
  <si>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</si>
  <si>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</si>
  <si>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</si>
  <si>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</si>
  <si>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</si>
  <si>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</si>
  <si>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</si>
  <si>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</si>
  <si>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</si>
  <si>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</si>
  <si>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</si>
  <si>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</si>
  <si>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</si>
  <si>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</si>
  <si>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</si>
  <si>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</si>
  <si>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</si>
  <si>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</si>
  <si>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</si>
  <si>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</si>
  <si>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</si>
  <si>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</si>
  <si>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</si>
  <si>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</si>
  <si>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</si>
  <si>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</si>
  <si>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</si>
  <si>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</si>
  <si>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</si>
  <si>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</si>
  <si>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</si>
  <si>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</si>
  <si>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</si>
  <si>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</si>
  <si>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</si>
  <si>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</si>
  <si>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</si>
  <si>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</si>
  <si>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</si>
  <si>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</si>
  <si>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</si>
  <si>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</si>
  <si>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</si>
  <si>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</si>
  <si>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</si>
  <si>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</si>
  <si>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</si>
  <si>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</si>
  <si>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</si>
  <si>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</si>
  <si>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</si>
  <si>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</si>
  <si>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</si>
  <si>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</si>
  <si>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</si>
  <si>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</si>
  <si>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</si>
  <si>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</si>
  <si>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</si>
  <si>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</si>
  <si>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</si>
  <si>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</si>
  <si>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</si>
  <si>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</si>
  <si>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</si>
  <si>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</si>
  <si>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</si>
  <si>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</si>
  <si>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</si>
  <si>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</si>
  <si>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</si>
  <si>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</si>
  <si>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</si>
  <si>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</si>
  <si>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</si>
  <si>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</si>
  <si>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</si>
  <si>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</si>
  <si>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</si>
  <si>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</si>
  <si>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</si>
  <si>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</si>
  <si>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</si>
  <si>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</si>
  <si>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</si>
  <si>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</si>
  <si>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</si>
  <si>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</si>
  <si>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</si>
  <si>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</si>
  <si>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</si>
  <si>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</si>
  <si>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</si>
  <si>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</si>
  <si>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</si>
  <si>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</si>
  <si>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</si>
  <si>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</si>
  <si>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</si>
  <si>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</si>
  <si>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</si>
  <si>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</si>
  <si>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</si>
  <si>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</si>
  <si>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</si>
  <si>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</si>
  <si>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</si>
  <si>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</si>
  <si>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</si>
  <si>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</si>
  <si>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</si>
  <si>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</si>
  <si>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</si>
  <si>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</si>
  <si>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</si>
  <si>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</si>
  <si>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</si>
  <si>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</si>
  <si>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</si>
  <si>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</si>
  <si>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</si>
  <si>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</si>
  <si>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</si>
  <si>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</si>
  <si>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</si>
  <si>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</si>
  <si>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</si>
  <si>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</si>
  <si>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</si>
  <si>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</si>
  <si>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</si>
  <si>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</si>
  <si>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</si>
  <si>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</si>
  <si>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</si>
  <si>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</si>
  <si>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</si>
  <si>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</si>
  <si>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</si>
  <si>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</si>
  <si>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</si>
  <si>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</si>
  <si>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</si>
  <si>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</si>
  <si>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</si>
  <si>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</si>
  <si>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</si>
  <si>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</si>
  <si>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</si>
  <si>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</si>
  <si>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</si>
  <si>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</si>
  <si>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</si>
  <si>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</si>
  <si>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</si>
  <si>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</si>
  <si>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</si>
  <si>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</si>
  <si>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</si>
  <si>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</si>
  <si>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</si>
  <si>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</si>
  <si>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</si>
  <si>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</si>
  <si>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</si>
  <si>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</si>
  <si>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</si>
  <si>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</si>
  <si>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</si>
  <si>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</si>
  <si>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</si>
  <si>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</si>
  <si>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</si>
  <si>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</si>
  <si>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</si>
  <si>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</si>
  <si>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</si>
  <si>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</si>
  <si>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</si>
  <si>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</si>
  <si>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</si>
  <si>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</si>
  <si>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</si>
  <si>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</si>
  <si>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</si>
  <si>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</si>
  <si>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</si>
  <si>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</si>
  <si>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</si>
  <si>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</si>
  <si>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</si>
  <si>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</si>
  <si>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</si>
  <si>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</si>
  <si>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</si>
  <si>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</si>
  <si>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</si>
  <si>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</si>
  <si>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</si>
  <si>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</si>
  <si>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</si>
  <si>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</si>
  <si>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</si>
  <si>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</si>
  <si>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</si>
  <si>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</si>
  <si>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</si>
  <si>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</si>
  <si>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</si>
  <si>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</si>
  <si>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</si>
  <si>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</si>
  <si>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</si>
  <si>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</si>
  <si>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</si>
  <si>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</si>
  <si>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</si>
  <si>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</si>
  <si>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</si>
  <si>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</si>
  <si>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</si>
  <si>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</si>
  <si>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</si>
  <si>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</si>
  <si>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</si>
  <si>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</si>
  <si>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</si>
  <si>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</si>
  <si>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</si>
  <si>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</si>
  <si>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</si>
  <si>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</si>
  <si>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</si>
  <si>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</si>
  <si>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</si>
  <si>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</si>
  <si>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</si>
  <si>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</si>
  <si>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</si>
  <si>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</si>
  <si>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</si>
  <si>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</si>
  <si>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</si>
  <si>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</si>
  <si>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</si>
  <si>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</si>
  <si>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</si>
  <si>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</si>
  <si>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</si>
  <si>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</si>
  <si>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</si>
  <si>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</si>
  <si>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</si>
  <si>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</si>
  <si>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</si>
  <si>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</si>
  <si>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</si>
  <si>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</si>
  <si>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</si>
  <si>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</si>
  <si>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</si>
  <si>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</si>
  <si>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</si>
  <si>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</si>
  <si>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</si>
  <si>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</si>
  <si>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</si>
  <si>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</si>
  <si>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</si>
  <si>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</si>
  <si>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</si>
  <si>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</si>
  <si>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</si>
  <si>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</si>
  <si>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</si>
  <si>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</si>
  <si>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</si>
  <si>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</si>
  <si>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</si>
  <si>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</si>
  <si>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</si>
  <si>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</si>
  <si>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</si>
  <si>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</si>
  <si>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</si>
  <si>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</si>
  <si>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</si>
  <si>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</si>
  <si>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</si>
  <si>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</si>
  <si>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</si>
  <si>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</si>
  <si>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</si>
  <si>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</si>
  <si>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</si>
  <si>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</si>
  <si>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</si>
  <si>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</si>
  <si>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</si>
  <si>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</si>
  <si>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</si>
  <si>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</si>
  <si>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</si>
  <si>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</si>
  <si>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</si>
  <si>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</si>
  <si>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</si>
  <si>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</si>
  <si>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</si>
  <si>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</si>
  <si>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</si>
  <si>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</si>
  <si>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</si>
  <si>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</si>
  <si>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</si>
  <si>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</si>
  <si>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</si>
  <si>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</si>
  <si>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</si>
  <si>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</si>
  <si>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</si>
  <si>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</si>
  <si>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</si>
  <si>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</si>
  <si>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</si>
  <si>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</si>
  <si>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</si>
  <si>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</si>
  <si>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</si>
  <si>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</si>
  <si>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</si>
  <si>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</si>
  <si>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</si>
  <si>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</si>
  <si>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</si>
  <si>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</si>
  <si>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</si>
  <si>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</si>
  <si>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</si>
  <si>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</si>
  <si>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</si>
  <si>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</si>
  <si>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</si>
  <si>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</si>
  <si>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</si>
  <si>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</si>
  <si>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</si>
  <si>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</si>
  <si>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</si>
  <si>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</si>
  <si>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</si>
  <si>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</si>
  <si>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</si>
  <si>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</si>
  <si>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</si>
  <si>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</si>
  <si>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</si>
  <si>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</si>
  <si>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</si>
  <si>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</si>
  <si>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</si>
  <si>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</si>
  <si>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</si>
  <si>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</si>
  <si>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</si>
  <si>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</si>
  <si>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</si>
  <si>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</si>
  <si>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</si>
  <si>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</si>
  <si>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</si>
  <si>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</si>
  <si>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</si>
  <si>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</si>
  <si>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</si>
  <si>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</si>
  <si>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</si>
  <si>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</si>
  <si>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</si>
  <si>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</si>
  <si>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</si>
  <si>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</si>
  <si>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</si>
  <si>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</si>
  <si>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</si>
  <si>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</si>
  <si>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</si>
  <si>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</si>
  <si>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</si>
  <si>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</si>
  <si>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</si>
  <si>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</si>
  <si>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</si>
  <si>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</si>
  <si>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</si>
  <si>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</si>
  <si>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</si>
  <si>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</si>
  <si>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</si>
  <si>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</si>
  <si>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</si>
  <si>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</si>
  <si>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</si>
  <si>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</si>
  <si>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</si>
  <si>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</si>
  <si>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</si>
  <si>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</si>
  <si>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</si>
  <si>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</si>
  <si>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</si>
  <si>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</si>
  <si>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</si>
  <si>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</si>
  <si>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</si>
  <si>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</si>
  <si>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</si>
  <si>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</si>
  <si>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</si>
  <si>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</si>
  <si>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</si>
  <si>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</si>
  <si>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</si>
  <si>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</si>
  <si>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</si>
  <si>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</si>
  <si>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</si>
  <si>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</si>
  <si>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</si>
  <si>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</si>
  <si>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</si>
  <si>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</si>
  <si>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</si>
  <si>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</si>
  <si>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</si>
  <si>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</si>
  <si>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</si>
  <si>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</si>
  <si>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</si>
  <si>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</si>
  <si>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</si>
  <si>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</si>
  <si>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</si>
  <si>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</si>
  <si>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</si>
  <si>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</si>
  <si>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</si>
  <si>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</si>
  <si>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</si>
  <si>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</si>
  <si>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</si>
  <si>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</si>
  <si>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</si>
  <si>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</si>
  <si>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</si>
  <si>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</si>
  <si>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</si>
  <si>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</si>
  <si>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</si>
  <si>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</si>
  <si>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</si>
  <si>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</si>
  <si>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</si>
  <si>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</si>
  <si>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</si>
  <si>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</si>
  <si>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</si>
  <si>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</si>
  <si>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</si>
  <si>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</si>
  <si>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</si>
  <si>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</si>
  <si>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</si>
  <si>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</si>
  <si>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</si>
  <si>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</si>
  <si>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</si>
  <si>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</si>
  <si>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</si>
  <si>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</si>
  <si>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</si>
  <si>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</si>
  <si>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</si>
  <si>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</si>
  <si>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</si>
  <si>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</si>
  <si>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</si>
  <si>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</si>
  <si>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</si>
  <si>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</si>
  <si>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</si>
  <si>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</si>
  <si>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</si>
  <si>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</si>
  <si>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</si>
  <si>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</si>
  <si>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</si>
  <si>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</si>
  <si>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</si>
  <si>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</si>
  <si>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</si>
  <si>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</si>
  <si>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</si>
  <si>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</si>
  <si>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</si>
  <si>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</si>
  <si>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</si>
  <si>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</si>
  <si>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</si>
  <si>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</si>
  <si>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</si>
  <si>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</si>
  <si>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</si>
  <si>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</si>
  <si>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</si>
  <si>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</si>
  <si>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</si>
  <si>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</si>
  <si>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</si>
  <si>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</si>
  <si>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</si>
  <si>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</si>
  <si>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</si>
  <si>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</si>
  <si>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</si>
  <si>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</si>
  <si>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</si>
  <si>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</si>
  <si>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</si>
  <si>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</si>
  <si>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</si>
  <si>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</si>
  <si>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</si>
  <si>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</si>
  <si>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</si>
  <si>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</si>
  <si>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</si>
  <si>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</si>
  <si>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</si>
  <si>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</si>
  <si>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</si>
  <si>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</si>
  <si>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</si>
  <si>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</si>
  <si>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</si>
  <si>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</si>
  <si>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</si>
  <si>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</si>
  <si>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</si>
  <si>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</si>
  <si>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</si>
  <si>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</si>
  <si>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</si>
  <si>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</si>
  <si>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</si>
  <si>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</si>
  <si>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</si>
  <si>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</si>
  <si>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</si>
  <si>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</si>
  <si>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</si>
  <si>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</si>
  <si>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</si>
  <si>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</si>
  <si>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</si>
  <si>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</si>
  <si>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</si>
  <si>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</si>
  <si>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</si>
  <si>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</si>
  <si>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</si>
  <si>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</si>
  <si>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</si>
  <si>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</si>
  <si>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</si>
  <si>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</si>
  <si>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</si>
  <si>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</si>
  <si>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</si>
  <si>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</si>
  <si>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</si>
  <si>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</si>
  <si>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</si>
  <si>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</si>
  <si>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</si>
  <si>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</si>
  <si>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</si>
  <si>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</si>
  <si>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</si>
  <si>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</si>
  <si>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</si>
  <si>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</si>
  <si>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</si>
  <si>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</si>
  <si>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</si>
  <si>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</si>
  <si>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</si>
  <si>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</si>
  <si>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</si>
  <si>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</si>
  <si>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</si>
  <si>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</si>
  <si>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</si>
  <si>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</si>
  <si>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</si>
  <si>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</si>
  <si>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</si>
  <si>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</si>
  <si>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</si>
  <si>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</si>
  <si>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</si>
  <si>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</si>
  <si>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</si>
  <si>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</si>
  <si>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</si>
  <si>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</si>
  <si>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</si>
  <si>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</si>
  <si>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</si>
  <si>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</si>
  <si>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</si>
  <si>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</si>
  <si>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</si>
  <si>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</si>
  <si>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</si>
  <si>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</si>
  <si>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</si>
  <si>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</si>
  <si>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</si>
  <si>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</si>
  <si>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</si>
  <si>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</si>
  <si>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</si>
  <si>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</si>
  <si>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</si>
  <si>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</si>
  <si>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</si>
  <si>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</si>
  <si>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</si>
  <si>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</si>
  <si>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</si>
  <si>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</si>
  <si>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</si>
  <si>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</si>
  <si>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</si>
  <si>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</si>
  <si>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</si>
  <si>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</si>
  <si>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</si>
  <si>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</si>
  <si>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</si>
  <si>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</si>
  <si>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</si>
  <si>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</si>
  <si>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</si>
  <si>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</si>
  <si>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</si>
  <si>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</si>
  <si>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</si>
  <si>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</si>
  <si>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</si>
  <si>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</si>
  <si>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</si>
  <si>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</si>
  <si>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</si>
  <si>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</si>
  <si>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</si>
  <si>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</si>
  <si>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</si>
  <si>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</si>
  <si>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</si>
  <si>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</si>
  <si>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</si>
  <si>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</si>
  <si>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</si>
  <si>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</si>
  <si>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</si>
  <si>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</si>
  <si>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</si>
  <si>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</si>
  <si>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</si>
  <si>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</si>
  <si>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</si>
  <si>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</si>
  <si>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</si>
  <si>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</si>
  <si>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</si>
  <si>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</si>
  <si>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</si>
  <si>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</si>
  <si>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</si>
  <si>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</si>
  <si>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</si>
  <si>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</si>
  <si>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</si>
  <si>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</si>
  <si>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</si>
  <si>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</si>
  <si>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</si>
  <si>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</si>
  <si>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</si>
  <si>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</si>
  <si>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</si>
  <si>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</si>
  <si>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</si>
  <si>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</si>
  <si>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</si>
  <si>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</si>
  <si>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</si>
  <si>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</si>
  <si>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</si>
  <si>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</si>
  <si>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</si>
  <si>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</si>
  <si>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</si>
  <si>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</si>
  <si>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</si>
  <si>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</si>
  <si>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</si>
  <si>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</si>
  <si>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</si>
  <si>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</si>
  <si>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</si>
  <si>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</si>
  <si>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</si>
  <si>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</si>
  <si>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</si>
  <si>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</si>
  <si>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</si>
  <si>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</si>
  <si>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</si>
  <si>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</si>
  <si>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</si>
  <si>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</si>
  <si>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</si>
  <si>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</si>
  <si>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</si>
  <si>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</si>
  <si>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</si>
  <si>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</si>
  <si>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</si>
  <si>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</si>
  <si>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</si>
  <si>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</si>
  <si>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</si>
  <si>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</si>
  <si>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</si>
  <si>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</si>
  <si>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</si>
  <si>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</si>
  <si>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</si>
  <si>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</si>
  <si>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</si>
  <si>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</si>
  <si>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</si>
  <si>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</si>
  <si>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</si>
  <si>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</si>
  <si>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</si>
  <si>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</si>
  <si>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</si>
  <si>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</si>
  <si>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</si>
  <si>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</si>
  <si>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</si>
  <si>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</si>
  <si>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</si>
  <si>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</si>
  <si>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</si>
  <si>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</si>
  <si>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</si>
  <si>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</si>
  <si>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</si>
  <si>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</si>
  <si>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</si>
  <si>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</si>
  <si>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</si>
  <si>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</si>
  <si>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</si>
  <si>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</si>
  <si>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</si>
  <si>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</si>
  <si>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</si>
  <si>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</si>
  <si>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</si>
  <si>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</si>
  <si>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</si>
  <si>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</si>
  <si>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</si>
  <si>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</si>
  <si>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</si>
  <si>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</si>
  <si>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</si>
  <si>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</si>
  <si>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</si>
  <si>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</si>
  <si>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</si>
  <si>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</si>
  <si>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</si>
  <si>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</si>
  <si>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</si>
  <si>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</si>
  <si>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</si>
  <si>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</si>
  <si>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</si>
  <si>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</si>
  <si>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</si>
  <si>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</si>
  <si>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</si>
  <si>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</si>
  <si>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</si>
  <si>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</si>
  <si>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</si>
  <si>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</si>
  <si>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</si>
  <si>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</si>
  <si>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</si>
  <si>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</si>
  <si>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</si>
  <si>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</si>
  <si>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</si>
  <si>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</si>
  <si>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</si>
  <si>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</si>
  <si>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</si>
  <si>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</si>
  <si>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</si>
  <si>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</si>
  <si>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</si>
  <si>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</si>
  <si>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</si>
  <si>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</si>
  <si>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</si>
  <si>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</si>
  <si>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</si>
  <si>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</si>
  <si>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</si>
  <si>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</si>
  <si>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</si>
  <si>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</si>
  <si>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</si>
  <si>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</si>
  <si>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</si>
  <si>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</si>
  <si>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</si>
  <si>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</si>
  <si>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</si>
  <si>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</si>
  <si>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</si>
  <si>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</si>
  <si>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</si>
  <si>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</si>
  <si>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</si>
  <si>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</si>
  <si>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</si>
  <si>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</si>
  <si>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</si>
  <si>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</si>
  <si>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</si>
  <si>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</si>
  <si>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</si>
  <si>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</si>
  <si>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</si>
  <si>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</si>
  <si>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</si>
  <si>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</si>
  <si>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</si>
  <si>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</si>
  <si>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</si>
  <si>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</si>
  <si>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</si>
  <si>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</si>
  <si>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</si>
  <si>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</si>
  <si>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</si>
  <si>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</si>
  <si>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</si>
  <si>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</si>
  <si>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</si>
  <si>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</si>
  <si>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</si>
  <si>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</si>
  <si>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</si>
  <si>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</si>
  <si>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</si>
  <si>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</si>
  <si>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</si>
  <si>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</si>
  <si>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</si>
  <si>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</si>
  <si>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</si>
  <si>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</si>
  <si>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</si>
  <si>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</si>
  <si>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</si>
  <si>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</si>
  <si>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</si>
  <si>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</si>
  <si>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</si>
  <si>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</si>
  <si>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</si>
  <si>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</si>
  <si>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</si>
  <si>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</si>
  <si>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</si>
  <si>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</si>
  <si>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</si>
  <si>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</si>
  <si>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</si>
  <si>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</si>
  <si>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</si>
  <si>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</si>
  <si>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</si>
  <si>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</si>
  <si>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</si>
  <si>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</si>
  <si>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</si>
  <si>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</si>
  <si>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</si>
  <si>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</si>
  <si>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</si>
  <si>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</si>
  <si>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</si>
  <si>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</si>
  <si>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</si>
  <si>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</si>
  <si>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</si>
  <si>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</si>
  <si>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</si>
  <si>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</si>
  <si>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</si>
  <si>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</si>
  <si>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</si>
  <si>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</si>
  <si>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</si>
  <si>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</si>
  <si>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</si>
  <si>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</si>
  <si>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</si>
  <si>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</si>
  <si>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</si>
  <si>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</si>
  <si>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</si>
  <si>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</si>
  <si>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</si>
  <si>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</si>
  <si>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</si>
  <si>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</si>
  <si>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</si>
  <si>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</si>
  <si>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</si>
  <si>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</si>
  <si>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</si>
  <si>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</si>
  <si>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</si>
  <si>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</si>
  <si>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</si>
  <si>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</si>
  <si>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</si>
  <si>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</si>
  <si>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</si>
  <si>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</si>
  <si>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</si>
  <si>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</si>
  <si>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</si>
  <si>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</si>
  <si>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</si>
  <si>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</si>
  <si>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</si>
  <si>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</si>
  <si>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</si>
  <si>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</si>
  <si>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</si>
  <si>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</si>
  <si>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</si>
  <si>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</si>
  <si>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</si>
  <si>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</si>
  <si>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</si>
  <si>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</si>
  <si>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</si>
  <si>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</si>
  <si>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</si>
  <si>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</si>
  <si>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</si>
  <si>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</si>
  <si>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</si>
  <si>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</si>
  <si>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</si>
  <si>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</si>
  <si>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</si>
  <si>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</si>
  <si>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</si>
  <si>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</si>
  <si>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</si>
  <si>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</si>
  <si>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</si>
  <si>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</si>
  <si>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</si>
  <si>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</si>
  <si>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</si>
  <si>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</si>
  <si>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</si>
  <si>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</si>
  <si>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</si>
  <si>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</si>
  <si>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</si>
  <si>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</si>
  <si>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</si>
  <si>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</si>
  <si>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</si>
  <si>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</si>
  <si>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</si>
  <si>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</si>
  <si>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</si>
  <si>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</si>
  <si>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</si>
  <si>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</si>
  <si>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</si>
  <si>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</si>
  <si>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</si>
  <si>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</si>
  <si>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</si>
  <si>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</si>
  <si>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</si>
  <si>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</si>
  <si>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</si>
  <si>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</si>
  <si>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</si>
  <si>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</si>
  <si>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</si>
  <si>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</si>
  <si>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</si>
  <si>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</si>
  <si>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</si>
  <si>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</si>
  <si>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</si>
  <si>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</si>
  <si>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</si>
  <si>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</si>
  <si>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</si>
  <si>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</si>
  <si>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</si>
  <si>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</si>
  <si>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</si>
  <si>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</si>
  <si>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</si>
  <si>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</si>
  <si>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</si>
  <si>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</si>
  <si>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</si>
  <si>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</si>
  <si>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</si>
  <si>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</si>
  <si>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</si>
  <si>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</si>
  <si>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</si>
  <si>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</si>
  <si>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</si>
  <si>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</si>
  <si>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</si>
  <si>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</si>
  <si>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</si>
  <si>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</si>
  <si>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</si>
  <si>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</si>
  <si>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</si>
  <si>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</si>
  <si>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</si>
  <si>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</si>
  <si>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</si>
  <si>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</si>
  <si>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</si>
  <si>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</si>
  <si>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</si>
  <si>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</si>
  <si>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</si>
  <si>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</si>
  <si>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</si>
  <si>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</si>
  <si>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</si>
  <si>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</si>
  <si>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</si>
  <si>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</si>
  <si>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</si>
  <si>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</si>
  <si>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</si>
  <si>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</si>
  <si>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</si>
  <si>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</si>
  <si>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</si>
  <si>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</si>
  <si>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</si>
  <si>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</si>
  <si>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</si>
  <si>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</si>
  <si>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</si>
  <si>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</si>
  <si>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</si>
  <si>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</si>
  <si>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</si>
  <si>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</si>
  <si>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</si>
  <si>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</si>
  <si>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</si>
  <si>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</si>
  <si>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</si>
  <si>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</si>
  <si>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</si>
  <si>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</si>
  <si>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</si>
  <si>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</si>
  <si>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</si>
  <si>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</si>
  <si>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</si>
  <si>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</si>
  <si>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</si>
  <si>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</si>
  <si>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</si>
  <si>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</si>
  <si>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</si>
  <si>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</si>
  <si>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</si>
  <si>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</si>
  <si>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</si>
  <si>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</si>
  <si>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</si>
  <si>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</si>
  <si>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</si>
  <si>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</si>
  <si>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</si>
  <si>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</si>
  <si>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</si>
  <si>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</si>
  <si>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</si>
  <si>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</si>
  <si>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</si>
  <si>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</si>
  <si>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</si>
  <si>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</si>
  <si>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</si>
  <si>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</si>
  <si>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</si>
  <si>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</si>
  <si>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</si>
  <si>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</si>
  <si>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</si>
  <si>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</si>
  <si>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</si>
  <si>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</si>
  <si>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</si>
  <si>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</si>
  <si>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</si>
  <si>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</si>
  <si>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</si>
  <si>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</si>
  <si>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</si>
  <si>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</si>
  <si>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</si>
  <si>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</si>
  <si>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</si>
  <si>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</si>
  <si>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</si>
  <si>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</si>
  <si>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</si>
  <si>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</si>
  <si>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</si>
  <si>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</si>
  <si>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</si>
  <si>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</si>
  <si>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</si>
  <si>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</si>
  <si>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</si>
  <si>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</si>
  <si>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</si>
  <si>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</si>
  <si>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</si>
  <si>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</si>
  <si>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</si>
  <si>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</si>
  <si>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</si>
  <si>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</si>
  <si>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</si>
  <si>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</si>
  <si>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</si>
  <si>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</si>
  <si>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</si>
  <si>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</si>
  <si>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</si>
  <si>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</si>
  <si>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</si>
  <si>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</si>
  <si>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</si>
  <si>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</si>
  <si>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</si>
  <si>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</si>
  <si>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</si>
  <si>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</si>
  <si>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</si>
  <si>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</si>
  <si>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</si>
  <si>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</si>
  <si>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</si>
  <si>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</si>
  <si>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</si>
  <si>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</si>
  <si>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</si>
  <si>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</si>
  <si>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</si>
  <si>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</si>
  <si>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</si>
  <si>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</si>
  <si>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</si>
  <si>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</si>
  <si>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</si>
  <si>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</si>
  <si>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</si>
  <si>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</si>
  <si>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</si>
  <si>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</si>
  <si>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</si>
  <si>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</si>
  <si>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</si>
  <si>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</si>
  <si>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</si>
  <si>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</si>
  <si>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</si>
  <si>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</si>
  <si>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</si>
  <si>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</si>
  <si>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</si>
  <si>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</si>
  <si>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</si>
  <si>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</si>
  <si>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</si>
  <si>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</si>
  <si>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</si>
  <si>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</si>
  <si>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</si>
  <si>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</si>
  <si>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</si>
  <si>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</si>
  <si>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</si>
  <si>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</si>
  <si>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</si>
  <si>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</si>
  <si>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</si>
  <si>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</si>
  <si>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</si>
  <si>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</si>
  <si>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</si>
  <si>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</si>
  <si>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</si>
  <si>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</si>
  <si>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</si>
  <si>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</si>
  <si>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</si>
  <si>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</si>
  <si>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</si>
  <si>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</si>
  <si>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</si>
  <si>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</si>
  <si>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</si>
  <si>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</si>
  <si>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</si>
  <si>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</si>
  <si>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</si>
  <si>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</si>
  <si>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</si>
  <si>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</si>
  <si>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</si>
  <si>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</si>
  <si>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</si>
  <si>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</si>
  <si>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</si>
  <si>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</si>
  <si>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</si>
  <si>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</si>
  <si>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</si>
  <si>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</si>
  <si>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</si>
  <si>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</si>
  <si>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</si>
  <si>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</si>
  <si>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</si>
  <si>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</si>
  <si>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</si>
  <si>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</si>
  <si>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</si>
  <si>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</si>
  <si>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</si>
  <si>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</si>
  <si>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</si>
  <si>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</si>
  <si>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</si>
  <si>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</si>
  <si>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</si>
  <si>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</si>
  <si>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</si>
  <si>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</si>
  <si>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</si>
  <si>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</si>
  <si>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</si>
  <si>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</si>
  <si>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</si>
  <si>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</si>
  <si>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</si>
  <si>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</si>
  <si>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</si>
  <si>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</si>
  <si>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</si>
  <si>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</si>
  <si>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</si>
  <si>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</si>
  <si>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</si>
  <si>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</si>
  <si>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</si>
  <si>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</si>
  <si>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</si>
  <si>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</si>
  <si>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</si>
  <si>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</si>
  <si>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</si>
  <si>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</si>
  <si>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</si>
  <si>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</si>
  <si>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</si>
  <si>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</si>
  <si>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</si>
  <si>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</si>
  <si>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</si>
  <si>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</si>
  <si>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</si>
  <si>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</si>
  <si>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</si>
  <si>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</si>
  <si>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</si>
  <si>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</si>
  <si>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</si>
  <si>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</si>
  <si>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</si>
  <si>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</si>
  <si>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</si>
  <si>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</si>
  <si>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</si>
  <si>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</si>
  <si>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</si>
  <si>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</si>
  <si>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</si>
  <si>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</si>
  <si>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</si>
  <si>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</si>
  <si>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</si>
  <si>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</si>
  <si>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</si>
  <si>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</si>
  <si>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</si>
  <si>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</si>
  <si>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</si>
  <si>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</si>
  <si>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</si>
  <si>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</si>
  <si>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</si>
  <si>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</si>
  <si>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</si>
  <si>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</si>
  <si>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</si>
  <si>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</si>
  <si>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</si>
  <si>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</si>
  <si>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</si>
  <si>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</si>
  <si>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</si>
  <si>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</si>
  <si>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</si>
  <si>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</si>
  <si>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</si>
  <si>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</si>
  <si>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</si>
  <si>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</si>
  <si>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</si>
  <si>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</si>
  <si>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</si>
  <si>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</si>
  <si>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</si>
  <si>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</si>
  <si>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</si>
  <si>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</si>
  <si>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</si>
  <si>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</si>
  <si>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</si>
  <si>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</si>
  <si>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</si>
  <si>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</si>
  <si>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</si>
  <si>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</si>
  <si>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</si>
  <si>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</si>
  <si>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</si>
  <si>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</si>
  <si>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</si>
  <si>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</si>
  <si>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</si>
  <si>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</si>
  <si>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</si>
  <si>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</si>
  <si>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</si>
  <si>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</si>
  <si>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</si>
  <si>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</si>
  <si>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</si>
  <si>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</si>
  <si>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</si>
  <si>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</si>
  <si>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</si>
  <si>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</si>
  <si>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</si>
  <si>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</si>
  <si>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</si>
  <si>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</si>
  <si>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</si>
  <si>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</si>
  <si>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</si>
  <si>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</si>
  <si>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</si>
  <si>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</si>
  <si>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</si>
  <si>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</si>
  <si>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</si>
  <si>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</si>
  <si>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</si>
  <si>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</si>
  <si>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</si>
  <si>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</si>
  <si>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</si>
  <si>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</si>
  <si>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</si>
  <si>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</si>
  <si>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</si>
  <si>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</si>
  <si>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</si>
  <si>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</si>
  <si>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</si>
  <si>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</si>
  <si>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</si>
  <si>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</si>
  <si>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</si>
  <si>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</si>
  <si>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</si>
  <si>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</si>
  <si>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</si>
  <si>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</si>
  <si>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</si>
  <si>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</si>
  <si>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</si>
  <si>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</si>
  <si>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</si>
  <si>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</si>
  <si>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</si>
  <si>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</si>
  <si>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</si>
  <si>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</si>
  <si>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</si>
  <si>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</si>
  <si>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</si>
  <si>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</si>
  <si>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</si>
  <si>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</si>
  <si>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</si>
  <si>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</si>
  <si>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</si>
  <si>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</si>
  <si>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</si>
  <si>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</si>
  <si>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</si>
  <si>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</si>
  <si>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</si>
  <si>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</si>
  <si>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</si>
  <si>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</si>
  <si>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</si>
  <si>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</si>
  <si>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</si>
  <si>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</si>
  <si>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</si>
  <si>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</si>
  <si>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</si>
  <si>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</si>
  <si>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</si>
  <si>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</si>
  <si>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</si>
  <si>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</si>
  <si>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</si>
  <si>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</si>
  <si>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</si>
  <si>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</si>
  <si>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</si>
  <si>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</si>
  <si>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</si>
  <si>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</si>
  <si>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</si>
  <si>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</si>
  <si>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</si>
  <si>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</si>
  <si>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</si>
  <si>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</si>
  <si>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</si>
  <si>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</si>
  <si>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</si>
  <si>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</si>
  <si>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</si>
  <si>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</si>
  <si>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</si>
  <si>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</si>
  <si>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</si>
  <si>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</si>
  <si>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</si>
  <si>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</si>
  <si>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</si>
  <si>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</si>
  <si>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</si>
  <si>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</si>
  <si>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</si>
  <si>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</si>
  <si>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</si>
  <si>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</si>
  <si>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</si>
  <si>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</si>
  <si>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</si>
  <si>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</si>
  <si>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</si>
  <si>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</si>
  <si>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</si>
  <si>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</si>
  <si>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</si>
  <si>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</si>
  <si>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</si>
  <si>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</si>
  <si>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</si>
  <si>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</si>
  <si>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</si>
  <si>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</si>
  <si>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</si>
  <si>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</si>
  <si>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</si>
  <si>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</si>
  <si>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</si>
  <si>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</si>
  <si>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</si>
  <si>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</si>
  <si>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</si>
  <si>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</si>
  <si>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</si>
  <si>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</si>
  <si>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</si>
  <si>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</si>
  <si>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</si>
  <si>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</si>
  <si>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</si>
  <si>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</si>
  <si>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</si>
  <si>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</si>
  <si>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</si>
  <si>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</si>
  <si>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</si>
  <si>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</si>
  <si>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</si>
  <si>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</si>
  <si>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</si>
  <si>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</si>
  <si>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</si>
  <si>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</si>
  <si>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</si>
  <si>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</si>
  <si>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</si>
  <si>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</si>
  <si>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</si>
  <si>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</si>
  <si>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</si>
  <si>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</si>
  <si>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</si>
  <si>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</si>
  <si>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</si>
  <si>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</si>
  <si>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</si>
  <si>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</si>
  <si>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</si>
  <si>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</si>
  <si>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</si>
  <si>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</si>
  <si>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</si>
  <si>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</si>
  <si>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</si>
  <si>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</si>
  <si>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</si>
  <si>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</si>
  <si>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</si>
  <si>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</si>
  <si>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</si>
  <si>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</si>
  <si>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</si>
  <si>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</si>
  <si>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</si>
  <si>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</si>
  <si>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</si>
  <si>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</si>
  <si>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</si>
  <si>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</si>
  <si>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</si>
  <si>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</si>
  <si>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</si>
  <si>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</si>
  <si>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</si>
  <si>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</si>
  <si>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</si>
  <si>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</si>
  <si>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</si>
  <si>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</si>
  <si>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</si>
  <si>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</si>
  <si>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</si>
  <si>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</si>
  <si>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</si>
  <si>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</si>
  <si>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</si>
  <si>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</si>
  <si>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</si>
  <si>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</si>
  <si>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</si>
  <si>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</si>
  <si>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</si>
  <si>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</si>
  <si>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</si>
  <si>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</si>
  <si>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</si>
  <si>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</si>
  <si>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</si>
  <si>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</si>
  <si>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</si>
  <si>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</si>
  <si>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</si>
  <si>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</si>
  <si>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</si>
  <si>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</si>
  <si>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</si>
  <si>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</si>
  <si>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</si>
  <si>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</si>
  <si>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</si>
  <si>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</si>
  <si>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</si>
  <si>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</si>
  <si>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</si>
  <si>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</si>
  <si>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</si>
  <si>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</si>
  <si>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</si>
  <si>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</si>
  <si>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</si>
  <si>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</si>
  <si>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</si>
  <si>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</si>
  <si>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</si>
  <si>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</si>
  <si>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</si>
  <si>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</si>
  <si>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</si>
  <si>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</si>
  <si>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</si>
  <si>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</si>
  <si>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</si>
  <si>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</si>
  <si>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</si>
  <si>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</si>
  <si>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</si>
  <si>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</si>
  <si>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</si>
  <si>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</si>
  <si>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</si>
  <si>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</si>
  <si>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</si>
  <si>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</si>
  <si>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</si>
  <si>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</si>
  <si>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</si>
  <si>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</si>
  <si>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</si>
  <si>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</si>
  <si>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</si>
  <si>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</si>
  <si>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</si>
  <si>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</si>
  <si>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</si>
  <si>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</si>
  <si>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</si>
  <si>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</si>
  <si>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</si>
  <si>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</si>
  <si>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</si>
  <si>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</si>
  <si>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</si>
  <si>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</si>
  <si>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</si>
  <si>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</si>
  <si>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</si>
  <si>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</si>
  <si>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</si>
  <si>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</si>
  <si>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</si>
  <si>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</si>
  <si>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</si>
  <si>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</si>
  <si>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</si>
  <si>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</si>
  <si>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</si>
  <si>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</si>
  <si>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</si>
  <si>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</si>
  <si>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</si>
  <si>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</si>
  <si>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</si>
  <si>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</si>
  <si>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</si>
  <si>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</si>
  <si>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</si>
  <si>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</si>
  <si>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</si>
  <si>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</si>
  <si>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</si>
  <si>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</si>
  <si>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</si>
  <si>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</si>
  <si>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</si>
  <si>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</si>
  <si>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</si>
  <si>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</si>
  <si>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</si>
  <si>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</si>
  <si>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</si>
  <si>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</si>
  <si>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</si>
  <si>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</si>
  <si>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</si>
  <si>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</si>
  <si>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</si>
  <si>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</si>
  <si>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</si>
  <si>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</si>
  <si>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</si>
  <si>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</si>
  <si>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</si>
  <si>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</si>
  <si>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</si>
  <si>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</si>
  <si>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</si>
  <si>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</si>
  <si>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</si>
  <si>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</si>
  <si>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</si>
  <si>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</si>
  <si>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</si>
  <si>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</si>
  <si>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</si>
  <si>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</si>
  <si>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</si>
  <si>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</si>
  <si>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</si>
  <si>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</si>
  <si>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</si>
  <si>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</si>
  <si>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</si>
  <si>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</si>
  <si>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</si>
  <si>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</si>
  <si>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</si>
  <si>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</si>
  <si>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</si>
  <si>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</si>
  <si>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</si>
  <si>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</si>
  <si>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</si>
  <si>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</si>
  <si>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</si>
  <si>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</si>
  <si>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</si>
  <si>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</si>
  <si>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</si>
  <si>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</si>
  <si>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</si>
  <si>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</si>
  <si>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</si>
  <si>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</si>
  <si>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</si>
  <si>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</si>
  <si>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</si>
  <si>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</si>
  <si>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</si>
  <si>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</si>
  <si>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</si>
  <si>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</si>
  <si>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</si>
  <si>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</si>
  <si>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</si>
  <si>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</si>
  <si>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</si>
  <si>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</si>
  <si>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</si>
  <si>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</si>
  <si>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</si>
  <si>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</si>
  <si>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</si>
  <si>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</si>
  <si>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</si>
  <si>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</si>
  <si>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</si>
  <si>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</si>
  <si>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</si>
  <si>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</si>
  <si>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</si>
  <si>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</si>
  <si>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</si>
  <si>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</si>
  <si>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</si>
  <si>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</si>
  <si>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</si>
  <si>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</si>
  <si>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</si>
  <si>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</si>
  <si>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</si>
  <si>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</si>
  <si>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</si>
  <si>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</si>
  <si>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</si>
  <si>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</si>
  <si>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</si>
  <si>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</si>
  <si>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</si>
  <si>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</si>
  <si>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</si>
  <si>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</si>
  <si>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</si>
  <si>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</si>
  <si>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</si>
  <si>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</si>
  <si>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</si>
  <si>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</si>
  <si>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</si>
  <si>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</si>
  <si>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</si>
  <si>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</si>
  <si>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</si>
  <si>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</si>
  <si>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</si>
  <si>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</si>
  <si>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</si>
  <si>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</si>
  <si>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</si>
  <si>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</si>
  <si>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</si>
  <si>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</si>
  <si>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</si>
  <si>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</si>
  <si>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</si>
  <si>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</si>
  <si>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</si>
  <si>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</si>
  <si>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</si>
  <si>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</si>
  <si>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</si>
  <si>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</si>
  <si>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</si>
  <si>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</si>
  <si>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</si>
  <si>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</si>
  <si>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</si>
  <si>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</si>
  <si>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</si>
  <si>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</si>
  <si>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</si>
  <si>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</si>
  <si>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</si>
  <si>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</si>
  <si>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</si>
  <si>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</si>
  <si>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</si>
  <si>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</si>
  <si>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</si>
  <si>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</si>
  <si>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</si>
  <si>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</si>
  <si>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</si>
  <si>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</si>
  <si>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</si>
  <si>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</si>
  <si>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</si>
  <si>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</si>
  <si>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</si>
  <si>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</si>
  <si>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</si>
  <si>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</si>
  <si>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</si>
  <si>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</si>
  <si>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</si>
  <si>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</si>
  <si>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</si>
  <si>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</si>
  <si>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</si>
  <si>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</si>
  <si>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</si>
  <si>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</si>
  <si>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</si>
  <si>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</si>
  <si>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</si>
  <si>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</si>
  <si>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</si>
  <si>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</si>
  <si>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</si>
  <si>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</si>
  <si>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</si>
  <si>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</si>
  <si>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</si>
  <si>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</si>
  <si>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</si>
  <si>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</si>
  <si>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</si>
  <si>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</si>
  <si>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</si>
  <si>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</si>
  <si>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</si>
  <si>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</si>
  <si>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</si>
  <si>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</si>
  <si>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</si>
  <si>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</si>
  <si>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</si>
  <si>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</si>
  <si>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</si>
  <si>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</si>
  <si>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</si>
  <si>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</si>
  <si>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</si>
  <si>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</si>
  <si>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</si>
  <si>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</si>
  <si>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</si>
  <si>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</si>
  <si>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</si>
  <si>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</si>
  <si>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</si>
  <si>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</si>
  <si>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</si>
  <si>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</si>
  <si>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</si>
  <si>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</si>
  <si>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</si>
  <si>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</si>
  <si>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</si>
  <si>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</si>
  <si>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</si>
  <si>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</si>
  <si>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</si>
  <si>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</si>
  <si>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</si>
  <si>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</si>
  <si>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</si>
  <si>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</si>
  <si>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</si>
  <si>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</si>
  <si>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</si>
  <si>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</si>
  <si>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</si>
  <si>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</si>
  <si>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</si>
  <si>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</si>
  <si>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</si>
  <si>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</si>
  <si>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</si>
  <si>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</si>
  <si>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</si>
  <si>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</si>
  <si>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</si>
  <si>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</si>
  <si>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</si>
  <si>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</si>
  <si>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</si>
  <si>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</si>
  <si>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</si>
  <si>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</si>
  <si>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</si>
  <si>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</si>
  <si>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</si>
  <si>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</si>
  <si>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</si>
  <si>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</si>
  <si>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</si>
  <si>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</si>
  <si>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</si>
  <si>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</si>
  <si>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</si>
  <si>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</si>
  <si>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</si>
  <si>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</si>
  <si>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</si>
  <si>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</si>
  <si>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</si>
  <si>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</si>
  <si>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</si>
  <si>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</si>
  <si>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</si>
  <si>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</si>
  <si>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</si>
  <si>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</si>
  <si>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</si>
  <si>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</si>
  <si>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</si>
  <si>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</si>
  <si>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</si>
  <si>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</si>
  <si>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</si>
  <si>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</si>
  <si>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</si>
  <si>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</si>
  <si>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</si>
  <si>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</si>
  <si>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</si>
  <si>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</si>
  <si>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</si>
  <si>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</si>
  <si>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</si>
  <si>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</si>
  <si>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</si>
  <si>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</si>
  <si>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</si>
  <si>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</si>
  <si>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</si>
  <si>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</si>
  <si>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</si>
  <si>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</si>
  <si>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</si>
  <si>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</si>
  <si>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</si>
  <si>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</si>
  <si>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</si>
  <si>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</si>
  <si>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</si>
  <si>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</si>
  <si>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</si>
  <si>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</si>
  <si>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</si>
  <si>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</si>
  <si>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</si>
  <si>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</si>
  <si>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</si>
  <si>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</si>
  <si>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</si>
  <si>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</si>
  <si>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</si>
  <si>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</si>
  <si>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</si>
  <si>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</si>
  <si>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</si>
  <si>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</si>
  <si>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</si>
  <si>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</si>
  <si>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</si>
  <si>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</si>
  <si>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</si>
  <si>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</si>
  <si>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</si>
  <si>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</si>
  <si>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</si>
  <si>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</si>
  <si>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</si>
  <si>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</si>
  <si>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</si>
  <si>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</si>
  <si>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</si>
  <si>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</si>
  <si>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</si>
  <si>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</si>
  <si>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</si>
  <si>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</si>
  <si>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</si>
  <si>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</si>
  <si>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</si>
  <si>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</si>
  <si>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</si>
  <si>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</si>
  <si>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</si>
  <si>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</si>
  <si>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</si>
  <si>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</si>
  <si>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</si>
  <si>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</si>
  <si>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</si>
  <si>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</si>
  <si>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</si>
  <si>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</si>
  <si>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</si>
  <si>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</si>
  <si>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</si>
  <si>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</si>
  <si>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</si>
  <si>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</si>
  <si>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</si>
  <si>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</si>
  <si>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</si>
  <si>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</si>
  <si>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</si>
  <si>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</si>
  <si>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</si>
  <si>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</si>
  <si>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</si>
  <si>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</si>
  <si>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</si>
  <si>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</si>
  <si>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</si>
  <si>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</si>
  <si>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</si>
  <si>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</si>
  <si>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</si>
  <si>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</si>
  <si>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</si>
  <si>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</si>
  <si>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</si>
  <si>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</si>
  <si>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</si>
  <si>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</si>
  <si>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</si>
  <si>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</si>
  <si>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</si>
  <si>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</si>
  <si>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</si>
  <si>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</si>
  <si>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</si>
  <si>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</si>
  <si>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</si>
  <si>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</si>
  <si>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</si>
  <si>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</si>
  <si>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</si>
  <si>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</si>
  <si>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</si>
  <si>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</si>
  <si>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</si>
  <si>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</si>
  <si>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</si>
  <si>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</si>
  <si>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</si>
  <si>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</si>
  <si>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</si>
  <si>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</si>
  <si>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</si>
  <si>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</si>
  <si>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</si>
  <si>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</si>
  <si>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</si>
  <si>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</si>
  <si>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</si>
  <si>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</si>
  <si>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</si>
  <si>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</si>
  <si>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</si>
  <si>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</si>
  <si>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</si>
  <si>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</si>
  <si>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</si>
  <si>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</si>
  <si>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</si>
  <si>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</si>
  <si>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</si>
  <si>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</si>
  <si>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</si>
  <si>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</si>
  <si>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</si>
  <si>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</si>
  <si>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</si>
  <si>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</si>
  <si>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</si>
  <si>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</si>
  <si>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</si>
  <si>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</si>
  <si>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</si>
  <si>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</si>
  <si>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</si>
  <si>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</si>
  <si>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</si>
  <si>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</si>
  <si>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</si>
  <si>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</si>
  <si>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</si>
  <si>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</si>
  <si>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</si>
  <si>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</si>
  <si>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</si>
  <si>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</si>
  <si>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</si>
  <si>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</si>
  <si>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</si>
  <si>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</si>
  <si>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</si>
  <si>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</si>
  <si>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</si>
  <si>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</si>
  <si>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</si>
  <si>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</si>
  <si>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</si>
  <si>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</si>
  <si>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</si>
  <si>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</si>
  <si>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</si>
  <si>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</si>
  <si>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</si>
  <si>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</si>
  <si>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</si>
  <si>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</si>
  <si>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</si>
  <si>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</si>
  <si>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</si>
  <si>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</si>
  <si>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</si>
  <si>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</si>
  <si>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</si>
  <si>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</si>
  <si>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</si>
  <si>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</si>
  <si>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</si>
  <si>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</si>
  <si>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</si>
  <si>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</si>
  <si>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</si>
  <si>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</si>
  <si>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</si>
  <si>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</si>
  <si>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</si>
  <si>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</si>
  <si>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</si>
  <si>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</si>
  <si>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</si>
  <si>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</si>
  <si>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</si>
  <si>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</si>
  <si>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</si>
  <si>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</si>
  <si>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</si>
  <si>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</si>
  <si>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</si>
  <si>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</si>
  <si>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</si>
  <si>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</si>
  <si>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</si>
  <si>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</si>
  <si>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</si>
  <si>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</si>
  <si>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</si>
  <si>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</si>
  <si>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</si>
  <si>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</si>
  <si>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</si>
  <si>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</si>
  <si>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</si>
  <si>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</si>
  <si>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</si>
  <si>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</si>
  <si>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</si>
  <si>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</si>
  <si>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</si>
  <si>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</si>
  <si>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</si>
  <si>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</si>
  <si>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</si>
  <si>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</si>
  <si>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</si>
  <si>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</si>
  <si>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</si>
  <si>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</si>
  <si>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</si>
  <si>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</si>
  <si>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</si>
  <si>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</si>
  <si>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</si>
  <si>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</si>
  <si>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</si>
  <si>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</si>
  <si>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</si>
  <si>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</si>
  <si>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</si>
  <si>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</si>
  <si>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</si>
  <si>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</si>
  <si>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</si>
  <si>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</si>
  <si>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</si>
  <si>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</si>
  <si>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</si>
  <si>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</si>
  <si>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</si>
  <si>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</si>
  <si>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</si>
  <si>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</si>
  <si>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</si>
  <si>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</si>
  <si>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</si>
  <si>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</si>
  <si>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</si>
  <si>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</si>
  <si>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</si>
  <si>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</si>
  <si>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</si>
  <si>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</si>
  <si>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</si>
  <si>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</si>
  <si>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</si>
  <si>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</si>
  <si>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</si>
  <si>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</si>
  <si>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</si>
  <si>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</si>
  <si>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</si>
  <si>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</si>
  <si>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</si>
  <si>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</si>
  <si>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</si>
  <si>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</si>
  <si>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</si>
  <si>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</si>
  <si>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</si>
  <si>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</si>
  <si>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</si>
  <si>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</si>
  <si>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</si>
  <si>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</si>
  <si>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</si>
  <si>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</si>
  <si>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</si>
  <si>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</si>
  <si>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</si>
  <si>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</si>
  <si>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</si>
  <si>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</si>
  <si>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</si>
  <si>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</si>
  <si>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</si>
  <si>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</si>
  <si>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</si>
  <si>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</si>
  <si>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</si>
  <si>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</si>
  <si>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</si>
  <si>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</si>
  <si>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</si>
  <si>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</si>
  <si>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</si>
  <si>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</si>
  <si>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</si>
  <si>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</si>
  <si>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</si>
  <si>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</si>
  <si>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</si>
  <si>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</si>
  <si>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</si>
  <si>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</si>
  <si>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</si>
  <si>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</si>
  <si>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</si>
  <si>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</si>
  <si>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</si>
  <si>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</si>
  <si>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</si>
  <si>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</si>
  <si>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</si>
  <si>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</si>
  <si>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</si>
  <si>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</si>
  <si>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</si>
  <si>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</si>
  <si>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</si>
  <si>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</si>
  <si>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</si>
  <si>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</si>
  <si>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</si>
  <si>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</si>
  <si>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</si>
  <si>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</si>
  <si>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</si>
  <si>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</si>
  <si>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</si>
  <si>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</si>
  <si>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</si>
  <si>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</si>
  <si>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</si>
  <si>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</si>
  <si>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</si>
  <si>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</si>
  <si>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</si>
  <si>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</si>
  <si>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</si>
  <si>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</si>
  <si>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</si>
  <si>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</si>
  <si>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</si>
  <si>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</si>
  <si>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</si>
  <si>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</si>
  <si>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</si>
  <si>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</si>
  <si>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</si>
  <si>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</si>
  <si>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</si>
  <si>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</si>
  <si>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</si>
  <si>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</si>
  <si>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</si>
  <si>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</si>
  <si>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</si>
  <si>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</si>
  <si>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</si>
  <si>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</si>
  <si>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</si>
  <si>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</si>
  <si>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</si>
  <si>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</si>
  <si>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</si>
  <si>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</si>
  <si>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</si>
  <si>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</si>
  <si>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</si>
  <si>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</si>
  <si>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</si>
  <si>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</si>
  <si>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</si>
  <si>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</si>
  <si>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</si>
  <si>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</si>
  <si>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</si>
  <si>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</si>
  <si>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</si>
  <si>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</si>
  <si>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</si>
  <si>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</si>
  <si>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</si>
  <si>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</si>
  <si>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</si>
  <si>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</si>
  <si>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</si>
  <si>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</si>
  <si>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</si>
  <si>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</si>
  <si>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</si>
  <si>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</si>
  <si>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</si>
  <si>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</si>
  <si>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</si>
  <si>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</si>
  <si>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</si>
  <si>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</si>
  <si>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</si>
  <si>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</si>
  <si>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</si>
  <si>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</si>
  <si>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</si>
  <si>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</si>
  <si>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</si>
  <si>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</si>
  <si>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</si>
  <si>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</si>
  <si>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</si>
  <si>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</si>
  <si>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</si>
  <si>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</si>
  <si>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</si>
  <si>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</si>
  <si>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</si>
  <si>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</si>
  <si>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</si>
  <si>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</si>
  <si>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</si>
  <si>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</si>
  <si>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</si>
  <si>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</si>
  <si>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</si>
  <si>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</si>
  <si>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</si>
  <si>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</si>
  <si>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</si>
  <si>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</si>
  <si>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</si>
  <si>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</si>
  <si>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</si>
  <si>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</si>
  <si>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</si>
  <si>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</si>
  <si>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</si>
  <si>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</si>
  <si>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</si>
  <si>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</si>
  <si>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</si>
  <si>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</si>
  <si>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</si>
  <si>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</si>
  <si>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</si>
  <si>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</si>
  <si>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</si>
  <si>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</si>
  <si>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</si>
  <si>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</si>
  <si>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</si>
  <si>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</si>
  <si>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</si>
  <si>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</si>
  <si>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</si>
  <si>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</si>
  <si>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</si>
  <si>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</si>
  <si>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</si>
  <si>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</si>
  <si>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</si>
  <si>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</si>
  <si>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</si>
  <si>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</si>
  <si>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</si>
  <si>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</si>
  <si>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</si>
  <si>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</si>
  <si>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</si>
  <si>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</si>
  <si>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</si>
  <si>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</si>
  <si>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</si>
  <si>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</si>
  <si>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</si>
  <si>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</si>
  <si>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</si>
  <si>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</si>
  <si>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</si>
  <si>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</si>
  <si>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</si>
  <si>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</si>
  <si>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</si>
  <si>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</si>
  <si>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</si>
  <si>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</si>
  <si>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</si>
  <si>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</si>
  <si>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</si>
  <si>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</si>
  <si>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</si>
  <si>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</si>
  <si>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</si>
  <si>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</si>
  <si>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</si>
  <si>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</si>
  <si>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</si>
  <si>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</si>
  <si>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</si>
  <si>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</si>
  <si>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</si>
  <si>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</si>
  <si>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</si>
  <si>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</si>
  <si>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</si>
  <si>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</si>
  <si>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</si>
  <si>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</si>
  <si>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</si>
  <si>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</si>
  <si>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</si>
  <si>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</si>
  <si>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</si>
  <si>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</si>
  <si>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</si>
  <si>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</si>
  <si>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</si>
  <si>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</si>
  <si>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</si>
  <si>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</si>
  <si>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</si>
  <si>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</si>
  <si>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</si>
  <si>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</si>
  <si>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</si>
  <si>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</si>
  <si>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</si>
  <si>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</si>
  <si>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</si>
  <si>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</si>
  <si>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</si>
  <si>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</si>
  <si>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</si>
  <si>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</si>
  <si>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</si>
  <si>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</si>
  <si>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</si>
  <si>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</si>
  <si>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</si>
  <si>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</si>
  <si>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</si>
  <si>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</si>
  <si>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</si>
  <si>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</si>
  <si>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</si>
  <si>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</si>
  <si>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</si>
  <si>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</si>
  <si>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</si>
  <si>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</si>
  <si>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</si>
  <si>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</si>
  <si>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</si>
  <si>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</si>
  <si>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</si>
  <si>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</si>
  <si>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</si>
  <si>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</si>
  <si>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</si>
  <si>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</si>
  <si>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</si>
  <si>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</si>
  <si>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</si>
  <si>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</si>
  <si>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</si>
  <si>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</si>
  <si>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</si>
  <si>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</si>
  <si>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</si>
  <si>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</si>
  <si>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</si>
  <si>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</si>
  <si>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</si>
  <si>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</si>
  <si>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</si>
  <si>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</si>
  <si>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</si>
  <si>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</si>
  <si>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</si>
  <si>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</si>
  <si>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</si>
  <si>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</si>
  <si>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</si>
  <si>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</si>
  <si>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</si>
  <si>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</si>
  <si>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</si>
  <si>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</si>
  <si>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</si>
  <si>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</si>
  <si>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</si>
  <si>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</si>
  <si>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</si>
  <si>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</si>
  <si>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</si>
  <si>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</si>
  <si>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</si>
  <si>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</si>
  <si>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</si>
  <si>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</si>
  <si>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</si>
  <si>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</si>
  <si>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</si>
  <si>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</si>
  <si>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</si>
  <si>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</si>
  <si>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</si>
  <si>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</si>
  <si>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</si>
  <si>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</si>
  <si>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</si>
  <si>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</si>
  <si>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</si>
  <si>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</si>
  <si>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</si>
  <si>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</si>
  <si>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</si>
  <si>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</si>
  <si>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</si>
  <si>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</si>
  <si>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</si>
  <si>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</si>
  <si>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</si>
  <si>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</si>
  <si>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</si>
  <si>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</si>
  <si>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</si>
  <si>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</si>
  <si>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</si>
  <si>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</si>
  <si>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</si>
  <si>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</si>
  <si>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</si>
  <si>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</si>
  <si>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</si>
  <si>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</si>
  <si>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</si>
  <si>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</si>
  <si>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</si>
  <si>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</si>
  <si>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</si>
  <si>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</si>
  <si>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</si>
  <si>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</si>
  <si>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</si>
  <si>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</si>
  <si>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</si>
  <si>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</si>
  <si>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</si>
  <si>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</si>
  <si>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</si>
  <si>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</si>
  <si>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</si>
  <si>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</si>
  <si>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</si>
  <si>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</si>
  <si>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</si>
  <si>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</si>
  <si>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</si>
  <si>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</si>
  <si>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</si>
  <si>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</si>
  <si>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</si>
  <si>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</si>
  <si>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</si>
  <si>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</si>
  <si>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</si>
  <si>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</si>
  <si>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</si>
  <si>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</si>
  <si>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</si>
  <si>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</si>
  <si>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</si>
  <si>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</si>
  <si>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</si>
  <si>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</si>
  <si>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</si>
  <si>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</si>
  <si>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</si>
  <si>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</si>
  <si>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</si>
  <si>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</si>
  <si>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</si>
  <si>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</si>
  <si>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</si>
  <si>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</si>
  <si>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</si>
  <si>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</si>
  <si>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</si>
  <si>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</si>
  <si>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</si>
  <si>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</si>
  <si>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</si>
  <si>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</si>
  <si>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</si>
  <si>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</si>
  <si>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</si>
  <si>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</si>
  <si>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</si>
  <si>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</si>
  <si>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</si>
  <si>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</si>
  <si>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</si>
  <si>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</si>
  <si>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</si>
  <si>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</si>
  <si>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</si>
  <si>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</si>
  <si>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</si>
  <si>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</si>
  <si>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</si>
  <si>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</si>
  <si>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</si>
  <si>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</si>
  <si>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</si>
  <si>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</si>
  <si>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</si>
  <si>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</si>
  <si>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</si>
  <si>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</si>
  <si>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</si>
  <si>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</si>
  <si>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</si>
  <si>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</si>
  <si>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</si>
  <si>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</si>
  <si>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</si>
  <si>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</si>
  <si>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</si>
  <si>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</si>
  <si>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</si>
  <si>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</si>
  <si>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</si>
  <si>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</si>
  <si>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</si>
  <si>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</si>
  <si>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</si>
  <si>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</si>
  <si>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</si>
  <si>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</si>
  <si>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</si>
  <si>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</si>
  <si>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</si>
  <si>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</si>
  <si>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</si>
  <si>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</si>
  <si>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</si>
  <si>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</si>
  <si>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</si>
  <si>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</si>
  <si>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</si>
  <si>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</si>
  <si>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</si>
  <si>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</si>
  <si>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</si>
  <si>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</si>
  <si>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</si>
  <si>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</si>
  <si>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</si>
  <si>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</si>
  <si>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</si>
  <si>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</si>
  <si>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</si>
  <si>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</si>
  <si>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</si>
  <si>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</si>
  <si>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</si>
  <si>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</si>
  <si>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</si>
  <si>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</si>
  <si>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</si>
  <si>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</si>
  <si>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</si>
  <si>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</si>
  <si>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</si>
  <si>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</si>
  <si>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</si>
  <si>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</si>
  <si>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</si>
  <si>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</si>
  <si>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</si>
  <si>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</si>
  <si>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</si>
  <si>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</si>
  <si>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</si>
  <si>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</si>
  <si>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</si>
  <si>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</si>
  <si>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</si>
  <si>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</si>
  <si>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</si>
  <si>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</si>
  <si>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</si>
  <si>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</si>
  <si>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</si>
  <si>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</si>
  <si>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</si>
  <si>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</si>
  <si>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</si>
  <si>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</si>
  <si>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</si>
  <si>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</si>
  <si>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</si>
  <si>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</si>
  <si>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</si>
  <si>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</si>
  <si>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</si>
  <si>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</si>
  <si>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</si>
  <si>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</si>
  <si>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</si>
  <si>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</si>
  <si>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</si>
  <si>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</si>
  <si>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</si>
  <si>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</si>
  <si>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</si>
  <si>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</si>
  <si>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</si>
  <si>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</si>
  <si>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</si>
  <si>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</si>
  <si>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</si>
  <si>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</si>
  <si>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</si>
  <si>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</si>
  <si>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</si>
  <si>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</si>
  <si>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</si>
  <si>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</si>
  <si>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</si>
  <si>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</si>
  <si>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</si>
  <si>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</si>
  <si>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</si>
  <si>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</si>
  <si>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</si>
  <si>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</si>
  <si>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</si>
  <si>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</si>
  <si>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</si>
  <si>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</si>
  <si>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</si>
  <si>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</si>
  <si>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</si>
  <si>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</si>
  <si>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</si>
  <si>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</si>
  <si>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</si>
  <si>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</si>
  <si>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</si>
  <si>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</si>
  <si>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</si>
  <si>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</si>
  <si>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</si>
  <si>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</si>
  <si>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</si>
  <si>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</si>
  <si>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</si>
  <si>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</si>
  <si>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</si>
  <si>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</si>
  <si>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</si>
  <si>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</si>
  <si>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</si>
  <si>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</si>
  <si>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</si>
  <si>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</si>
  <si>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</si>
  <si>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</si>
  <si>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</si>
  <si>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</si>
  <si>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</si>
  <si>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</si>
  <si>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</si>
  <si>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</si>
  <si>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</si>
  <si>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</si>
  <si>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</si>
  <si>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</si>
  <si>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</si>
  <si>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</si>
  <si>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</si>
  <si>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</si>
  <si>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</si>
  <si>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</si>
  <si>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</si>
  <si>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</si>
  <si>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</si>
  <si>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</si>
  <si>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</si>
  <si>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</si>
  <si>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</si>
  <si>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</si>
  <si>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</si>
  <si>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</si>
  <si>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</si>
  <si>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</si>
  <si>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</si>
  <si>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</si>
  <si>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</si>
  <si>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</si>
  <si>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</si>
  <si>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</si>
  <si>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</si>
  <si>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</si>
  <si>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</si>
  <si>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</si>
  <si>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</si>
  <si>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</si>
  <si>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</si>
  <si>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</si>
  <si>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</si>
  <si>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</si>
  <si>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</si>
  <si>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</si>
  <si>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</si>
  <si>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</si>
  <si>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</si>
  <si>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</si>
  <si>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</si>
  <si>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</si>
  <si>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</si>
  <si>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</si>
  <si>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</si>
  <si>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</si>
  <si>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</si>
  <si>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</si>
  <si>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</si>
  <si>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</si>
  <si>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</si>
  <si>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</si>
  <si>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</si>
  <si>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</si>
  <si>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</si>
  <si>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</si>
  <si>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</si>
  <si>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</si>
  <si>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</si>
  <si>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</si>
  <si>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</si>
  <si>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</si>
  <si>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</si>
  <si>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</si>
  <si>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</si>
  <si>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</si>
  <si>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</si>
  <si>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</si>
  <si>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</si>
  <si>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</si>
  <si>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</si>
  <si>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</si>
  <si>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</si>
  <si>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</si>
  <si>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</si>
  <si>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</si>
  <si>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</si>
  <si>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</si>
  <si>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</si>
  <si>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</si>
  <si>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</si>
  <si>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</si>
  <si>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</si>
  <si>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</si>
  <si>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</si>
  <si>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</si>
  <si>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</si>
  <si>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</si>
  <si>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</si>
  <si>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</si>
  <si>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</si>
  <si>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</si>
  <si>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</si>
  <si>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</si>
  <si>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</si>
  <si>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</si>
  <si>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</si>
  <si>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</si>
  <si>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</si>
  <si>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</si>
  <si>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</si>
  <si>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</si>
  <si>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</si>
  <si>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</si>
  <si>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</si>
  <si>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</si>
  <si>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</si>
  <si>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</si>
  <si>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</si>
  <si>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</si>
  <si>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</si>
  <si>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</si>
  <si>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</si>
  <si>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</si>
  <si>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</si>
  <si>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</si>
  <si>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</si>
  <si>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</si>
  <si>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</si>
  <si>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</si>
  <si>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</si>
  <si>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</si>
  <si>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</si>
  <si>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</si>
  <si>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</si>
  <si>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</si>
  <si>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</si>
  <si>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</si>
  <si>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</si>
  <si>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</si>
  <si>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</si>
  <si>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</si>
  <si>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</si>
  <si>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</si>
  <si>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</si>
  <si>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</si>
  <si>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</si>
  <si>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</si>
  <si>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</si>
  <si>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</si>
  <si>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</si>
  <si>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</si>
  <si>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</si>
  <si>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</si>
  <si>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</si>
  <si>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</si>
  <si>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</si>
  <si>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</si>
  <si>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</si>
  <si>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</si>
  <si>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</si>
  <si>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</si>
  <si>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</si>
  <si>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</si>
  <si>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</si>
  <si>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</si>
  <si>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</si>
  <si>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</si>
  <si>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</si>
  <si>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</si>
  <si>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</si>
  <si>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</si>
  <si>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</si>
  <si>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</si>
  <si>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</si>
  <si>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</si>
  <si>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</si>
  <si>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</si>
  <si>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</si>
  <si>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</si>
  <si>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</si>
  <si>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</si>
  <si>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</si>
  <si>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</si>
  <si>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</si>
  <si>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</si>
  <si>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</si>
  <si>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</si>
  <si>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</si>
  <si>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</si>
  <si>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</si>
  <si>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</si>
  <si>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</si>
  <si>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</si>
  <si>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</si>
  <si>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</si>
  <si>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</si>
  <si>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</si>
  <si>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</si>
  <si>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</si>
  <si>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</si>
  <si>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</si>
  <si>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</si>
  <si>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</si>
  <si>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</si>
  <si>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</si>
  <si>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</si>
  <si>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</si>
  <si>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</si>
  <si>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</si>
  <si>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</si>
  <si>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</si>
  <si>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</si>
  <si>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</si>
  <si>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</si>
  <si>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</si>
  <si>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</si>
  <si>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</si>
  <si>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</si>
  <si>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</si>
  <si>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</si>
  <si>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</si>
  <si>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</si>
  <si>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</si>
  <si>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</si>
  <si>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</si>
  <si>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</si>
  <si>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</si>
  <si>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</si>
  <si>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</si>
  <si>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</si>
  <si>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</si>
  <si>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</si>
  <si>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</si>
  <si>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</si>
  <si>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</si>
  <si>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</si>
  <si>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</si>
  <si>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</si>
  <si>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</si>
  <si>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</si>
  <si>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</si>
  <si>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</si>
  <si>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</si>
  <si>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</si>
  <si>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</si>
  <si>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</si>
  <si>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</si>
  <si>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</si>
  <si>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</si>
  <si>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</si>
  <si>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</si>
  <si>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</si>
  <si>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</si>
  <si>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</si>
  <si>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</si>
  <si>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</si>
  <si>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</si>
  <si>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</si>
  <si>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</si>
  <si>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</si>
  <si>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</si>
  <si>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</si>
  <si>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</si>
  <si>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</si>
  <si>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</si>
  <si>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</si>
  <si>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</si>
  <si>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</si>
  <si>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</si>
  <si>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</si>
  <si>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</si>
  <si>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</si>
  <si>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</si>
  <si>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</si>
  <si>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</si>
  <si>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</si>
  <si>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</si>
  <si>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</si>
  <si>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</si>
  <si>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</si>
  <si>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</si>
  <si>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</si>
  <si>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</si>
  <si>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</si>
  <si>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</si>
  <si>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</si>
  <si>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</si>
  <si>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</si>
  <si>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</si>
  <si>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</si>
  <si>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</si>
  <si>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</si>
  <si>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</si>
  <si>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</si>
  <si>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</si>
  <si>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</si>
  <si>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</si>
  <si>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</si>
  <si>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</si>
  <si>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</si>
  <si>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</si>
  <si>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</si>
  <si>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</si>
  <si>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</si>
  <si>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</si>
  <si>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</si>
  <si>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</si>
  <si>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</si>
  <si>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</si>
  <si>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</si>
  <si>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</si>
  <si>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</si>
  <si>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</si>
  <si>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</si>
  <si>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</si>
  <si>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</si>
  <si>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</si>
  <si>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</si>
  <si>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</si>
  <si>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</si>
  <si>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</si>
  <si>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</si>
  <si>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</si>
  <si>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</si>
  <si>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</si>
  <si>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</si>
  <si>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</si>
  <si>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</si>
  <si>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</si>
  <si>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</si>
  <si>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</si>
  <si>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</si>
  <si>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</si>
  <si>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</si>
  <si>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</si>
  <si>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</si>
  <si>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</si>
  <si>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</si>
  <si>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</si>
  <si>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</si>
  <si>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</si>
  <si>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</si>
  <si>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</si>
  <si>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</si>
  <si>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</si>
  <si>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</si>
  <si>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</si>
  <si>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</si>
  <si>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</si>
  <si>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</si>
  <si>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</si>
  <si>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</si>
  <si>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</si>
  <si>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</si>
  <si>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</si>
  <si>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</si>
  <si>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</si>
  <si>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</si>
  <si>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</si>
  <si>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</si>
  <si>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</si>
  <si>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</si>
  <si>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</si>
  <si>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</si>
  <si>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</si>
  <si>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</si>
  <si>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</si>
  <si>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</si>
  <si>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</si>
  <si>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</si>
  <si>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</si>
  <si>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</si>
  <si>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</si>
  <si>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</si>
  <si>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</si>
  <si>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</si>
  <si>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</si>
  <si>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</si>
  <si>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</si>
  <si>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</si>
  <si>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</si>
  <si>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</si>
  <si>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</si>
  <si>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</si>
  <si>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</si>
  <si>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</si>
  <si>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</si>
  <si>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</si>
  <si>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</si>
  <si>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</si>
  <si>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</si>
  <si>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</si>
  <si>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</si>
  <si>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</si>
  <si>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</si>
  <si>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</si>
  <si>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</si>
  <si>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</si>
  <si>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</si>
  <si>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</si>
  <si>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</si>
  <si>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</si>
  <si>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</si>
  <si>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</si>
  <si>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</si>
  <si>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</si>
  <si>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</si>
  <si>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</si>
  <si>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</si>
  <si>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</si>
  <si>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</si>
  <si>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</si>
  <si>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</si>
  <si>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</si>
  <si>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</si>
  <si>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</si>
  <si>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</si>
  <si>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</si>
  <si>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</si>
  <si>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</si>
  <si>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</si>
  <si>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</si>
  <si>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</si>
  <si>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</si>
  <si>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</si>
  <si>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</si>
  <si>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</si>
  <si>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</si>
  <si>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</si>
  <si>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</si>
  <si>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</si>
  <si>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</si>
  <si>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</si>
  <si>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</si>
  <si>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</si>
  <si>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</si>
  <si>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</si>
  <si>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</si>
  <si>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</si>
  <si>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</si>
  <si>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</si>
  <si>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</si>
  <si>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</si>
  <si>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</si>
  <si>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</si>
  <si>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</si>
  <si>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</si>
  <si>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</si>
  <si>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</si>
  <si>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</si>
  <si>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</si>
  <si>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</si>
  <si>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</si>
  <si>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</si>
  <si>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</si>
  <si>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</si>
  <si>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</si>
  <si>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</si>
  <si>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</si>
  <si>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</si>
  <si>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</si>
  <si>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</si>
  <si>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</si>
  <si>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</si>
  <si>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</si>
  <si>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</si>
  <si>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</si>
  <si>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</si>
  <si>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</si>
  <si>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</si>
  <si>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</si>
  <si>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</si>
  <si>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</si>
  <si>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</si>
  <si>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</si>
  <si>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</si>
  <si>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</si>
  <si>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</si>
  <si>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</si>
  <si>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</si>
  <si>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</si>
  <si>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</si>
  <si>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</si>
  <si>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</si>
  <si>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</si>
  <si>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</si>
  <si>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</si>
  <si>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</si>
  <si>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</si>
  <si>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</si>
  <si>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</si>
  <si>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</si>
  <si>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</si>
  <si>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</si>
  <si>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</si>
  <si>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</si>
  <si>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</si>
  <si>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</si>
  <si>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</si>
  <si>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</si>
  <si>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</si>
  <si>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</si>
  <si>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</si>
  <si>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</si>
  <si>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</si>
  <si>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</si>
  <si>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</si>
  <si>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</si>
  <si>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</si>
  <si>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</si>
  <si>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</si>
  <si>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</si>
  <si>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</si>
  <si>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</si>
  <si>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</si>
  <si>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</si>
  <si>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</si>
  <si>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</si>
  <si>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</si>
  <si>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</si>
  <si>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</si>
  <si>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</si>
  <si>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</si>
  <si>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</si>
  <si>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</si>
  <si>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</si>
  <si>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</si>
  <si>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</si>
  <si>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</si>
  <si>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</si>
  <si>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</si>
  <si>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</si>
  <si>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</si>
  <si>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</si>
  <si>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</si>
  <si>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</si>
  <si>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</si>
  <si>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</si>
  <si>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</si>
  <si>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</si>
  <si>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</si>
  <si>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</si>
  <si>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</si>
  <si>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</si>
  <si>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</si>
  <si>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</si>
  <si>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</si>
  <si>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</si>
  <si>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</si>
  <si>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</si>
  <si>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</si>
  <si>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</si>
  <si>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</si>
  <si>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</si>
  <si>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</si>
  <si>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</si>
  <si>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</si>
  <si>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</si>
  <si>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</si>
  <si>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</si>
  <si>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</si>
  <si>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</si>
  <si>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</si>
  <si>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</si>
  <si>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</si>
  <si>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</si>
  <si>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</si>
  <si>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</si>
  <si>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</si>
  <si>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</si>
  <si>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</si>
  <si>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</si>
  <si>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</si>
  <si>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</si>
  <si>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</si>
  <si>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</si>
  <si>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</si>
  <si>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</si>
  <si>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</si>
  <si>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</si>
  <si>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</si>
  <si>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</si>
  <si>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</si>
  <si>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</si>
  <si>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</si>
  <si>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</si>
  <si>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</si>
  <si>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</si>
  <si>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</si>
  <si>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</si>
  <si>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</si>
  <si>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</si>
  <si>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</si>
  <si>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</si>
  <si>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</si>
  <si>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</si>
  <si>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</si>
  <si>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</si>
  <si>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</si>
  <si>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</si>
  <si>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</si>
  <si>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</si>
  <si>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</si>
  <si>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</si>
  <si>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</si>
  <si>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</si>
  <si>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</si>
  <si>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</si>
  <si>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</si>
  <si>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</si>
  <si>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</si>
  <si>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</si>
  <si>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</si>
  <si>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</si>
  <si>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</si>
  <si>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</si>
  <si>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</si>
  <si>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</si>
  <si>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</si>
  <si>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</si>
  <si>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</si>
  <si>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</si>
  <si>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</si>
  <si>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</si>
  <si>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</si>
  <si>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</si>
  <si>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</si>
  <si>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</si>
  <si>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</si>
  <si>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</si>
  <si>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</si>
  <si>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</si>
  <si>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</si>
  <si>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</si>
  <si>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</si>
  <si>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</si>
  <si>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</si>
  <si>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</si>
  <si>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</si>
  <si>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</si>
  <si>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</si>
  <si>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</si>
  <si>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</si>
  <si>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</si>
  <si>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</si>
  <si>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</si>
  <si>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</si>
  <si>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</si>
  <si>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</si>
  <si>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</si>
  <si>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</si>
  <si>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</si>
  <si>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</si>
  <si>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</si>
  <si>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</si>
  <si>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</si>
  <si>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</si>
  <si>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</si>
  <si>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</si>
  <si>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</si>
  <si>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</si>
  <si>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</si>
  <si>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</si>
  <si>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</si>
  <si>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</si>
  <si>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</si>
  <si>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</si>
  <si>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</si>
  <si>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</si>
  <si>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</si>
  <si>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</si>
  <si>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</si>
  <si>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</si>
  <si>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</si>
  <si>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</si>
  <si>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</si>
  <si>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</si>
  <si>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</si>
  <si>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</si>
  <si>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</si>
  <si>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</si>
  <si>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</si>
  <si>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</si>
  <si>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</si>
  <si>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</si>
  <si>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</si>
  <si>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</si>
  <si>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</si>
  <si>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</si>
  <si>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</si>
  <si>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</si>
  <si>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</si>
  <si>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</si>
  <si>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</si>
  <si>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</si>
  <si>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</si>
  <si>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</si>
  <si>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</si>
  <si>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</si>
  <si>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</si>
  <si>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</si>
  <si>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</si>
  <si>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</si>
  <si>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</si>
  <si>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</si>
  <si>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</si>
  <si>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</si>
  <si>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</si>
  <si>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</si>
  <si>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</si>
  <si>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</si>
  <si>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</si>
  <si>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</si>
  <si>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</si>
  <si>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</si>
  <si>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</si>
  <si>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</si>
  <si>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</si>
  <si>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</si>
  <si>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</si>
  <si>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</si>
  <si>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</si>
  <si>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</si>
  <si>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</si>
  <si>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</si>
  <si>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</si>
  <si>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</si>
  <si>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</si>
  <si>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</si>
  <si>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</si>
  <si>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</si>
  <si>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</si>
  <si>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</si>
  <si>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</si>
  <si>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</si>
  <si>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</si>
  <si>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</si>
  <si>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</si>
  <si>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</si>
  <si>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</si>
  <si>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</si>
  <si>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</si>
  <si>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</si>
  <si>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</si>
  <si>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</si>
  <si>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</si>
  <si>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</si>
  <si>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</si>
  <si>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</si>
  <si>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</si>
  <si>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</si>
  <si>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</si>
  <si>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</si>
  <si>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</si>
  <si>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</si>
  <si>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</si>
  <si>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</si>
  <si>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</si>
  <si>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</si>
  <si>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</si>
  <si>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</si>
  <si>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</si>
  <si>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</si>
  <si>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</si>
  <si>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</si>
  <si>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</si>
  <si>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</si>
  <si>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</si>
  <si>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</si>
  <si>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</si>
  <si>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</si>
  <si>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</si>
  <si>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</si>
  <si>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</si>
  <si>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</si>
  <si>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</si>
  <si>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</si>
  <si>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</si>
  <si>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</si>
  <si>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</si>
  <si>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</si>
  <si>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</si>
  <si>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</si>
  <si>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</si>
  <si>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</si>
  <si>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</si>
  <si>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</si>
  <si>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</si>
  <si>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</si>
  <si>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</si>
  <si>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</si>
  <si>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</si>
  <si>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</si>
  <si>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</si>
  <si>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</si>
  <si>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</si>
  <si>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</si>
  <si>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</si>
  <si>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</si>
  <si>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</si>
  <si>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</si>
  <si>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</si>
  <si>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</si>
  <si>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</si>
  <si>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</si>
  <si>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</si>
  <si>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</si>
  <si>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</si>
  <si>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</si>
  <si>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</si>
  <si>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</si>
  <si>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</si>
  <si>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</si>
  <si>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</si>
  <si>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</si>
  <si>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</si>
  <si>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</si>
  <si>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</si>
  <si>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</si>
  <si>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</si>
  <si>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</si>
  <si>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</si>
  <si>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</si>
  <si>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</si>
  <si>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</si>
  <si>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</si>
  <si>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</si>
  <si>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</si>
  <si>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</si>
  <si>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</si>
  <si>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</si>
  <si>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</si>
  <si>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</si>
  <si>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</si>
  <si>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</si>
  <si>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</si>
  <si>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</si>
  <si>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</si>
  <si>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</si>
  <si>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</si>
  <si>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</si>
  <si>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</si>
  <si>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</si>
  <si>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</si>
  <si>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</si>
  <si>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</si>
  <si>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</si>
  <si>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</si>
  <si>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</si>
  <si>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</si>
  <si>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</si>
  <si>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</si>
  <si>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</si>
  <si>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</si>
  <si>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</si>
  <si>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</si>
  <si>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</si>
  <si>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</si>
  <si>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</si>
  <si>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</si>
  <si>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</si>
  <si>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</si>
  <si>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</si>
  <si>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</si>
  <si>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</si>
  <si>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</si>
  <si>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</si>
  <si>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</si>
  <si>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</si>
  <si>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</si>
  <si>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</si>
  <si>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</si>
  <si>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</si>
  <si>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</si>
  <si>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</si>
  <si>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</si>
  <si>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</si>
  <si>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</si>
  <si>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</si>
  <si>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</si>
  <si>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</si>
  <si>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</si>
  <si>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</si>
  <si>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</si>
  <si>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</si>
  <si>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</si>
  <si>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</si>
  <si>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</si>
  <si>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</si>
  <si>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</si>
  <si>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</si>
  <si>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</si>
  <si>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</si>
  <si>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</si>
  <si>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</si>
  <si>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</si>
  <si>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</si>
  <si>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</si>
  <si>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</si>
  <si>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</si>
  <si>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</si>
  <si>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</si>
  <si>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</si>
  <si>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</si>
  <si>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</si>
  <si>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</si>
  <si>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</si>
  <si>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</si>
  <si>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</si>
  <si>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</si>
  <si>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</si>
  <si>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</si>
  <si>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</si>
  <si>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</si>
  <si>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</si>
  <si>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</si>
  <si>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</si>
  <si>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</si>
  <si>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</si>
  <si>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</si>
  <si>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</si>
  <si>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</si>
  <si>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</si>
  <si>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</si>
  <si>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</si>
  <si>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</si>
  <si>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</si>
  <si>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</si>
  <si>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</si>
  <si>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</si>
  <si>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</si>
  <si>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</si>
  <si>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</si>
  <si>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</si>
  <si>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</si>
  <si>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</si>
  <si>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</si>
  <si>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</si>
  <si>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</si>
  <si>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</si>
  <si>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</si>
  <si>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</si>
  <si>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</si>
  <si>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</si>
  <si>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</si>
  <si>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</si>
  <si>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</si>
  <si>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</si>
  <si>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</si>
  <si>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</si>
  <si>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</si>
  <si>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</si>
  <si>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</si>
  <si>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</si>
  <si>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</si>
  <si>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</si>
  <si>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</si>
  <si>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</si>
  <si>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</si>
  <si>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</si>
  <si>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</si>
  <si>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</si>
  <si>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</si>
  <si>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</si>
  <si>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</si>
  <si>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</si>
  <si>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</si>
  <si>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</si>
  <si>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</si>
  <si>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</si>
  <si>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</si>
  <si>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</si>
  <si>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</si>
  <si>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</si>
  <si>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</si>
  <si>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</si>
  <si>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</si>
  <si>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</si>
  <si>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</si>
  <si>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</si>
  <si>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</si>
  <si>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</si>
  <si>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</si>
  <si>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</si>
  <si>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</si>
  <si>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</si>
  <si>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</si>
  <si>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</si>
  <si>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</si>
  <si>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</si>
  <si>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</si>
  <si>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</si>
  <si>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</si>
  <si>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</si>
  <si>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</si>
  <si>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</si>
  <si>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</si>
  <si>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</si>
  <si>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</si>
  <si>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</si>
  <si>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</si>
  <si>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</si>
  <si>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</si>
  <si>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</si>
  <si>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</si>
  <si>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</si>
  <si>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</si>
  <si>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</si>
  <si>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</si>
  <si>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</si>
  <si>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</si>
  <si>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</si>
  <si>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</si>
  <si>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</si>
  <si>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</si>
  <si>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</si>
  <si>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</si>
  <si>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</si>
  <si>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</si>
  <si>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</si>
  <si>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</si>
  <si>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</si>
  <si>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</si>
  <si>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</si>
  <si>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</si>
  <si>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</si>
  <si>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</si>
  <si>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</si>
  <si>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</si>
  <si>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</si>
  <si>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</si>
  <si>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</si>
  <si>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</si>
  <si>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</si>
  <si>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</si>
  <si>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</si>
  <si>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</si>
  <si>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</si>
  <si>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</si>
  <si>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</si>
  <si>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</si>
  <si>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</si>
  <si>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</si>
  <si>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</si>
  <si>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</si>
  <si>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</si>
  <si>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</si>
  <si>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</si>
  <si>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</si>
  <si>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</si>
  <si>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</si>
  <si>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</si>
  <si>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</si>
  <si>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</si>
  <si>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</si>
  <si>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</si>
  <si>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</si>
  <si>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</si>
  <si>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</si>
  <si>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</si>
  <si>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</si>
  <si>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</si>
  <si>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</si>
  <si>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</si>
  <si>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</si>
  <si>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</si>
  <si>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</si>
  <si>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</si>
  <si>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</si>
  <si>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</si>
  <si>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</si>
  <si>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</si>
  <si>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</si>
  <si>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</si>
  <si>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</si>
  <si>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</si>
  <si>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</si>
  <si>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</si>
  <si>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</si>
  <si>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</si>
  <si>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</si>
  <si>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</si>
  <si>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</si>
  <si>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</si>
  <si>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</si>
  <si>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</si>
  <si>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</si>
  <si>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</si>
  <si>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</si>
  <si>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</si>
  <si>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</si>
  <si>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</si>
  <si>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</si>
  <si>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</si>
  <si>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</si>
  <si>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</si>
  <si>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</si>
  <si>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</si>
  <si>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</si>
  <si>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</si>
  <si>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</si>
  <si>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</si>
  <si>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</si>
  <si>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</si>
  <si>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</si>
  <si>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</si>
  <si>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</si>
  <si>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</si>
  <si>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</si>
  <si>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</si>
  <si>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</si>
  <si>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</si>
  <si>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</si>
  <si>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</si>
  <si>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</si>
  <si>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</si>
  <si>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</si>
  <si>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</si>
  <si>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</si>
  <si>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</si>
  <si>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</si>
  <si>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</si>
  <si>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</si>
  <si>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</si>
  <si>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</si>
  <si>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</si>
  <si>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</si>
  <si>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</si>
  <si>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</si>
  <si>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</si>
  <si>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</si>
  <si>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</si>
  <si>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</si>
  <si>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</si>
  <si>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</si>
  <si>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</si>
  <si>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</si>
  <si>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</si>
  <si>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</si>
  <si>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</si>
  <si>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</si>
  <si>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</si>
  <si>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</si>
  <si>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</si>
  <si>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</si>
  <si>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</si>
  <si>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</si>
  <si>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</si>
  <si>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</si>
  <si>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</si>
  <si>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</si>
  <si>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</si>
  <si>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</si>
  <si>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</si>
  <si>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</si>
  <si>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</si>
  <si>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</si>
  <si>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</si>
  <si>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</si>
  <si>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</si>
  <si>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</si>
  <si>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</si>
  <si>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</si>
  <si>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</si>
  <si>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</si>
  <si>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</si>
  <si>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</si>
  <si>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</si>
  <si>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</si>
  <si>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</si>
  <si>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</si>
  <si>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</si>
  <si>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</si>
  <si>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</si>
  <si>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</si>
  <si>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</si>
  <si>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</si>
  <si>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</si>
  <si>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</si>
  <si>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</si>
  <si>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</si>
  <si>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</si>
  <si>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</si>
  <si>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</si>
  <si>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</si>
  <si>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</si>
  <si>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</si>
  <si>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</si>
  <si>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</si>
  <si>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</si>
  <si>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</si>
  <si>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</si>
  <si>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</si>
  <si>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</si>
  <si>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</si>
  <si>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</si>
  <si>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</si>
  <si>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</si>
  <si>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</si>
  <si>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</si>
  <si>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</si>
  <si>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</si>
  <si>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</si>
  <si>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</si>
  <si>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</si>
  <si>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</si>
  <si>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</si>
  <si>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</si>
  <si>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</si>
  <si>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</si>
  <si>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</si>
  <si>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</si>
  <si>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</si>
  <si>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</si>
  <si>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</si>
  <si>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</si>
  <si>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</si>
  <si>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</si>
  <si>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</si>
  <si>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</si>
  <si>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</si>
  <si>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</si>
  <si>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</si>
  <si>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</si>
  <si>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</si>
  <si>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</si>
  <si>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</si>
  <si>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</si>
  <si>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</si>
  <si>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</si>
  <si>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</si>
  <si>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</si>
  <si>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</si>
  <si>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</si>
  <si>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</si>
  <si>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</si>
  <si>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</si>
  <si>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</si>
  <si>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</si>
  <si>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</si>
  <si>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</si>
  <si>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</si>
  <si>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</si>
  <si>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</si>
  <si>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</si>
  <si>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</si>
  <si>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</si>
  <si>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</si>
  <si>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</si>
  <si>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</si>
  <si>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</si>
  <si>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</si>
  <si>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</si>
  <si>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</si>
  <si>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</si>
  <si>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</si>
  <si>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</si>
  <si>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</si>
  <si>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</si>
  <si>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</si>
  <si>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</si>
  <si>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</si>
  <si>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</si>
  <si>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</si>
  <si>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</si>
  <si>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</si>
  <si>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</si>
  <si>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</si>
  <si>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</si>
  <si>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</si>
  <si>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</si>
  <si>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</si>
  <si>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</si>
  <si>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</si>
  <si>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</si>
  <si>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</si>
  <si>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</si>
  <si>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</si>
  <si>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</si>
  <si>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</si>
  <si>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</si>
  <si>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</si>
  <si>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</si>
  <si>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</si>
  <si>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</si>
  <si>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</si>
  <si>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</si>
  <si>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</si>
  <si>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</si>
  <si>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</si>
  <si>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</si>
  <si>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</si>
  <si>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</si>
  <si>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</si>
  <si>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</si>
  <si>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</si>
  <si>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</si>
  <si>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</si>
  <si>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</si>
  <si>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</si>
  <si>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</si>
  <si>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</si>
  <si>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</si>
  <si>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</si>
  <si>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</si>
  <si>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</si>
  <si>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</si>
  <si>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</si>
  <si>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</si>
  <si>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</si>
  <si>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</si>
  <si>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</si>
  <si>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</si>
  <si>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</si>
  <si>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</si>
  <si>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</si>
  <si>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</si>
  <si>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</si>
  <si>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</si>
  <si>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</si>
  <si>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</si>
  <si>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</si>
  <si>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</si>
  <si>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</si>
  <si>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</si>
  <si>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</si>
  <si>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</si>
  <si>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</si>
  <si>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</si>
  <si>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</si>
  <si>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</si>
  <si>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</si>
  <si>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</si>
  <si>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</si>
  <si>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</si>
  <si>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</si>
  <si>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</si>
  <si>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</si>
  <si>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</si>
  <si>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</si>
  <si>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</si>
  <si>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</si>
  <si>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</si>
  <si>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</si>
  <si>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</si>
  <si>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</si>
  <si>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</si>
  <si>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</si>
  <si>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</si>
  <si>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</si>
  <si>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</si>
  <si>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</si>
  <si>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</si>
  <si>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</si>
  <si>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</si>
  <si>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</si>
  <si>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</si>
  <si>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</si>
  <si>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</si>
  <si>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</si>
  <si>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</si>
  <si>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</si>
  <si>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</si>
  <si>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</si>
  <si>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</si>
  <si>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</si>
  <si>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</si>
  <si>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</si>
  <si>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</si>
  <si>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</si>
  <si>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</si>
  <si>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</si>
  <si>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</si>
  <si>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</si>
  <si>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</si>
  <si>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</si>
  <si>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</si>
  <si>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</si>
  <si>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</si>
  <si>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</si>
  <si>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</si>
  <si>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</si>
  <si>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</si>
  <si>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</si>
  <si>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</si>
  <si>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</si>
  <si>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</si>
  <si>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</si>
  <si>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</si>
  <si>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</si>
  <si>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</si>
  <si>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</si>
  <si>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</si>
  <si>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</si>
  <si>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</si>
  <si>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</si>
  <si>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</si>
  <si>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</si>
  <si>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</si>
  <si>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</si>
  <si>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</si>
  <si>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</si>
  <si>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</si>
  <si>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</si>
  <si>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</si>
  <si>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</si>
  <si>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</si>
  <si>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</si>
  <si>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</si>
  <si>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</si>
  <si>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</si>
  <si>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</si>
  <si>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</si>
  <si>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</si>
  <si>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</si>
  <si>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</si>
  <si>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</si>
  <si>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</si>
  <si>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</si>
  <si>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</si>
  <si>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</si>
  <si>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</si>
  <si>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</si>
  <si>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</si>
  <si>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</si>
  <si>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</si>
  <si>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</si>
  <si>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</si>
  <si>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</si>
  <si>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</si>
  <si>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</si>
  <si>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</si>
  <si>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</si>
  <si>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</si>
  <si>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</si>
  <si>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</si>
  <si>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</si>
  <si>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</si>
  <si>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</si>
  <si>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</si>
  <si>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</si>
  <si>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</si>
  <si>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</si>
  <si>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</si>
  <si>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</si>
  <si>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</si>
  <si>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</si>
  <si>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</si>
  <si>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</si>
  <si>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</si>
  <si>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</si>
  <si>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</si>
  <si>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</si>
  <si>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</si>
  <si>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</si>
  <si>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</si>
  <si>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</si>
  <si>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</si>
  <si>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</si>
  <si>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</si>
  <si>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</si>
  <si>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</si>
  <si>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</si>
  <si>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</si>
  <si>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</si>
  <si>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</si>
  <si>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</si>
  <si>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</si>
  <si>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</si>
  <si>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</si>
  <si>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</si>
  <si>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</si>
  <si>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</si>
  <si>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</si>
  <si>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</si>
  <si>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</si>
  <si>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</si>
  <si>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</si>
  <si>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</si>
  <si>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</si>
  <si>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</si>
  <si>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</si>
  <si>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</si>
  <si>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</si>
  <si>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</si>
  <si>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</si>
  <si>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</si>
  <si>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</si>
  <si>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</si>
  <si>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</si>
  <si>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</si>
  <si>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</si>
  <si>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</si>
  <si>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</si>
  <si>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</si>
  <si>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</si>
  <si>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</si>
  <si>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</si>
  <si>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</si>
  <si>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</si>
  <si>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</si>
  <si>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</si>
  <si>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</si>
  <si>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</si>
  <si>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</si>
  <si>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</si>
  <si>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</si>
  <si>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</si>
  <si>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</si>
  <si>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</si>
  <si>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</si>
  <si>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</si>
  <si>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</si>
  <si>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</si>
  <si>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</si>
  <si>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</si>
  <si>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</si>
  <si>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</si>
  <si>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</si>
  <si>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</si>
  <si>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</si>
  <si>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</si>
  <si>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</si>
  <si>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</si>
  <si>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</si>
  <si>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</si>
  <si>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</si>
  <si>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</si>
  <si>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</si>
  <si>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</si>
  <si>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</si>
  <si>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</si>
  <si>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</si>
  <si>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</si>
  <si>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</si>
  <si>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</si>
  <si>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</si>
  <si>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</si>
  <si>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</si>
  <si>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</si>
  <si>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</si>
  <si>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</si>
  <si>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</si>
  <si>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</si>
  <si>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</si>
  <si>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</si>
  <si>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</si>
  <si>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</si>
  <si>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</si>
  <si>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</si>
  <si>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</si>
  <si>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</si>
  <si>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</si>
  <si>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</si>
  <si>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</si>
  <si>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</si>
  <si>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</si>
  <si>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</si>
  <si>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</si>
  <si>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</si>
  <si>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</si>
  <si>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</si>
  <si>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</si>
  <si>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</si>
  <si>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</si>
  <si>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</si>
  <si>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</si>
  <si>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</si>
  <si>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</si>
  <si>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</si>
  <si>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</si>
  <si>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</si>
  <si>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</si>
  <si>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</si>
  <si>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</si>
  <si>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</si>
  <si>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</si>
  <si>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</si>
  <si>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</si>
  <si>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</si>
  <si>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</si>
  <si>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</si>
  <si>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</si>
  <si>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</si>
  <si>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</si>
  <si>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</si>
  <si>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</si>
  <si>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</si>
  <si>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</si>
  <si>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</si>
  <si>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</si>
  <si>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</si>
  <si>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</si>
  <si>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</si>
  <si>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</si>
  <si>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</si>
  <si>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</si>
  <si>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</si>
  <si>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</si>
  <si>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</si>
  <si>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</si>
  <si>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</si>
  <si>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</si>
  <si>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</si>
  <si>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</si>
  <si>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</si>
  <si>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</si>
  <si>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</si>
  <si>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</si>
  <si>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</si>
  <si>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</si>
  <si>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</si>
  <si>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</si>
  <si>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</si>
  <si>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</si>
  <si>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</si>
  <si>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</si>
  <si>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</si>
  <si>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</si>
  <si>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</si>
  <si>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</si>
  <si>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</si>
  <si>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</si>
  <si>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</si>
  <si>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</si>
  <si>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</si>
  <si>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</si>
  <si>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</si>
  <si>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</si>
  <si>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</si>
  <si>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</si>
  <si>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</si>
  <si>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</si>
  <si>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</si>
  <si>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</si>
  <si>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</si>
  <si>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</si>
  <si>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</si>
  <si>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</si>
  <si>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</si>
  <si>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</si>
  <si>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</si>
  <si>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</si>
  <si>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</si>
  <si>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</si>
  <si>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</si>
  <si>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</si>
  <si>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</si>
  <si>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</si>
  <si>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</si>
  <si>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</si>
  <si>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</si>
  <si>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</si>
  <si>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</si>
  <si>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</si>
  <si>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</si>
  <si>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</si>
  <si>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</si>
  <si>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</si>
  <si>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</si>
  <si>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</si>
  <si>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</si>
  <si>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</si>
  <si>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</si>
  <si>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</si>
  <si>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</si>
  <si>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</si>
  <si>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</si>
  <si>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</si>
  <si>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</si>
  <si>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</si>
  <si>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</si>
  <si>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</si>
  <si>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</si>
  <si>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</si>
  <si>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</si>
  <si>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</si>
  <si>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</si>
  <si>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</si>
  <si>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</si>
  <si>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</si>
  <si>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</si>
  <si>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</si>
  <si>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</si>
  <si>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</si>
  <si>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</si>
  <si>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</si>
  <si>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</si>
  <si>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</si>
  <si>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</si>
  <si>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</si>
  <si>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</si>
  <si>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</si>
  <si>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</si>
  <si>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</si>
  <si>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</si>
  <si>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</si>
  <si>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</si>
  <si>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</si>
  <si>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</si>
  <si>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</si>
  <si>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</si>
  <si>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</si>
  <si>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</si>
  <si>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</si>
  <si>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</si>
  <si>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</si>
  <si>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</si>
  <si>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</si>
  <si>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</si>
  <si>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</si>
  <si>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</si>
  <si>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</si>
  <si>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</si>
  <si>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</si>
  <si>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</si>
  <si>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</si>
  <si>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</si>
  <si>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</si>
  <si>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</si>
  <si>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</si>
  <si>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</si>
  <si>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</si>
  <si>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</si>
  <si>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</si>
  <si>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</si>
  <si>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</si>
  <si>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</si>
  <si>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</si>
  <si>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</si>
  <si>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</si>
  <si>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</si>
  <si>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</si>
  <si>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</si>
  <si>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</si>
  <si>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</si>
  <si>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</si>
  <si>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</si>
  <si>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</si>
  <si>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</si>
  <si>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</si>
  <si>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</si>
  <si>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</si>
  <si>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</si>
  <si>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</si>
  <si>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</si>
  <si>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</si>
  <si>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</si>
  <si>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</si>
  <si>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</si>
  <si>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</si>
  <si>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</si>
  <si>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</si>
  <si>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</si>
  <si>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</si>
  <si>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</si>
  <si>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</si>
  <si>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</si>
  <si>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</si>
  <si>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</si>
  <si>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</si>
  <si>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</si>
  <si>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</si>
  <si>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</si>
  <si>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</si>
  <si>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</si>
  <si>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</si>
  <si>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</si>
  <si>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</si>
  <si>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</si>
  <si>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</si>
  <si>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</si>
  <si>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</si>
  <si>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</si>
  <si>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</si>
  <si>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</si>
  <si>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</si>
  <si>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</si>
  <si>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</si>
  <si>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</si>
  <si>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</si>
  <si>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</si>
  <si>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</si>
  <si>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</si>
  <si>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</si>
  <si>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</si>
  <si>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</si>
  <si>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</si>
  <si>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</si>
  <si>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</si>
  <si>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</si>
  <si>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</si>
  <si>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</si>
  <si>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</si>
  <si>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</si>
  <si>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</si>
  <si>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</si>
  <si>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</si>
  <si>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</si>
  <si>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</si>
  <si>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</si>
  <si>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</si>
  <si>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</si>
  <si>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</si>
  <si>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</si>
  <si>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</si>
  <si>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</si>
  <si>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</si>
  <si>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</si>
  <si>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</si>
  <si>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</si>
  <si>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</si>
  <si>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</si>
  <si>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</si>
  <si>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</si>
  <si>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</si>
  <si>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</si>
  <si>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</si>
  <si>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</si>
  <si>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</si>
  <si>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</si>
  <si>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</si>
  <si>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</si>
  <si>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</si>
  <si>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</si>
  <si>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</si>
  <si>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</si>
  <si>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</si>
  <si>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</si>
  <si>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</si>
  <si>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</si>
  <si>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</si>
  <si>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</si>
  <si>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</si>
  <si>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</si>
  <si>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</si>
  <si>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</si>
  <si>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</si>
  <si>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</si>
  <si>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</si>
  <si>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</si>
  <si>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</si>
  <si>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</si>
  <si>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</si>
  <si>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</si>
  <si>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</si>
  <si>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</si>
  <si>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</si>
  <si>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</si>
  <si>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</si>
  <si>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</si>
  <si>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</si>
  <si>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</si>
  <si>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</si>
  <si>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</si>
  <si>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</si>
  <si>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</si>
  <si>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</si>
  <si>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</si>
  <si>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</si>
  <si>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</si>
  <si>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</si>
  <si>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</si>
  <si>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</si>
  <si>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</si>
  <si>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</si>
  <si>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</si>
  <si>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</si>
  <si>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</si>
  <si>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</si>
  <si>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</si>
  <si>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</si>
  <si>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</si>
  <si>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</si>
  <si>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</si>
  <si>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</si>
  <si>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</si>
  <si>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</si>
  <si>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</si>
  <si>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</si>
  <si>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</si>
  <si>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</si>
  <si>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</si>
  <si>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</si>
  <si>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</si>
  <si>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</si>
  <si>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</si>
  <si>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</si>
  <si>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</si>
  <si>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</si>
  <si>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</si>
  <si>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</si>
  <si>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</si>
  <si>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</si>
  <si>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</si>
  <si>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</si>
  <si>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</si>
  <si>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</si>
  <si>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</si>
  <si>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</si>
  <si>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</si>
  <si>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</si>
  <si>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</si>
  <si>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</si>
  <si>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</si>
  <si>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</si>
  <si>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</si>
  <si>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</si>
  <si>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</si>
  <si>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</si>
  <si>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</si>
  <si>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</si>
  <si>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</si>
  <si>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</si>
  <si>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</si>
  <si>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</si>
  <si>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</si>
  <si>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</si>
  <si>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</si>
  <si>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</si>
  <si>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</si>
  <si>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</si>
  <si>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</si>
  <si>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</si>
  <si>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</si>
  <si>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</si>
  <si>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</si>
  <si>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</si>
  <si>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</si>
  <si>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</si>
  <si>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</si>
  <si>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</si>
  <si>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</si>
  <si>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</si>
  <si>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</si>
  <si>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</si>
  <si>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</si>
  <si>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</si>
  <si>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</si>
  <si>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</si>
  <si>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</si>
  <si>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</si>
  <si>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</si>
  <si>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</si>
  <si>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</si>
  <si>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</si>
  <si>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</si>
  <si>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</si>
  <si>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</si>
  <si>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</si>
  <si>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</si>
  <si>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</si>
  <si>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</si>
  <si>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</si>
  <si>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</si>
  <si>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</si>
  <si>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</si>
  <si>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</si>
  <si>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</si>
  <si>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</si>
  <si>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</si>
  <si>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</si>
  <si>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</si>
  <si>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</si>
  <si>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</si>
  <si>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</si>
  <si>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</si>
  <si>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</si>
  <si>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</si>
  <si>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</si>
  <si>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</si>
  <si>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</si>
  <si>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</si>
  <si>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</si>
  <si>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</si>
  <si>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</si>
  <si>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</si>
  <si>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</si>
  <si>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</si>
  <si>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</si>
  <si>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</si>
  <si>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</si>
  <si>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</si>
  <si>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</si>
  <si>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</si>
  <si>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</si>
  <si>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</si>
  <si>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</si>
  <si>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</si>
  <si>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</si>
  <si>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</si>
  <si>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</si>
  <si>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</si>
  <si>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</si>
  <si>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</si>
  <si>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</si>
  <si>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</si>
  <si>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</si>
  <si>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</si>
  <si>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</si>
  <si>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</si>
  <si>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</si>
  <si>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</si>
  <si>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</si>
  <si>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</si>
  <si>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</si>
  <si>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</si>
  <si>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</si>
  <si>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</si>
  <si>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</si>
  <si>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</si>
  <si>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</si>
  <si>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</si>
  <si>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</si>
  <si>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</si>
  <si>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</si>
  <si>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</si>
  <si>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</si>
  <si>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</si>
  <si>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</si>
  <si>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</si>
  <si>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</si>
  <si>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</si>
  <si>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</si>
  <si>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</si>
  <si>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</si>
  <si>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</si>
  <si>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</si>
  <si>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</si>
  <si>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</si>
  <si>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</si>
  <si>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</si>
  <si>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</si>
  <si>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</si>
  <si>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</si>
  <si>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</si>
  <si>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</si>
  <si>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</si>
  <si>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</si>
  <si>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</si>
  <si>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</si>
  <si>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</si>
  <si>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</si>
  <si>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</si>
  <si>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</si>
  <si>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</si>
  <si>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</si>
  <si>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</si>
  <si>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</si>
  <si>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</si>
  <si>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</si>
  <si>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</si>
  <si>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</si>
  <si>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</si>
  <si>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</si>
  <si>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</si>
  <si>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</si>
  <si>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</si>
  <si>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</si>
  <si>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</si>
  <si>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</si>
  <si>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</si>
  <si>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</si>
  <si>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</si>
  <si>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</si>
  <si>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</si>
  <si>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</si>
  <si>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</si>
  <si>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</si>
  <si>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</si>
  <si>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</si>
  <si>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</si>
  <si>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</si>
  <si>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</si>
  <si>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</si>
  <si>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</si>
  <si>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</si>
  <si>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</si>
  <si>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</si>
  <si>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</si>
  <si>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</si>
  <si>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</si>
  <si>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</si>
  <si>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</si>
  <si>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</si>
  <si>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</si>
  <si>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</si>
  <si>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</si>
  <si>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</si>
  <si>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</si>
  <si>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</si>
  <si>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</si>
  <si>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</si>
  <si>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</si>
  <si>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</si>
  <si>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</si>
  <si>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</si>
  <si>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</si>
  <si>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</si>
  <si>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</si>
  <si>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</si>
  <si>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</si>
  <si>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</si>
  <si>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</si>
  <si>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</si>
  <si>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</si>
  <si>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</si>
  <si>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</si>
  <si>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</si>
  <si>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</si>
  <si>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</si>
  <si>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</si>
  <si>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</si>
  <si>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</si>
  <si>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</si>
  <si>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</si>
  <si>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</si>
  <si>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</si>
  <si>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</si>
  <si>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</si>
  <si>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</si>
  <si>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</si>
  <si>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</si>
  <si>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</si>
  <si>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</si>
  <si>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</si>
  <si>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</si>
  <si>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</si>
  <si>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</si>
  <si>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</si>
  <si>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</si>
  <si>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</si>
  <si>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</si>
  <si>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</si>
  <si>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</si>
  <si>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</si>
  <si>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</si>
  <si>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</si>
  <si>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</si>
  <si>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</si>
  <si>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</si>
  <si>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</si>
  <si>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</si>
  <si>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</si>
  <si>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</si>
  <si>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</si>
  <si>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</si>
  <si>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</si>
  <si>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</si>
  <si>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</si>
  <si>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</si>
  <si>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</si>
  <si>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</si>
  <si>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</si>
  <si>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</si>
  <si>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</si>
  <si>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</si>
  <si>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</si>
  <si>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</si>
  <si>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</si>
  <si>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</si>
  <si>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</si>
  <si>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</si>
  <si>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</si>
  <si>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</si>
  <si>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</si>
  <si>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</si>
  <si>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</si>
  <si>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</si>
  <si>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</si>
  <si>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</si>
  <si>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</si>
  <si>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</si>
  <si>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</si>
  <si>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</si>
  <si>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</si>
  <si>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</si>
  <si>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</si>
  <si>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</si>
  <si>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</si>
  <si>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</si>
  <si>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</si>
  <si>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</si>
  <si>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</si>
  <si>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</si>
  <si>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</si>
  <si>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</si>
  <si>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</si>
  <si>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</si>
  <si>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</si>
  <si>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</si>
  <si>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</si>
  <si>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</si>
  <si>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</si>
  <si>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</si>
  <si>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</si>
  <si>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</si>
  <si>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</si>
  <si>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</si>
  <si>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</si>
  <si>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</si>
  <si>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</si>
  <si>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</si>
  <si>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</si>
  <si>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</si>
  <si>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</si>
  <si>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</si>
  <si>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</si>
  <si>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</si>
  <si>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</si>
  <si>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</si>
  <si>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</si>
  <si>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</si>
  <si>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</si>
  <si>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</si>
  <si>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</si>
  <si>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</si>
  <si>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</si>
  <si>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</si>
  <si>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</si>
  <si>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</si>
  <si>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</si>
  <si>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</si>
  <si>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</si>
  <si>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</si>
  <si>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</si>
  <si>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</si>
  <si>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</si>
  <si>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</si>
  <si>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</si>
  <si>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</si>
  <si>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</si>
  <si>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</si>
  <si>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</si>
  <si>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</si>
  <si>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</si>
  <si>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</si>
  <si>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</si>
  <si>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</si>
  <si>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</si>
  <si>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</si>
  <si>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</si>
  <si>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</si>
  <si>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</si>
  <si>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</si>
  <si>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</si>
  <si>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</si>
  <si>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</si>
  <si>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</si>
  <si>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</si>
  <si>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</si>
  <si>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</si>
  <si>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</si>
  <si>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</si>
  <si>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</si>
  <si>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</si>
  <si>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</si>
  <si>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</si>
  <si>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</si>
  <si>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</si>
  <si>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</si>
  <si>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</si>
  <si>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</si>
  <si>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</si>
  <si>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</si>
  <si>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</si>
  <si>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</si>
  <si>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</si>
  <si>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</si>
  <si>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</si>
  <si>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</si>
  <si>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</si>
  <si>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</si>
  <si>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</si>
  <si>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</si>
  <si>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</si>
  <si>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</si>
  <si>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</si>
  <si>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</si>
  <si>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</si>
  <si>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</si>
  <si>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</si>
  <si>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</si>
  <si>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</si>
  <si>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</si>
  <si>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</si>
  <si>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</si>
  <si>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</si>
  <si>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</si>
  <si>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</si>
  <si>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</si>
  <si>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</si>
  <si>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</si>
  <si>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</si>
  <si>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</si>
  <si>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</si>
  <si>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</si>
  <si>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</si>
  <si>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</si>
  <si>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</si>
  <si>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</si>
  <si>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</si>
  <si>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</si>
  <si>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</si>
  <si>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</si>
  <si>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</si>
  <si>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</si>
  <si>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</si>
  <si>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</si>
  <si>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</si>
  <si>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</si>
  <si>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</si>
  <si>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</si>
  <si>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</si>
  <si>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</si>
  <si>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</si>
  <si>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</si>
  <si>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</si>
  <si>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</si>
  <si>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</si>
  <si>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</si>
  <si>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</si>
  <si>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</si>
  <si>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</si>
  <si>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</si>
  <si>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</si>
  <si>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</si>
  <si>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</si>
  <si>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</si>
  <si>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</si>
  <si>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</si>
  <si>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</si>
  <si>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</si>
  <si>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</si>
  <si>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</si>
  <si>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</si>
  <si>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</si>
  <si>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</si>
  <si>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</si>
  <si>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</si>
  <si>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</si>
  <si>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</si>
  <si>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</si>
  <si>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</si>
  <si>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</si>
  <si>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</si>
  <si>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</si>
  <si>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</si>
  <si>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</si>
  <si>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</si>
  <si>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</si>
  <si>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</si>
  <si>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</si>
  <si>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</si>
  <si>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</si>
  <si>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</si>
  <si>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</si>
  <si>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</si>
  <si>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</si>
  <si>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</si>
  <si>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</si>
  <si>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</si>
  <si>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</si>
  <si>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</si>
  <si>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</si>
  <si>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</si>
  <si>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</si>
  <si>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</si>
  <si>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</si>
  <si>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</si>
  <si>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</si>
  <si>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</si>
  <si>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</si>
  <si>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</si>
  <si>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</si>
  <si>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</si>
  <si>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</si>
  <si>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</si>
  <si>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</si>
  <si>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</si>
  <si>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</si>
  <si>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</si>
  <si>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</si>
  <si>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</si>
  <si>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</si>
  <si>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</si>
  <si>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</si>
  <si>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</si>
  <si>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</si>
  <si>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</si>
  <si>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</si>
  <si>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</si>
  <si>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</si>
  <si>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</si>
  <si>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</si>
  <si>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</si>
  <si>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</si>
  <si>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</si>
  <si>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</si>
  <si>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</si>
  <si>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</si>
  <si>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</si>
  <si>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</si>
  <si>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</si>
  <si>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</si>
  <si>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</si>
  <si>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</si>
  <si>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</si>
  <si>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</si>
  <si>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</si>
  <si>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</si>
  <si>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</si>
  <si>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</si>
  <si>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</si>
  <si>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</si>
  <si>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</si>
  <si>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</si>
  <si>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</si>
  <si>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</si>
  <si>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</si>
  <si>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</si>
  <si>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</si>
  <si>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</si>
  <si>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</si>
  <si>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</si>
  <si>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</si>
  <si>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</si>
  <si>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</si>
  <si>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</si>
  <si>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</si>
  <si>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</si>
  <si>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</si>
  <si>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</si>
  <si>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</si>
  <si>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</si>
  <si>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</si>
  <si>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</si>
  <si>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</si>
  <si>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</si>
  <si>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</si>
  <si>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</si>
  <si>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</si>
  <si>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</si>
  <si>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</si>
  <si>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</si>
  <si>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</si>
  <si>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</si>
  <si>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</si>
  <si>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</si>
  <si>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</si>
  <si>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</si>
  <si>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</si>
  <si>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</si>
  <si>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</si>
  <si>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</si>
  <si>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</si>
  <si>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</si>
  <si>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</si>
  <si>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</si>
  <si>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</si>
  <si>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</si>
  <si>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</si>
  <si>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</si>
  <si>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</si>
  <si>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</si>
  <si>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</si>
  <si>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</si>
  <si>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</si>
  <si>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</si>
  <si>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</si>
  <si>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</si>
  <si>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</si>
  <si>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</si>
  <si>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</si>
  <si>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</si>
  <si>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</si>
  <si>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</si>
  <si>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</si>
  <si>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</si>
  <si>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</si>
  <si>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</si>
  <si>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</si>
  <si>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</si>
  <si>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</si>
  <si>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</si>
  <si>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</si>
  <si>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</si>
  <si>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</si>
  <si>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</si>
  <si>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</si>
  <si>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</si>
  <si>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</si>
  <si>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</si>
  <si>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</si>
  <si>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</si>
  <si>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</si>
  <si>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</si>
  <si>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</si>
  <si>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</si>
  <si>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</si>
  <si>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</si>
  <si>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</si>
  <si>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</si>
  <si>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</si>
  <si>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</si>
  <si>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</si>
  <si>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</si>
  <si>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</si>
  <si>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</si>
  <si>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</si>
  <si>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</si>
  <si>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</si>
  <si>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</si>
  <si>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</si>
  <si>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</si>
  <si>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</si>
  <si>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</si>
  <si>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</si>
  <si>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</si>
  <si>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</si>
  <si>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</si>
  <si>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</si>
  <si>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</si>
  <si>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</si>
  <si>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</si>
  <si>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</si>
  <si>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</si>
  <si>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</si>
  <si>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</si>
  <si>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</si>
  <si>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</si>
  <si>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</si>
  <si>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</si>
  <si>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</si>
  <si>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</si>
  <si>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</si>
  <si>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</si>
  <si>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</si>
  <si>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</si>
  <si>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</si>
  <si>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</si>
  <si>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</si>
  <si>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</si>
  <si>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</si>
  <si>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</si>
  <si>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</si>
  <si>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</si>
  <si>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</si>
  <si>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</si>
  <si>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</si>
  <si>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</si>
  <si>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</si>
  <si>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</si>
  <si>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</si>
  <si>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</si>
  <si>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</si>
  <si>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</si>
  <si>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</si>
  <si>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</si>
  <si>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</si>
  <si>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</si>
  <si>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</si>
  <si>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</si>
  <si>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</si>
  <si>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</si>
  <si>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</si>
  <si>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</si>
  <si>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</si>
  <si>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</si>
  <si>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</si>
  <si>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</si>
  <si>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</si>
  <si>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</si>
  <si>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</si>
  <si>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</si>
  <si>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</si>
  <si>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</si>
  <si>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</si>
  <si>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</si>
  <si>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</si>
  <si>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</si>
  <si>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</si>
  <si>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</si>
  <si>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</si>
  <si>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</si>
  <si>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</si>
  <si>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</si>
  <si>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</si>
  <si>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</si>
  <si>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</si>
  <si>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</si>
  <si>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</si>
  <si>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</si>
  <si>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</si>
  <si>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</si>
  <si>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</si>
  <si>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</si>
  <si>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</si>
  <si>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</si>
  <si>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</si>
  <si>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</si>
  <si>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</si>
  <si>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</si>
  <si>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</si>
  <si>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</si>
  <si>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</si>
  <si>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</si>
  <si>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</si>
  <si>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</si>
  <si>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</si>
  <si>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</si>
  <si>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</si>
  <si>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</si>
  <si>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</si>
  <si>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</si>
  <si>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</si>
  <si>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</si>
  <si>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</si>
  <si>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</si>
  <si>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</si>
  <si>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</si>
  <si>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</si>
  <si>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</si>
  <si>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</si>
  <si>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</si>
  <si>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</si>
  <si>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</si>
  <si>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</si>
  <si>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</si>
  <si>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</si>
  <si>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</si>
  <si>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</si>
  <si>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</si>
  <si>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</si>
  <si>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</si>
  <si>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</si>
  <si>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</si>
  <si>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</si>
  <si>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</si>
  <si>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</si>
  <si>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</si>
  <si>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</si>
  <si>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</si>
  <si>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</si>
  <si>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</si>
  <si>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</si>
  <si>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</si>
  <si>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</si>
  <si>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</si>
  <si>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</si>
  <si>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</si>
  <si>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</si>
  <si>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</si>
  <si>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</si>
  <si>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</si>
  <si>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</si>
  <si>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</si>
  <si>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</si>
  <si>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</si>
  <si>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</si>
  <si>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</si>
  <si>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</si>
  <si>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</si>
  <si>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</si>
  <si>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</si>
  <si>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</si>
  <si>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</si>
  <si>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</si>
  <si>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</si>
  <si>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</si>
  <si>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</si>
  <si>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</si>
  <si>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</si>
  <si>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</si>
  <si>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</si>
  <si>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</si>
  <si>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</si>
  <si>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</si>
  <si>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</si>
  <si>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</si>
  <si>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</si>
  <si>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</si>
  <si>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</si>
  <si>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</si>
  <si>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</si>
  <si>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</si>
  <si>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</si>
  <si>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</si>
  <si>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</si>
  <si>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</si>
  <si>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</si>
  <si>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</si>
  <si>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</si>
  <si>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</si>
  <si>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</si>
  <si>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</si>
  <si>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</si>
  <si>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</si>
  <si>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</si>
  <si>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</si>
  <si>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</si>
  <si>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</si>
  <si>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</si>
  <si>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</si>
  <si>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</si>
  <si>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</si>
  <si>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</si>
  <si>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</si>
  <si>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</si>
  <si>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</si>
  <si>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</si>
  <si>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</si>
  <si>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</si>
  <si>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</si>
  <si>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</si>
  <si>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</si>
  <si>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</si>
  <si>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</si>
  <si>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</si>
  <si>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</si>
  <si>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</si>
  <si>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</si>
  <si>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</si>
  <si>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</si>
  <si>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</si>
  <si>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</si>
  <si>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</si>
  <si>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</si>
  <si>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</si>
  <si>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</si>
  <si>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</si>
  <si>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</si>
  <si>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</si>
  <si>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</si>
  <si>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</si>
  <si>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</si>
  <si>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</si>
  <si>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</si>
  <si>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</si>
  <si>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</si>
  <si>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</si>
  <si>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</si>
  <si>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</si>
  <si>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</si>
  <si>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</si>
  <si>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</si>
  <si>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</si>
  <si>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</si>
  <si>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</si>
  <si>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</si>
  <si>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</si>
  <si>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</si>
  <si>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</si>
  <si>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</si>
  <si>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</si>
  <si>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</si>
  <si>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</si>
  <si>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</si>
  <si>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</si>
  <si>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</si>
  <si>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</si>
  <si>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</si>
  <si>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</si>
  <si>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</si>
  <si>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</si>
  <si>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</si>
  <si>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</si>
  <si>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</si>
  <si>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</si>
  <si>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</si>
  <si>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</si>
  <si>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</si>
  <si>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</si>
  <si>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</si>
  <si>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</si>
  <si>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</si>
  <si>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</si>
  <si>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</si>
  <si>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</si>
  <si>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</si>
  <si>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</si>
  <si>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</si>
  <si>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</si>
  <si>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</si>
  <si>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</si>
  <si>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</si>
  <si>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</si>
  <si>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</si>
  <si>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</si>
  <si>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</si>
  <si>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</si>
  <si>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</si>
  <si>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</si>
  <si>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</si>
  <si>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</si>
  <si>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</si>
  <si>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</si>
  <si>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</si>
  <si>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</si>
  <si>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</si>
  <si>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</si>
  <si>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</si>
  <si>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</si>
  <si>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</si>
  <si>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</si>
  <si>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</si>
  <si>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</si>
  <si>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</si>
  <si>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</si>
  <si>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</si>
  <si>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</si>
  <si>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</si>
  <si>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</si>
  <si>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</si>
  <si>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</si>
  <si>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</si>
  <si>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</si>
  <si>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</si>
  <si>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</si>
  <si>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</si>
  <si>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</si>
  <si>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</si>
  <si>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</si>
  <si>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</si>
  <si>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</si>
  <si>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</si>
  <si>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</si>
  <si>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</si>
  <si>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</si>
  <si>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</si>
  <si>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</si>
  <si>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</si>
  <si>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</si>
  <si>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</si>
  <si>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</si>
  <si>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</si>
  <si>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</si>
  <si>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</si>
  <si>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</si>
  <si>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</si>
  <si>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</si>
  <si>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</si>
  <si>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</si>
  <si>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</si>
  <si>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</si>
  <si>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</si>
  <si>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</si>
  <si>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</si>
  <si>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</si>
  <si>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</si>
  <si>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</si>
  <si>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</si>
  <si>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</si>
  <si>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</si>
  <si>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</si>
  <si>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</si>
  <si>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</si>
  <si>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</si>
  <si>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</si>
  <si>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</si>
  <si>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</si>
  <si>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</si>
  <si>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</si>
  <si>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</si>
  <si>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</si>
  <si>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</si>
  <si>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</si>
  <si>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</si>
  <si>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</si>
  <si>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</si>
  <si>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</si>
  <si>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</si>
  <si>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</si>
  <si>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</si>
  <si>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</si>
  <si>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</si>
  <si>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</si>
  <si>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</si>
  <si>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</si>
  <si>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</si>
  <si>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</si>
  <si>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</si>
  <si>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</si>
  <si>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</si>
  <si>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</si>
  <si>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</si>
  <si>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</si>
  <si>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</si>
  <si>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</si>
  <si>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</si>
  <si>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</si>
  <si>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</si>
  <si>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</si>
  <si>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</si>
  <si>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</si>
  <si>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</si>
  <si>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</si>
  <si>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</si>
  <si>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</si>
  <si>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</si>
  <si>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</si>
  <si>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</si>
  <si>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</si>
  <si>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</si>
  <si>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</si>
  <si>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</si>
  <si>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</si>
  <si>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</si>
  <si>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</si>
  <si>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</si>
  <si>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</si>
  <si>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</si>
  <si>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</si>
  <si>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</si>
  <si>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</si>
  <si>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</si>
  <si>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</si>
  <si>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</si>
  <si>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</si>
  <si>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</si>
  <si>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</si>
  <si>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</si>
  <si>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</si>
  <si>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</si>
  <si>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</si>
  <si>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</si>
  <si>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</si>
  <si>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</si>
  <si>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</si>
  <si>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</si>
  <si>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</si>
  <si>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</si>
  <si>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</si>
  <si>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</si>
  <si>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</si>
  <si>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</si>
  <si>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</si>
  <si>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</si>
  <si>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</si>
  <si>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</si>
  <si>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</si>
  <si>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</si>
  <si>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</si>
  <si>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</si>
  <si>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</si>
  <si>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</si>
  <si>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</si>
  <si>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</si>
  <si>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</si>
  <si>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</si>
  <si>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</si>
  <si>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</si>
  <si>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</si>
  <si>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</si>
  <si>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</si>
  <si>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</si>
  <si>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</si>
  <si>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</si>
  <si>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</si>
  <si>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</si>
  <si>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</si>
  <si>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</si>
  <si>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</si>
  <si>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</si>
  <si>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</si>
  <si>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</si>
  <si>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</si>
  <si>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</si>
  <si>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</si>
  <si>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</si>
  <si>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</si>
  <si>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</si>
  <si>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</si>
  <si>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</si>
  <si>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</si>
  <si>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</si>
  <si>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</si>
  <si>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</si>
  <si>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</si>
  <si>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</si>
  <si>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</si>
  <si>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</si>
  <si>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</si>
  <si>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</si>
  <si>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</si>
  <si>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</si>
  <si>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</si>
  <si>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</si>
  <si>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</si>
  <si>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</si>
  <si>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</si>
  <si>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</si>
  <si>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</si>
  <si>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</si>
  <si>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</si>
  <si>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</si>
  <si>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</si>
  <si>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</si>
  <si>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</si>
  <si>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</si>
  <si>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</si>
  <si>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</si>
  <si>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</si>
  <si>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</si>
  <si>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</si>
  <si>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</si>
  <si>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</si>
  <si>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</si>
  <si>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</si>
  <si>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</si>
  <si>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</si>
  <si>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</si>
  <si>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</si>
  <si>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</si>
  <si>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</si>
  <si>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</si>
  <si>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</si>
  <si>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</si>
  <si>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</si>
  <si>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</si>
  <si>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</si>
  <si>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</si>
  <si>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</si>
  <si>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</si>
  <si>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</si>
  <si>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</si>
  <si>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</si>
  <si>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</si>
  <si>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</si>
  <si>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</si>
  <si>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</si>
  <si>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</si>
  <si>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</si>
  <si>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</si>
  <si>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</si>
  <si>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</si>
  <si>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</si>
  <si>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</si>
  <si>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</si>
  <si>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</si>
  <si>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</si>
  <si>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</si>
  <si>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</si>
  <si>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</si>
  <si>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</si>
  <si>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</si>
  <si>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</si>
  <si>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</si>
  <si>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</si>
  <si>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</si>
  <si>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</si>
  <si>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</si>
  <si>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</si>
  <si>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</si>
  <si>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</si>
  <si>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</si>
  <si>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</si>
  <si>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</si>
  <si>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</si>
  <si>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</si>
  <si>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</si>
  <si>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</si>
  <si>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</si>
  <si>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</si>
  <si>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</si>
  <si>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</si>
  <si>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</si>
  <si>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</si>
  <si>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</si>
  <si>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</si>
  <si>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</si>
  <si>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</si>
  <si>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</si>
  <si>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</si>
  <si>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</si>
  <si>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</si>
  <si>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</si>
  <si>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</si>
  <si>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</si>
  <si>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</si>
  <si>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</si>
  <si>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</si>
  <si>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</si>
  <si>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</si>
  <si>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</si>
  <si>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</si>
  <si>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</si>
  <si>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</si>
  <si>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</si>
  <si>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</si>
  <si>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</si>
  <si>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</si>
  <si>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</si>
  <si>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</si>
  <si>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</si>
  <si>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</si>
  <si>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</si>
  <si>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</si>
  <si>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</si>
  <si>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</si>
  <si>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</si>
  <si>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</si>
  <si>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</si>
  <si>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</si>
  <si>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</si>
  <si>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</si>
  <si>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</si>
  <si>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</si>
  <si>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</si>
  <si>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</si>
  <si>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</si>
  <si>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</si>
  <si>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</si>
  <si>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</si>
  <si>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</si>
  <si>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</si>
  <si>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</si>
  <si>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</si>
  <si>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</si>
  <si>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</si>
  <si>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</si>
  <si>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</si>
  <si>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</si>
  <si>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</si>
  <si>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</si>
  <si>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</si>
  <si>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</si>
  <si>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</si>
  <si>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</si>
  <si>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</si>
  <si>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</si>
  <si>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</si>
  <si>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</si>
  <si>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</si>
  <si>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</si>
  <si>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</si>
  <si>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</si>
  <si>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</si>
  <si>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</si>
  <si>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</si>
  <si>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</si>
  <si>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</si>
  <si>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</si>
  <si>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</si>
  <si>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</si>
  <si>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</si>
  <si>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</si>
  <si>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</si>
  <si>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</si>
  <si>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</si>
  <si>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</si>
  <si>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</si>
  <si>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</si>
  <si>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</si>
  <si>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</si>
  <si>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</si>
  <si>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</si>
  <si>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</si>
  <si>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</si>
  <si>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</si>
  <si>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</si>
  <si>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</si>
  <si>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</si>
  <si>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</si>
  <si>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</si>
  <si>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</si>
  <si>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</si>
  <si>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</si>
  <si>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</si>
  <si>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</si>
  <si>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</si>
  <si>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</si>
  <si>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</si>
  <si>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</si>
  <si>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</si>
  <si>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</si>
  <si>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</si>
  <si>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</si>
  <si>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</si>
  <si>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</si>
  <si>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</si>
  <si>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</si>
  <si>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</si>
  <si>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</si>
  <si>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</si>
  <si>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</si>
  <si>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</si>
  <si>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</si>
  <si>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</si>
  <si>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</si>
  <si>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</si>
  <si>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</si>
  <si>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</si>
  <si>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</si>
  <si>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</si>
  <si>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</si>
  <si>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</si>
  <si>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</si>
  <si>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</si>
  <si>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</si>
  <si>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</si>
  <si>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</si>
  <si>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</si>
  <si>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</si>
  <si>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</si>
  <si>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</si>
  <si>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</si>
  <si>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</si>
  <si>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</si>
  <si>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</si>
  <si>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</si>
  <si>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</si>
  <si>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</si>
  <si>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</si>
  <si>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</si>
  <si>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</si>
  <si>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</si>
  <si>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</si>
  <si>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</si>
  <si>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</si>
  <si>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</si>
  <si>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</si>
  <si>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</si>
  <si>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</si>
  <si>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</si>
  <si>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</si>
  <si>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</si>
  <si>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</si>
  <si>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</si>
  <si>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</si>
  <si>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</si>
  <si>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</si>
  <si>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</si>
  <si>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</si>
  <si>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</si>
  <si>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</si>
  <si>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</si>
  <si>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</si>
  <si>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</si>
  <si>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</si>
  <si>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</si>
  <si>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</si>
  <si>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</si>
  <si>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</si>
  <si>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</si>
  <si>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</si>
  <si>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</si>
  <si>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</si>
  <si>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</si>
  <si>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</si>
  <si>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</si>
  <si>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</si>
  <si>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</si>
  <si>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</si>
  <si>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</si>
  <si>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</si>
  <si>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</si>
  <si>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</si>
  <si>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</si>
  <si>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</si>
  <si>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</si>
  <si>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</si>
  <si>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</si>
  <si>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</si>
  <si>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</si>
  <si>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</si>
  <si>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</si>
  <si>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</si>
  <si>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</si>
  <si>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</si>
  <si>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</si>
  <si>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</si>
  <si>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</si>
  <si>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</si>
  <si>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</si>
  <si>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</si>
  <si>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</si>
  <si>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</si>
  <si>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</si>
  <si>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</si>
  <si>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</si>
  <si>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</si>
  <si>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</si>
  <si>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</si>
  <si>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</si>
  <si>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</si>
  <si>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</si>
  <si>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</si>
  <si>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</si>
  <si>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</si>
  <si>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</si>
  <si>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</si>
  <si>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</si>
  <si>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</si>
  <si>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</si>
  <si>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</si>
  <si>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</si>
  <si>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</si>
  <si>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</si>
  <si>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</si>
  <si>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</si>
  <si>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</si>
  <si>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</si>
  <si>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</si>
  <si>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</si>
  <si>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</si>
  <si>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</si>
  <si>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</si>
  <si>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</si>
  <si>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</si>
  <si>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</si>
  <si>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</si>
  <si>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</si>
  <si>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</si>
  <si>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</si>
  <si>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</si>
  <si>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</si>
  <si>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</si>
  <si>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</si>
  <si>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</si>
  <si>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</si>
  <si>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</si>
  <si>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</si>
  <si>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</si>
  <si>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</si>
  <si>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</si>
  <si>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</si>
  <si>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</si>
  <si>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</si>
  <si>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</si>
  <si>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</si>
  <si>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</si>
  <si>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</si>
  <si>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</si>
  <si>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</si>
  <si>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</si>
  <si>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</si>
  <si>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</si>
  <si>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</si>
  <si>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</si>
  <si>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</si>
  <si>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</si>
  <si>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</si>
  <si>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</si>
  <si>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</si>
  <si>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</si>
  <si>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</si>
  <si>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</si>
  <si>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</si>
  <si>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</si>
  <si>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</si>
  <si>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</si>
  <si>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</si>
  <si>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</si>
  <si>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</si>
  <si>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</si>
  <si>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</si>
  <si>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</si>
  <si>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</si>
  <si>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</si>
  <si>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</si>
  <si>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</si>
  <si>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</si>
  <si>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</si>
  <si>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</si>
  <si>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</si>
  <si>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</si>
  <si>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</si>
  <si>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</si>
  <si>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</si>
  <si>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</si>
  <si>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</si>
  <si>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</si>
  <si>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</si>
  <si>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</si>
  <si>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</si>
  <si>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</si>
  <si>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</si>
  <si>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</si>
  <si>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</si>
  <si>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</si>
  <si>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</si>
  <si>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</si>
  <si>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</si>
  <si>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</si>
  <si>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</si>
  <si>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</si>
  <si>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</si>
  <si>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</si>
  <si>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</si>
  <si>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</si>
  <si>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</si>
  <si>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</si>
  <si>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</si>
  <si>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</si>
  <si>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</si>
  <si>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</si>
  <si>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</si>
  <si>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</si>
  <si>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</si>
  <si>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</si>
  <si>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</si>
  <si>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</si>
  <si>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</si>
  <si>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</si>
  <si>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</si>
  <si>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</si>
  <si>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</si>
  <si>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</si>
  <si>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</si>
  <si>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</si>
  <si>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</si>
  <si>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</si>
  <si>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</si>
  <si>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</si>
  <si>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</si>
  <si>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</si>
  <si>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</si>
  <si>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</si>
  <si>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</si>
  <si>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</si>
  <si>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</si>
  <si>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</si>
  <si>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</si>
  <si>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</si>
  <si>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</si>
  <si>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</si>
  <si>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</si>
  <si>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</si>
  <si>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</si>
  <si>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</si>
  <si>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</si>
  <si>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</si>
  <si>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</si>
  <si>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</si>
  <si>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</si>
  <si>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</si>
  <si>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</si>
  <si>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</si>
  <si>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</si>
  <si>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</si>
  <si>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</si>
  <si>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</si>
  <si>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</si>
  <si>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</si>
  <si>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</si>
  <si>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</si>
  <si>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</si>
  <si>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</si>
  <si>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</si>
  <si>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</si>
  <si>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</si>
  <si>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</si>
  <si>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</si>
  <si>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</si>
  <si>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</si>
  <si>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</si>
  <si>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</si>
  <si>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</si>
  <si>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</si>
  <si>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</si>
  <si>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</si>
  <si>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</si>
  <si>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</si>
  <si>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</si>
  <si>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</si>
  <si>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</si>
  <si>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</si>
  <si>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</si>
  <si>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</si>
  <si>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</si>
  <si>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</si>
  <si>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</si>
  <si>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</si>
  <si>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</si>
  <si>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</si>
  <si>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</si>
  <si>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</si>
  <si>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</si>
  <si>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</si>
  <si>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</si>
  <si>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</si>
  <si>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</si>
  <si>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</si>
  <si>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</si>
  <si>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</si>
  <si>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</si>
  <si>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</si>
  <si>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</si>
  <si>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</si>
  <si>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</si>
  <si>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</si>
  <si>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</si>
  <si>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</si>
  <si>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</si>
  <si>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</si>
  <si>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</si>
  <si>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</si>
  <si>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</si>
  <si>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</si>
  <si>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</si>
  <si>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</si>
  <si>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</si>
  <si>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</si>
  <si>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</si>
  <si>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</si>
  <si>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</si>
  <si>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</si>
  <si>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</si>
  <si>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</si>
  <si>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</si>
  <si>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</si>
  <si>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</si>
  <si>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</si>
  <si>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</si>
  <si>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</si>
  <si>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</si>
  <si>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</si>
  <si>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</si>
  <si>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</si>
  <si>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</si>
  <si>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</si>
  <si>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</si>
  <si>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</si>
  <si>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</si>
  <si>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</si>
  <si>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</si>
  <si>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</si>
  <si>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</si>
  <si>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</si>
  <si>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</si>
  <si>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</si>
  <si>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</si>
  <si>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</si>
  <si>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</si>
  <si>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</si>
  <si>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</si>
  <si>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</si>
  <si>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</si>
  <si>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</si>
  <si>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</si>
  <si>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</si>
  <si>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</si>
  <si>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</si>
  <si>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</si>
  <si>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</si>
  <si>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</si>
  <si>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</si>
  <si>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</si>
  <si>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</si>
  <si>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</si>
  <si>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</si>
  <si>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</si>
  <si>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</si>
  <si>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</si>
  <si>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</si>
  <si>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</si>
  <si>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</si>
  <si>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</si>
  <si>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</si>
  <si>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</si>
  <si>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</si>
  <si>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</si>
  <si>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</si>
  <si>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</si>
  <si>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</si>
  <si>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</si>
  <si>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</si>
  <si>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</si>
  <si>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</si>
  <si>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</si>
  <si>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</si>
  <si>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</si>
  <si>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</si>
  <si>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</si>
  <si>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</si>
  <si>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</si>
  <si>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</si>
  <si>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</si>
  <si>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</si>
  <si>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</si>
  <si>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</si>
  <si>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</si>
  <si>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</si>
  <si>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</si>
  <si>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</si>
  <si>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</si>
  <si>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</si>
  <si>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</si>
  <si>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</si>
  <si>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</si>
  <si>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</si>
  <si>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</si>
  <si>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</si>
  <si>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</si>
  <si>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</si>
  <si>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</si>
  <si>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</si>
  <si>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</si>
  <si>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</si>
  <si>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</si>
  <si>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</si>
  <si>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</si>
  <si>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</si>
  <si>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</si>
  <si>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</si>
  <si>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</si>
  <si>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</si>
  <si>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</si>
  <si>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</si>
  <si>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</si>
  <si>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</si>
  <si>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</si>
  <si>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</si>
  <si>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</si>
  <si>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</si>
  <si>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</si>
  <si>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</si>
  <si>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</si>
  <si>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</si>
  <si>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</si>
  <si>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</si>
  <si>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</si>
  <si>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</si>
  <si>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</si>
  <si>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</si>
  <si>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</si>
  <si>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</si>
  <si>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</si>
  <si>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</si>
  <si>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</si>
  <si>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</si>
  <si>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</si>
  <si>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</si>
  <si>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</si>
  <si>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</si>
  <si>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</si>
  <si>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</si>
  <si>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</si>
  <si>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</si>
  <si>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</si>
  <si>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</si>
  <si>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</si>
  <si>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</si>
  <si>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</si>
  <si>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</si>
  <si>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</si>
  <si>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</si>
  <si>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</si>
  <si>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</si>
  <si>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</si>
  <si>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</si>
  <si>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</si>
  <si>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</si>
  <si>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</si>
  <si>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</si>
  <si>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</si>
  <si>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</si>
  <si>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</si>
  <si>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</si>
  <si>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</si>
  <si>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</si>
  <si>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</si>
  <si>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</si>
  <si>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</si>
  <si>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</si>
  <si>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</si>
  <si>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</si>
  <si>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</si>
  <si>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</si>
  <si>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</si>
  <si>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</si>
  <si>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</si>
  <si>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</si>
  <si>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</si>
  <si>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</si>
  <si>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</si>
  <si>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</si>
  <si>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</si>
  <si>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</si>
  <si>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</si>
  <si>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</si>
  <si>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</si>
  <si>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</si>
  <si>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</si>
  <si>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</si>
  <si>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</si>
  <si>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</si>
  <si>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</si>
  <si>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</si>
  <si>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</si>
  <si>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</si>
  <si>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</si>
  <si>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</si>
  <si>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</si>
  <si>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</si>
  <si>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</si>
  <si>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</si>
  <si>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</si>
  <si>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</si>
  <si>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</si>
  <si>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</si>
  <si>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</si>
  <si>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</si>
  <si>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</si>
  <si>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</si>
  <si>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</si>
  <si>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</si>
  <si>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</si>
  <si>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</si>
  <si>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</si>
  <si>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</si>
  <si>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</si>
  <si>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</si>
  <si>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</si>
  <si>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</si>
  <si>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</si>
  <si>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</si>
  <si>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</si>
  <si>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</si>
  <si>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</si>
  <si>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</si>
  <si>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</si>
  <si>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</si>
  <si>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</si>
  <si>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</si>
  <si>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</si>
  <si>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</si>
  <si>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</si>
  <si>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</si>
  <si>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</si>
  <si>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</si>
  <si>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</si>
  <si>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</si>
  <si>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</si>
  <si>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</si>
  <si>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</si>
  <si>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</si>
  <si>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</si>
  <si>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</si>
  <si>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</si>
  <si>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</si>
  <si>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</si>
  <si>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</si>
  <si>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</si>
  <si>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</si>
  <si>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</si>
  <si>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</si>
  <si>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</si>
  <si>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</si>
  <si>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</si>
  <si>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</si>
  <si>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</si>
  <si>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</si>
  <si>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</si>
  <si>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</si>
  <si>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</si>
  <si>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</si>
  <si>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</si>
  <si>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</si>
  <si>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</si>
  <si>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</si>
  <si>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</si>
  <si>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</si>
  <si>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</si>
  <si>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</si>
  <si>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</si>
  <si>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</si>
  <si>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</si>
  <si>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</si>
  <si>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</si>
  <si>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</si>
  <si>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</si>
  <si>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</si>
  <si>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</si>
  <si>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</si>
  <si>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</si>
  <si>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</si>
  <si>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</si>
  <si>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</si>
  <si>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</si>
  <si>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</si>
  <si>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</si>
  <si>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</si>
  <si>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</si>
  <si>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</si>
  <si>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</si>
  <si>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</si>
  <si>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</si>
  <si>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</si>
  <si>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</si>
  <si>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</si>
  <si>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</si>
  <si>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</si>
  <si>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</si>
  <si>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</si>
  <si>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</si>
  <si>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</si>
  <si>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</si>
  <si>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</si>
  <si>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</si>
  <si>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</si>
  <si>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</si>
  <si>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</si>
  <si>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</si>
  <si>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</si>
  <si>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</si>
  <si>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</si>
  <si>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</si>
  <si>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</si>
  <si>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</si>
  <si>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</si>
  <si>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</si>
  <si>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</si>
  <si>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</si>
  <si>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</si>
  <si>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</si>
  <si>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</si>
  <si>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</si>
  <si>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</si>
  <si>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</si>
  <si>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</si>
  <si>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</si>
  <si>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</si>
  <si>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</si>
  <si>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</si>
  <si>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</si>
  <si>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</si>
  <si>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</si>
  <si>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</si>
  <si>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</si>
  <si>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</si>
  <si>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</si>
  <si>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</si>
  <si>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</si>
  <si>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</si>
  <si>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</si>
  <si>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</si>
  <si>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</si>
  <si>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</si>
  <si>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</si>
  <si>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</si>
  <si>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</si>
  <si>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</si>
  <si>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</si>
  <si>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</si>
  <si>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</si>
  <si>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</si>
  <si>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</si>
  <si>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</si>
  <si>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</si>
  <si>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</si>
  <si>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</si>
  <si>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</si>
  <si>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</si>
  <si>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</si>
  <si>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</si>
  <si>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</si>
  <si>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</si>
  <si>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</si>
  <si>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</si>
  <si>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</si>
  <si>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</si>
  <si>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</si>
  <si>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</si>
  <si>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</si>
  <si>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</si>
  <si>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</si>
  <si>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</si>
  <si>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</si>
  <si>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</si>
  <si>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</si>
  <si>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</si>
  <si>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</si>
  <si>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</si>
  <si>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</si>
  <si>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</si>
  <si>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</si>
  <si>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</si>
  <si>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</si>
  <si>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</si>
  <si>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</si>
  <si>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</si>
  <si>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</si>
  <si>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</si>
  <si>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</si>
  <si>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</si>
  <si>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</si>
  <si>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</si>
  <si>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</si>
  <si>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</si>
  <si>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</si>
  <si>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</si>
  <si>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</si>
  <si>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</si>
  <si>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</si>
  <si>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</si>
  <si>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</si>
  <si>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</si>
  <si>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</si>
  <si>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</si>
  <si>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</si>
  <si>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</si>
  <si>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</si>
  <si>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</si>
  <si>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</si>
  <si>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</si>
  <si>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</si>
  <si>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</si>
  <si>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</si>
  <si>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</si>
  <si>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</si>
  <si>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</si>
  <si>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</si>
  <si>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</si>
  <si>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</si>
  <si>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</si>
  <si>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</si>
  <si>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</si>
  <si>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</si>
  <si>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</si>
  <si>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</si>
  <si>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</si>
  <si>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</si>
  <si>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</si>
  <si>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</si>
  <si>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</si>
  <si>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</si>
  <si>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</si>
  <si>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</si>
  <si>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</si>
  <si>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</si>
  <si>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</si>
  <si>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</si>
  <si>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</si>
  <si>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</si>
  <si>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</si>
  <si>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</si>
  <si>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</si>
  <si>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</si>
  <si>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</si>
  <si>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</si>
  <si>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</si>
  <si>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</si>
  <si>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</si>
  <si>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</si>
  <si>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</si>
  <si>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</si>
  <si>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</si>
  <si>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</si>
  <si>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</si>
  <si>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</si>
  <si>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</si>
  <si>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</si>
  <si>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</si>
  <si>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</si>
  <si>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</si>
  <si>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</si>
  <si>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</si>
  <si>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</si>
  <si>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</si>
  <si>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</si>
  <si>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</si>
  <si>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</si>
  <si>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</si>
  <si>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</si>
  <si>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</si>
  <si>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</si>
  <si>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</si>
  <si>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</si>
  <si>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</si>
  <si>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</si>
  <si>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</si>
  <si>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</si>
  <si>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</si>
  <si>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</si>
  <si>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</si>
  <si>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</si>
  <si>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</si>
  <si>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</si>
  <si>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</si>
  <si>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</si>
  <si>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</si>
  <si>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</si>
  <si>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</si>
  <si>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</si>
  <si>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</si>
  <si>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</si>
  <si>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</si>
  <si>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</si>
  <si>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</si>
  <si>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</si>
  <si>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</si>
  <si>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</si>
  <si>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</si>
  <si>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</si>
  <si>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</si>
  <si>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</si>
  <si>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</si>
  <si>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</si>
  <si>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</si>
  <si>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</si>
  <si>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</si>
  <si>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</si>
  <si>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</si>
  <si>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</si>
  <si>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</si>
  <si>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</si>
  <si>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</si>
  <si>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</si>
  <si>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</si>
  <si>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</si>
  <si>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</si>
  <si>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</si>
  <si>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</si>
  <si>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</si>
  <si>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</si>
  <si>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</si>
  <si>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</si>
  <si>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</si>
  <si>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</si>
  <si>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</si>
  <si>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</si>
  <si>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</si>
  <si>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</si>
  <si>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</si>
  <si>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</si>
  <si>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</si>
  <si>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</si>
  <si>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</si>
  <si>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</si>
  <si>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</si>
  <si>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</si>
  <si>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</si>
  <si>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</si>
  <si>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</si>
  <si>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</si>
  <si>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</si>
  <si>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</si>
  <si>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</si>
  <si>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</si>
  <si>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</si>
  <si>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</si>
  <si>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</si>
  <si>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</si>
  <si>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</si>
  <si>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</si>
  <si>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</si>
  <si>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</si>
  <si>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</si>
  <si>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</si>
  <si>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</si>
  <si>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</si>
  <si>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</si>
  <si>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</si>
  <si>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</si>
  <si>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</si>
  <si>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</si>
  <si>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</si>
  <si>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</si>
  <si>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</si>
  <si>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</si>
  <si>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</si>
  <si>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</si>
  <si>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</si>
  <si>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</si>
  <si>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</si>
  <si>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</si>
  <si>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</si>
  <si>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</si>
  <si>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</si>
  <si>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</si>
  <si>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</si>
  <si>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</si>
  <si>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</si>
  <si>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</si>
  <si>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</si>
  <si>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</si>
  <si>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</si>
  <si>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</si>
  <si>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</si>
  <si>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</si>
  <si>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</si>
  <si>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</si>
  <si>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</si>
  <si>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</si>
  <si>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</si>
  <si>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</si>
  <si>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</si>
  <si>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</si>
  <si>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</si>
  <si>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</si>
  <si>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</si>
  <si>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</si>
  <si>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</si>
  <si>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</si>
  <si>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</si>
  <si>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</si>
  <si>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</si>
  <si>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</si>
  <si>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</si>
  <si>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</si>
  <si>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</si>
  <si>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</si>
  <si>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</si>
  <si>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</si>
  <si>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</si>
  <si>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</si>
  <si>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</si>
  <si>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</si>
  <si>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</si>
  <si>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</si>
  <si>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</si>
  <si>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</si>
  <si>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</si>
  <si>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</si>
  <si>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</si>
  <si>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</si>
  <si>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</si>
  <si>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</si>
  <si>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</si>
  <si>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</si>
  <si>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</si>
  <si>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</si>
  <si>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</si>
  <si>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</si>
  <si>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</si>
  <si>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</si>
  <si>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</si>
  <si>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</si>
  <si>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</si>
  <si>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</si>
  <si>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</si>
  <si>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</si>
  <si>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</si>
  <si>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</si>
  <si>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</si>
  <si>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</si>
  <si>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</si>
  <si>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</si>
  <si>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</si>
  <si>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</si>
  <si>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</si>
  <si>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</si>
  <si>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</si>
  <si>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</si>
  <si>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</si>
  <si>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</si>
  <si>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</si>
  <si>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</si>
  <si>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</si>
  <si>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</si>
  <si>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</si>
  <si>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</si>
  <si>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</si>
  <si>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</si>
  <si>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</si>
  <si>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</si>
  <si>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</si>
  <si>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</si>
  <si>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</si>
  <si>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</si>
  <si>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</si>
  <si>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</si>
  <si>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</si>
  <si>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</si>
  <si>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</si>
  <si>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</si>
  <si>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</si>
  <si>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</si>
  <si>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</si>
  <si>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</si>
  <si>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</si>
  <si>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</si>
  <si>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</si>
  <si>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</si>
  <si>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</si>
  <si>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</si>
  <si>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</si>
  <si>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</si>
  <si>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</si>
  <si>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</si>
  <si>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</si>
  <si>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</si>
  <si>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</si>
  <si>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</si>
  <si>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</si>
  <si>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</si>
  <si>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</si>
  <si>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</si>
  <si>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</si>
  <si>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</si>
  <si>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</si>
  <si>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</si>
  <si>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</si>
  <si>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</si>
  <si>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</si>
  <si>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</si>
  <si>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</si>
  <si>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</si>
  <si>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</si>
  <si>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</si>
  <si>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</si>
  <si>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</si>
  <si>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</si>
  <si>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</si>
  <si>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</si>
  <si>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</si>
  <si>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</si>
  <si>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</si>
  <si>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</si>
  <si>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</si>
  <si>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</si>
  <si>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</si>
  <si>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</si>
  <si>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</si>
  <si>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</si>
  <si>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</si>
  <si>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</si>
  <si>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</si>
  <si>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</si>
  <si>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</si>
  <si>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</si>
  <si>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</si>
  <si>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</si>
  <si>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</si>
  <si>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</si>
  <si>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</si>
  <si>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</si>
  <si>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</si>
  <si>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</si>
  <si>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</si>
  <si>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</si>
  <si>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</si>
  <si>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</si>
  <si>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</si>
  <si>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</si>
  <si>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</si>
  <si>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</si>
  <si>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</si>
  <si>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</si>
  <si>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</si>
  <si>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</si>
  <si>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</si>
  <si>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</si>
  <si>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</si>
  <si>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</si>
  <si>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</si>
  <si>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</si>
  <si>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</si>
  <si>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</si>
  <si>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</si>
  <si>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</si>
  <si>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</si>
  <si>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</si>
  <si>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</si>
  <si>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</si>
  <si>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</si>
  <si>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</si>
  <si>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</si>
  <si>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</si>
  <si>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</si>
  <si>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</si>
  <si>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</si>
  <si>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</si>
  <si>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</si>
  <si>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</si>
  <si>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</si>
  <si>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</si>
  <si>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</si>
  <si>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</si>
  <si>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</si>
  <si>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</si>
  <si>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</si>
  <si>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</si>
  <si>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</si>
  <si>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</si>
  <si>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</si>
  <si>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</si>
  <si>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</si>
  <si>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</si>
  <si>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</si>
  <si>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</si>
  <si>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</si>
  <si>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</si>
  <si>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</si>
  <si>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</si>
  <si>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</si>
  <si>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</si>
  <si>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</si>
  <si>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</si>
  <si>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</si>
  <si>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</si>
  <si>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</si>
  <si>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</si>
  <si>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</si>
  <si>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</si>
  <si>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</si>
  <si>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</si>
  <si>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</si>
  <si>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</si>
  <si>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</si>
  <si>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</si>
  <si>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</si>
  <si>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</si>
  <si>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</si>
  <si>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</si>
  <si>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</si>
  <si>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</si>
  <si>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</si>
  <si>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</si>
  <si>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</si>
  <si>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</si>
  <si>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</si>
  <si>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</si>
  <si>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</si>
  <si>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</si>
  <si>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</si>
  <si>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</si>
  <si>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</si>
  <si>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</si>
  <si>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</si>
  <si>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</si>
  <si>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</si>
  <si>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</si>
  <si>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</si>
  <si>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</si>
  <si>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</si>
  <si>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</si>
  <si>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</si>
  <si>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</si>
  <si>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</si>
  <si>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</si>
  <si>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</si>
  <si>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</si>
  <si>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</si>
  <si>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</si>
  <si>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</si>
  <si>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</si>
  <si>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</si>
  <si>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</si>
  <si>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</si>
  <si>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</si>
  <si>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</si>
  <si>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</si>
  <si>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</si>
  <si>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</si>
  <si>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</si>
  <si>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</si>
  <si>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</si>
  <si>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</si>
  <si>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</si>
  <si>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</si>
  <si>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</si>
  <si>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</si>
  <si>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</si>
  <si>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</si>
  <si>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</si>
  <si>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</si>
  <si>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</si>
  <si>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</si>
  <si>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</si>
  <si>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</si>
  <si>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</si>
  <si>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</si>
  <si>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</si>
  <si>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</si>
  <si>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</si>
  <si>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</si>
  <si>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</si>
  <si>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</si>
  <si>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</si>
  <si>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</si>
  <si>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</si>
  <si>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</si>
  <si>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</si>
  <si>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</si>
  <si>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</si>
  <si>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</si>
  <si>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</si>
  <si>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</si>
  <si>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</si>
  <si>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</si>
  <si>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</si>
  <si>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</si>
  <si>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</si>
  <si>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</si>
  <si>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</si>
  <si>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</si>
  <si>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</si>
  <si>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</si>
  <si>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</si>
  <si>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</si>
  <si>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</si>
  <si>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</si>
  <si>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</si>
  <si>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</si>
  <si>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</si>
  <si>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</si>
  <si>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</si>
  <si>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</si>
  <si>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</si>
  <si>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</si>
  <si>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</si>
  <si>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</si>
  <si>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</si>
  <si>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</si>
  <si>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</si>
  <si>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</si>
  <si>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</si>
  <si>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</si>
  <si>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</si>
  <si>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</si>
  <si>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</si>
  <si>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</si>
  <si>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</si>
  <si>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</si>
  <si>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</si>
  <si>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</si>
  <si>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</si>
  <si>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</si>
  <si>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</si>
  <si>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</si>
  <si>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</si>
  <si>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</si>
  <si>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</si>
  <si>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</si>
  <si>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</si>
  <si>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</si>
  <si>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</si>
  <si>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</si>
  <si>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</si>
  <si>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</si>
  <si>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</si>
  <si>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</si>
  <si>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</si>
  <si>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</si>
  <si>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</si>
  <si>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</si>
  <si>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</si>
  <si>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</si>
  <si>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</si>
  <si>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</si>
  <si>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</si>
  <si>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</si>
  <si>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</si>
  <si>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</si>
  <si>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</si>
  <si>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</si>
  <si>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</si>
  <si>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</si>
  <si>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</si>
  <si>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</si>
  <si>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</si>
  <si>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</si>
  <si>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</si>
  <si>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</si>
  <si>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</si>
  <si>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</si>
  <si>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</si>
  <si>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</si>
  <si>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</si>
  <si>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</si>
  <si>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</si>
  <si>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</si>
  <si>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</si>
  <si>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</si>
  <si>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</si>
  <si>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</si>
  <si>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</si>
  <si>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</si>
  <si>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</si>
  <si>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</si>
  <si>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</si>
  <si>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</si>
  <si>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</si>
  <si>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</si>
  <si>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</si>
  <si>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</si>
  <si>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</si>
  <si>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</si>
  <si>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</si>
  <si>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</si>
  <si>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</si>
  <si>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</si>
  <si>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</si>
  <si>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</si>
  <si>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</si>
  <si>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</si>
  <si>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</si>
  <si>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</si>
  <si>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</si>
  <si>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</si>
  <si>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</si>
  <si>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</si>
  <si>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</si>
  <si>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</si>
  <si>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</si>
  <si>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</si>
  <si>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</si>
  <si>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</si>
  <si>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</si>
  <si>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</si>
  <si>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</si>
  <si>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</si>
  <si>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</si>
  <si>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</si>
  <si>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</si>
  <si>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</si>
  <si>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</si>
  <si>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</si>
  <si>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</si>
  <si>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</si>
  <si>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</si>
  <si>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</si>
  <si>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</si>
  <si>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</si>
  <si>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</si>
  <si>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</si>
  <si>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</si>
  <si>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</si>
  <si>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</si>
  <si>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</si>
  <si>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</si>
  <si>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</si>
  <si>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</si>
  <si>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</si>
  <si>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</si>
  <si>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</si>
  <si>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</si>
  <si>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</si>
  <si>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</si>
  <si>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</si>
  <si>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</si>
  <si>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</si>
  <si>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</si>
  <si>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</si>
  <si>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</si>
  <si>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</si>
  <si>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</si>
  <si>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</si>
  <si>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</si>
  <si>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</si>
  <si>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</si>
  <si>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</si>
  <si>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</si>
  <si>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</si>
  <si>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</si>
  <si>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</si>
  <si>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</si>
  <si>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</si>
  <si>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</si>
  <si>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</si>
  <si>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</si>
  <si>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</si>
  <si>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</si>
  <si>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</si>
  <si>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</si>
  <si>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</si>
  <si>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</si>
  <si>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</si>
  <si>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</si>
  <si>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</si>
  <si>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</si>
  <si>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</si>
  <si>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</si>
  <si>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</si>
  <si>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</si>
  <si>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</si>
  <si>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</si>
  <si>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</si>
  <si>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</si>
  <si>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</si>
  <si>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</si>
  <si>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</si>
  <si>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</si>
  <si>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</si>
  <si>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</si>
  <si>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</si>
  <si>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</si>
  <si>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</si>
  <si>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</si>
  <si>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</si>
  <si>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</si>
  <si>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</si>
  <si>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</si>
  <si>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</si>
  <si>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</si>
  <si>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</si>
  <si>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</si>
  <si>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</si>
  <si>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</si>
  <si>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</si>
  <si>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</si>
  <si>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</si>
  <si>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</si>
  <si>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</si>
  <si>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</si>
  <si>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</si>
  <si>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</si>
  <si>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</si>
  <si>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</si>
  <si>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</si>
  <si>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</si>
  <si>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</si>
  <si>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</si>
  <si>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</si>
  <si>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</si>
  <si>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</si>
  <si>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</si>
  <si>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</si>
  <si>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</si>
  <si>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</si>
  <si>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</si>
  <si>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</si>
  <si>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</si>
  <si>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</si>
  <si>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</si>
  <si>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</si>
  <si>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</si>
  <si>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</si>
  <si>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</si>
  <si>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</si>
  <si>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</si>
  <si>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</si>
  <si>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</si>
  <si>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</si>
  <si>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</si>
  <si>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</si>
  <si>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</si>
  <si>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</si>
  <si>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</si>
  <si>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</si>
  <si>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</si>
  <si>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</si>
  <si>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</si>
  <si>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</si>
  <si>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</si>
  <si>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</si>
  <si>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</si>
  <si>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</si>
  <si>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</si>
  <si>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</si>
  <si>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</si>
  <si>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</si>
  <si>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</si>
  <si>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</si>
  <si>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</si>
  <si>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</si>
  <si>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</si>
  <si>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</si>
  <si>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</si>
  <si>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</si>
  <si>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</si>
  <si>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</si>
  <si>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</si>
  <si>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</si>
  <si>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</si>
  <si>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</si>
  <si>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</si>
  <si>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</si>
  <si>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</si>
  <si>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</si>
  <si>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</si>
  <si>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</si>
  <si>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</si>
  <si>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</si>
  <si>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</si>
  <si>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</si>
  <si>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</si>
  <si>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</si>
  <si>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</si>
  <si>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</si>
  <si>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</si>
  <si>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</si>
  <si>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</si>
  <si>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</si>
  <si>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</si>
  <si>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</si>
  <si>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</si>
  <si>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</si>
  <si>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</si>
  <si>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</si>
  <si>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</si>
  <si>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</si>
  <si>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</si>
  <si>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</si>
  <si>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</si>
  <si>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</si>
  <si>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</si>
  <si>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</si>
  <si>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</si>
  <si>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</si>
  <si>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</si>
  <si>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</si>
  <si>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</si>
  <si>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</si>
  <si>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</si>
  <si>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</si>
  <si>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</si>
  <si>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</si>
  <si>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</si>
  <si>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</si>
  <si>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</si>
  <si>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</si>
  <si>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</si>
  <si>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</si>
  <si>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</si>
  <si>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</si>
  <si>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</si>
  <si>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</si>
  <si>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</si>
  <si>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</si>
  <si>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</si>
  <si>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</si>
  <si>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</si>
  <si>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</si>
  <si>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</si>
  <si>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</si>
  <si>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</si>
  <si>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</si>
  <si>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</si>
  <si>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</si>
  <si>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</si>
  <si>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</si>
  <si>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</si>
  <si>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</si>
  <si>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</si>
  <si>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</si>
  <si>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</si>
  <si>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</si>
  <si>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</si>
  <si>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</si>
  <si>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</si>
  <si>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</si>
  <si>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</si>
  <si>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</si>
  <si>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</si>
  <si>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</si>
  <si>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</si>
  <si>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</si>
  <si>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</si>
  <si>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</si>
  <si>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</si>
  <si>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</si>
  <si>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</si>
  <si>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</si>
  <si>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</si>
  <si>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</si>
  <si>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</si>
  <si>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</si>
  <si>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</si>
  <si>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</si>
  <si>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</si>
  <si>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</si>
  <si>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</si>
  <si>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</si>
  <si>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</si>
  <si>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</si>
  <si>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</si>
  <si>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</si>
  <si>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</si>
  <si>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</si>
  <si>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</si>
  <si>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</si>
  <si>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</si>
  <si>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</si>
  <si>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</si>
  <si>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</si>
  <si>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</si>
  <si>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</si>
  <si>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</si>
  <si>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</si>
  <si>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</si>
  <si>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</si>
  <si>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</si>
  <si>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</si>
  <si>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</si>
  <si>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</si>
  <si>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</si>
  <si>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</si>
  <si>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</si>
  <si>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</si>
  <si>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</si>
  <si>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</si>
  <si>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</si>
  <si>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</si>
  <si>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</si>
  <si>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</si>
  <si>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</si>
  <si>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</si>
  <si>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</si>
  <si>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</si>
  <si>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</si>
  <si>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</si>
  <si>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</si>
  <si>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</si>
  <si>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</si>
  <si>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</si>
  <si>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</si>
  <si>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</si>
  <si>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</si>
  <si>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</si>
  <si>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</si>
  <si>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</si>
  <si>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</si>
  <si>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</si>
  <si>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</si>
  <si>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</si>
  <si>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</si>
  <si>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</si>
  <si>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</si>
  <si>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</si>
  <si>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</si>
  <si>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</si>
  <si>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</si>
  <si>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</si>
  <si>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</si>
  <si>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</si>
  <si>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</si>
  <si>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</si>
  <si>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</si>
  <si>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</si>
  <si>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</si>
  <si>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</si>
  <si>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</si>
  <si>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</si>
  <si>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</si>
  <si>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</si>
  <si>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</si>
  <si>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</si>
  <si>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</si>
  <si>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</si>
  <si>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</si>
  <si>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</si>
  <si>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</si>
  <si>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</si>
  <si>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</si>
  <si>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</si>
  <si>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</si>
  <si>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</si>
  <si>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</si>
  <si>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</si>
  <si>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</si>
  <si>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</si>
  <si>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</si>
  <si>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</si>
  <si>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</si>
  <si>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</si>
  <si>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</si>
  <si>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</si>
  <si>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</si>
  <si>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</si>
  <si>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</si>
  <si>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</si>
  <si>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</si>
  <si>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</si>
  <si>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</si>
  <si>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</si>
  <si>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</si>
  <si>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</si>
  <si>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</si>
  <si>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</si>
  <si>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</si>
  <si>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</si>
  <si>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</si>
  <si>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</si>
  <si>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</si>
  <si>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</si>
  <si>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</si>
  <si>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</si>
  <si>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</si>
  <si>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</si>
  <si>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</si>
  <si>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</si>
  <si>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</si>
  <si>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</si>
  <si>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</si>
  <si>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</si>
  <si>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</si>
  <si>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</si>
  <si>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</si>
  <si>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</si>
  <si>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</si>
  <si>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</si>
  <si>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</si>
  <si>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</si>
  <si>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</si>
  <si>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</si>
  <si>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</si>
  <si>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</si>
  <si>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</si>
  <si>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</si>
  <si>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</si>
  <si>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</si>
  <si>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</si>
  <si>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</si>
  <si>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</si>
  <si>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</si>
  <si>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</si>
  <si>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</si>
  <si>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</si>
  <si>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</si>
  <si>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</si>
  <si>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</si>
  <si>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</si>
  <si>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</si>
  <si>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</si>
  <si>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</si>
  <si>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</si>
  <si>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</si>
  <si>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</si>
  <si>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</si>
  <si>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</si>
  <si>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</si>
  <si>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</si>
  <si>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</si>
  <si>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</si>
  <si>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</si>
  <si>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</si>
  <si>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</si>
  <si>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</si>
  <si>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</si>
  <si>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</si>
  <si>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</si>
  <si>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</si>
  <si>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</si>
  <si>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</si>
  <si>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</si>
  <si>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</si>
  <si>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</si>
  <si>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</si>
  <si>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</si>
  <si>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</si>
  <si>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</si>
  <si>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</si>
  <si>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</si>
  <si>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</si>
  <si>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</si>
  <si>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</si>
  <si>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</si>
  <si>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</si>
  <si>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</si>
  <si>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</si>
  <si>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</si>
  <si>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</si>
  <si>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</si>
  <si>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</si>
  <si>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</si>
  <si>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</si>
  <si>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</si>
  <si>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</si>
  <si>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</si>
  <si>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</si>
  <si>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</si>
  <si>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</si>
  <si>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</si>
  <si>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</si>
  <si>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</si>
  <si>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</si>
  <si>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</si>
  <si>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</si>
  <si>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</si>
  <si>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</si>
  <si>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</si>
  <si>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</si>
  <si>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</si>
  <si>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</si>
  <si>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</si>
  <si>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</si>
  <si>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</si>
  <si>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</si>
  <si>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</si>
  <si>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</si>
  <si>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</si>
  <si>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</si>
  <si>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</si>
  <si>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</si>
  <si>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</si>
  <si>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</si>
  <si>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</si>
  <si>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</si>
  <si>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</si>
  <si>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</si>
  <si>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</si>
  <si>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</si>
  <si>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</si>
  <si>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</si>
  <si>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</si>
  <si>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</si>
  <si>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</si>
  <si>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</si>
  <si>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</si>
  <si>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</si>
  <si>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</si>
  <si>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</si>
  <si>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</si>
  <si>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</si>
  <si>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</si>
  <si>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</si>
  <si>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</si>
  <si>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</si>
  <si>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</si>
  <si>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</si>
  <si>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</si>
  <si>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</si>
  <si>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</si>
  <si>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</si>
  <si>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</si>
  <si>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</si>
  <si>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</si>
  <si>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</si>
  <si>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</si>
  <si>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</si>
  <si>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</si>
  <si>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</si>
  <si>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</si>
  <si>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</si>
  <si>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</si>
  <si>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</si>
  <si>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</si>
  <si>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</si>
  <si>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</si>
  <si>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</si>
  <si>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</si>
  <si>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</si>
  <si>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</si>
  <si>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</si>
  <si>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</si>
  <si>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</si>
  <si>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</si>
  <si>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</si>
  <si>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</si>
  <si>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</si>
  <si>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</si>
  <si>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</si>
  <si>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</si>
  <si>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</si>
  <si>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</si>
  <si>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</si>
  <si>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</si>
  <si>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</si>
  <si>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</si>
  <si>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</si>
  <si>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</si>
  <si>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</si>
  <si>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</si>
  <si>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</si>
  <si>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</si>
  <si>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</si>
  <si>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</si>
  <si>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</si>
  <si>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</si>
  <si>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</si>
  <si>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</si>
  <si>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</si>
  <si>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</si>
  <si>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</si>
  <si>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</si>
  <si>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</si>
  <si>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</si>
  <si>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</si>
  <si>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</si>
  <si>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</si>
  <si>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</si>
  <si>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</si>
  <si>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</si>
  <si>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</si>
  <si>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</si>
  <si>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</si>
  <si>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</si>
  <si>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</si>
  <si>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</si>
  <si>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</si>
  <si>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</si>
  <si>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</si>
  <si>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</si>
  <si>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</si>
  <si>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</si>
  <si>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</si>
  <si>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</si>
  <si>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</si>
  <si>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</si>
  <si>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</si>
  <si>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</si>
  <si>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</si>
  <si>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</si>
  <si>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</si>
  <si>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</si>
  <si>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</si>
  <si>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</si>
  <si>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</si>
  <si>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</si>
  <si>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</si>
  <si>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</si>
  <si>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</si>
  <si>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</si>
  <si>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</si>
  <si>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</si>
  <si>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</si>
  <si>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</si>
  <si>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</si>
  <si>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</si>
  <si>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</si>
  <si>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</si>
  <si>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</si>
  <si>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</si>
  <si>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</si>
  <si>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</si>
  <si>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</si>
  <si>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</si>
  <si>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</si>
  <si>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</si>
  <si>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</si>
  <si>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</si>
  <si>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</si>
  <si>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</si>
  <si>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</si>
  <si>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</si>
  <si>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</si>
  <si>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</si>
  <si>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</si>
  <si>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</si>
  <si>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</si>
  <si>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</si>
  <si>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</si>
  <si>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</si>
  <si>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</si>
  <si>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</si>
  <si>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</si>
  <si>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</si>
  <si>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</si>
  <si>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</si>
  <si>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</si>
  <si>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</si>
  <si>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</si>
  <si>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</si>
  <si>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</si>
  <si>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</si>
  <si>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</si>
  <si>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</si>
  <si>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</si>
  <si>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</si>
  <si>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</si>
  <si>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</si>
  <si>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</si>
  <si>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</si>
  <si>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</si>
  <si>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</si>
  <si>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</si>
  <si>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</si>
  <si>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</si>
  <si>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</si>
  <si>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</si>
  <si>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</si>
  <si>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</si>
  <si>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</si>
  <si>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</si>
  <si>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</si>
  <si>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</si>
  <si>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</si>
  <si>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</si>
  <si>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</si>
  <si>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</si>
  <si>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</si>
  <si>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</si>
  <si>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</si>
  <si>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</si>
  <si>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</si>
  <si>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</si>
  <si>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</si>
  <si>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</si>
  <si>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</si>
  <si>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</si>
  <si>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</si>
  <si>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</si>
  <si>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</si>
  <si>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</si>
  <si>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</si>
  <si>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</si>
  <si>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</si>
  <si>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</si>
  <si>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</si>
  <si>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</si>
  <si>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</si>
  <si>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</si>
  <si>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</si>
  <si>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</si>
  <si>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</si>
  <si>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</si>
  <si>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</si>
  <si>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</si>
  <si>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</si>
  <si>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</si>
  <si>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</si>
  <si>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</si>
  <si>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</si>
  <si>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</si>
  <si>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</si>
  <si>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</si>
  <si>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</si>
  <si>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</si>
  <si>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</si>
  <si>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</si>
  <si>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</si>
  <si>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</si>
  <si>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</si>
  <si>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</si>
  <si>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</si>
  <si>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</si>
  <si>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</si>
  <si>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</si>
  <si>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</si>
  <si>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</si>
  <si>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</si>
  <si>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</si>
  <si>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</si>
  <si>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</si>
  <si>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</si>
  <si>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</si>
  <si>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</si>
  <si>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</si>
  <si>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</si>
  <si>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</si>
  <si>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</si>
  <si>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</si>
  <si>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</si>
  <si>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</si>
  <si>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</si>
  <si>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</si>
  <si>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</si>
  <si>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</si>
  <si>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</si>
  <si>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</si>
  <si>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</si>
  <si>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</si>
  <si>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</si>
  <si>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</si>
  <si>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</si>
  <si>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</si>
  <si>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</si>
  <si>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</si>
  <si>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</si>
  <si>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</si>
  <si>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</si>
  <si>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</si>
  <si>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</si>
  <si>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</si>
  <si>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</si>
  <si>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</si>
  <si>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</si>
  <si>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</si>
  <si>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</si>
  <si>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</si>
  <si>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</si>
  <si>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</si>
  <si>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</si>
  <si>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</si>
  <si>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</si>
  <si>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</si>
  <si>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</si>
  <si>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</si>
  <si>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</si>
  <si>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</si>
  <si>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</si>
  <si>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</si>
  <si>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</si>
  <si>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</si>
  <si>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</si>
  <si>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</si>
  <si>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</si>
  <si>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</si>
  <si>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</si>
  <si>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</si>
  <si>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</si>
  <si>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</si>
  <si>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</si>
  <si>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</si>
  <si>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</si>
  <si>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</si>
  <si>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</si>
  <si>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</si>
  <si>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</si>
  <si>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</si>
  <si>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</si>
  <si>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</si>
  <si>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</si>
  <si>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</si>
  <si>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</si>
  <si>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</si>
  <si>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</si>
  <si>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</si>
  <si>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</si>
  <si>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</si>
  <si>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</si>
  <si>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</si>
  <si>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</si>
  <si>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</si>
  <si>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</si>
  <si>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</si>
  <si>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</si>
  <si>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</si>
  <si>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</si>
  <si>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</si>
  <si>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</si>
  <si>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</si>
  <si>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</si>
  <si>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</si>
  <si>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</si>
  <si>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</si>
  <si>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</si>
  <si>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</si>
  <si>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</si>
  <si>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</si>
  <si>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</si>
  <si>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</si>
  <si>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</si>
  <si>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</si>
  <si>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</si>
  <si>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</si>
  <si>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</si>
  <si>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</si>
  <si>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</si>
  <si>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</si>
  <si>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</si>
  <si>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</si>
  <si>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</si>
  <si>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</si>
  <si>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</si>
  <si>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</si>
  <si>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</si>
  <si>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</si>
  <si>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</si>
  <si>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</si>
  <si>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</si>
  <si>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</si>
  <si>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</si>
  <si>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</si>
  <si>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</si>
  <si>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</si>
  <si>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</si>
  <si>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</si>
  <si>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</si>
  <si>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</si>
  <si>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</si>
  <si>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</si>
  <si>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</si>
  <si>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</si>
  <si>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</si>
  <si>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</si>
  <si>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</si>
  <si>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</si>
  <si>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</si>
  <si>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</si>
  <si>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</si>
  <si>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</si>
  <si>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</si>
  <si>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</si>
  <si>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</si>
  <si>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</si>
  <si>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</si>
  <si>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</si>
  <si>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</si>
  <si>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</si>
  <si>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</si>
  <si>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</si>
  <si>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</si>
  <si>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</si>
  <si>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</si>
  <si>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</si>
  <si>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</si>
  <si>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</si>
  <si>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</si>
  <si>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</si>
  <si>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</si>
  <si>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</si>
  <si>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</si>
  <si>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</si>
  <si>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</si>
  <si>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</si>
  <si>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</si>
  <si>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</si>
  <si>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</si>
  <si>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</si>
  <si>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</si>
  <si>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</si>
  <si>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</si>
  <si>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</si>
  <si>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</si>
  <si>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</si>
  <si>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</si>
  <si>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</si>
  <si>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</si>
  <si>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</si>
  <si>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</si>
  <si>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</si>
  <si>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</si>
  <si>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</si>
  <si>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</si>
  <si>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</si>
  <si>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</si>
  <si>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</si>
  <si>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</si>
  <si>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</si>
  <si>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</si>
  <si>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</si>
  <si>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</si>
  <si>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</si>
  <si>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</si>
  <si>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</si>
  <si>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</si>
  <si>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</si>
  <si>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</si>
  <si>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</si>
  <si>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</si>
  <si>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</si>
  <si>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</si>
  <si>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</si>
  <si>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</si>
  <si>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</si>
  <si>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</si>
  <si>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</si>
  <si>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</si>
  <si>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</si>
  <si>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</si>
  <si>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</si>
  <si>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</si>
  <si>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</si>
  <si>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</si>
  <si>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</si>
  <si>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</si>
  <si>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</si>
  <si>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</si>
  <si>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</si>
  <si>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</si>
  <si>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</si>
  <si>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</si>
  <si>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</si>
  <si>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</si>
  <si>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</si>
  <si>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</si>
  <si>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</si>
  <si>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</si>
  <si>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</si>
  <si>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</si>
  <si>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</si>
  <si>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</si>
  <si>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</si>
  <si>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</si>
  <si>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</si>
  <si>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</si>
  <si>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</si>
  <si>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</si>
  <si>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</si>
  <si>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</si>
  <si>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</si>
  <si>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</si>
  <si>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</si>
  <si>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</si>
  <si>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</si>
  <si>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</si>
  <si>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</si>
  <si>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</si>
  <si>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</si>
  <si>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</si>
  <si>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</si>
  <si>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</si>
  <si>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</si>
  <si>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</si>
  <si>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</si>
  <si>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</si>
  <si>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</si>
  <si>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</si>
  <si>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</si>
  <si>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</si>
  <si>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</si>
  <si>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</si>
  <si>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</si>
  <si>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</si>
  <si>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</si>
  <si>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</si>
  <si>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</si>
  <si>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</si>
  <si>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</si>
  <si>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</si>
  <si>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</si>
  <si>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</si>
  <si>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</si>
  <si>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</si>
  <si>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</si>
  <si>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</si>
  <si>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</si>
  <si>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</si>
  <si>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</si>
  <si>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</si>
  <si>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</si>
  <si>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</si>
  <si>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</si>
  <si>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</si>
  <si>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</si>
  <si>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</si>
  <si>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</si>
  <si>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</si>
  <si>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</si>
  <si>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</si>
  <si>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</si>
  <si>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</si>
  <si>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</si>
  <si>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</si>
  <si>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</si>
  <si>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</si>
  <si>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</si>
  <si>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</si>
  <si>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</si>
  <si>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</si>
  <si>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</si>
  <si>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</si>
  <si>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</si>
  <si>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</si>
  <si>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</si>
  <si>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</si>
  <si>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</si>
  <si>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</si>
  <si>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</si>
  <si>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</si>
  <si>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</si>
  <si>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</si>
  <si>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</si>
  <si>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</si>
  <si>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</si>
  <si>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</si>
  <si>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</si>
  <si>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</si>
  <si>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</si>
  <si>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</si>
  <si>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</si>
  <si>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</si>
  <si>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</si>
  <si>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</si>
  <si>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</si>
  <si>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</si>
  <si>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</si>
  <si>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</si>
  <si>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</si>
  <si>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</si>
  <si>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</si>
  <si>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</si>
  <si>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</si>
  <si>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</si>
  <si>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</si>
  <si>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</si>
  <si>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</si>
  <si>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</si>
  <si>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</si>
  <si>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</si>
  <si>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</si>
  <si>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</si>
  <si>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</si>
  <si>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</si>
  <si>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</si>
  <si>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</si>
  <si>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</si>
  <si>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</si>
  <si>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</si>
  <si>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</si>
  <si>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</si>
  <si>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</si>
  <si>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</si>
  <si>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</si>
  <si>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</si>
  <si>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</si>
  <si>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</si>
  <si>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</si>
  <si>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</si>
  <si>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</si>
  <si>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</si>
  <si>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</si>
  <si>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</si>
  <si>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</si>
  <si>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</si>
  <si>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</si>
  <si>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</si>
  <si>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</si>
  <si>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</si>
  <si>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</si>
  <si>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</si>
  <si>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</si>
  <si>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</si>
  <si>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</si>
  <si>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</si>
  <si>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</si>
  <si>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</si>
  <si>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</si>
  <si>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</si>
  <si>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</si>
  <si>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</si>
  <si>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</si>
  <si>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</si>
  <si>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</si>
  <si>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</si>
  <si>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</si>
  <si>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</si>
  <si>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</si>
  <si>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</si>
  <si>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</si>
  <si>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</si>
  <si>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</si>
  <si>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</si>
  <si>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</si>
  <si>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</si>
  <si>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</si>
  <si>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</si>
  <si>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</si>
  <si>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</si>
  <si>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</si>
  <si>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</si>
  <si>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</si>
  <si>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</si>
  <si>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</si>
  <si>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</si>
  <si>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</si>
  <si>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</si>
  <si>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</si>
  <si>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</si>
  <si>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</si>
  <si>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</si>
  <si>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</si>
  <si>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</si>
  <si>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</si>
  <si>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</si>
  <si>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</si>
  <si>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</si>
  <si>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</si>
  <si>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</si>
  <si>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</si>
  <si>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</si>
  <si>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</si>
  <si>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</si>
  <si>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</si>
  <si>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</si>
  <si>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</si>
  <si>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</si>
  <si>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</si>
  <si>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</si>
  <si>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</si>
  <si>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</si>
  <si>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</si>
  <si>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</si>
  <si>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</si>
  <si>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</si>
  <si>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</si>
  <si>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</si>
  <si>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</si>
  <si>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</si>
  <si>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</si>
  <si>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</si>
  <si>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</si>
  <si>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</si>
  <si>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</si>
  <si>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</si>
  <si>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</si>
  <si>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</si>
  <si>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</si>
  <si>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</si>
  <si>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</si>
  <si>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</si>
  <si>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</si>
  <si>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</si>
  <si>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</si>
  <si>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</si>
  <si>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</si>
  <si>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</si>
  <si>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</si>
  <si>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</si>
  <si>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</si>
  <si>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</si>
  <si>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</si>
  <si>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</si>
  <si>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</si>
  <si>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</si>
  <si>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</si>
  <si>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</si>
  <si>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</si>
  <si>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</si>
  <si>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</si>
  <si>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</si>
  <si>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</si>
  <si>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</si>
  <si>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</si>
  <si>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</si>
  <si>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</si>
  <si>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</si>
  <si>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</si>
  <si>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</si>
  <si>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</si>
  <si>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</si>
  <si>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</si>
  <si>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</si>
  <si>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</si>
  <si>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</si>
  <si>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</si>
  <si>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</si>
  <si>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</si>
  <si>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</si>
  <si>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</si>
  <si>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</si>
  <si>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</si>
  <si>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</si>
  <si>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</si>
  <si>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</si>
  <si>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</si>
  <si>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</si>
  <si>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</si>
  <si>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</si>
  <si>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</si>
  <si>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</si>
  <si>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</si>
  <si>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</si>
  <si>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</si>
  <si>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</si>
  <si>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</si>
  <si>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</si>
  <si>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</si>
  <si>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</si>
  <si>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</si>
  <si>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</si>
  <si>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</si>
  <si>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</si>
  <si>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</si>
  <si>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</si>
  <si>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</si>
  <si>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</si>
  <si>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</si>
  <si>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</si>
  <si>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</si>
  <si>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</si>
  <si>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</si>
  <si>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</si>
  <si>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</si>
  <si>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</si>
  <si>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</si>
  <si>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</si>
  <si>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</si>
  <si>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</si>
  <si>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</si>
  <si>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</si>
  <si>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</si>
  <si>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</si>
  <si>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</si>
  <si>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</si>
  <si>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</si>
  <si>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</si>
  <si>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</si>
  <si>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</si>
  <si>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</si>
  <si>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</si>
  <si>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</si>
  <si>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</si>
  <si>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</si>
  <si>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</si>
  <si>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</si>
  <si>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</si>
  <si>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</si>
  <si>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</si>
  <si>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</si>
  <si>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</si>
  <si>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</si>
  <si>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</si>
  <si>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</si>
  <si>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</si>
  <si>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</si>
  <si>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</si>
  <si>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</si>
  <si>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</si>
  <si>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</si>
  <si>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</si>
  <si>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</si>
  <si>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</si>
  <si>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</si>
  <si>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</si>
  <si>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</si>
  <si>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</si>
  <si>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</si>
  <si>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</si>
  <si>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</si>
  <si>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</si>
  <si>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</si>
  <si>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</si>
  <si>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</si>
  <si>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</si>
  <si>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</si>
  <si>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</si>
  <si>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</si>
  <si>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</si>
  <si>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</si>
  <si>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</si>
  <si>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</si>
  <si>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</si>
  <si>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</si>
  <si>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</si>
  <si>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</si>
  <si>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</si>
  <si>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</si>
  <si>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</si>
  <si>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</si>
  <si>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</si>
  <si>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</si>
  <si>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</si>
  <si>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</si>
  <si>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</si>
  <si>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</si>
  <si>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</si>
  <si>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</si>
  <si>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</si>
  <si>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</si>
  <si>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</si>
  <si>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</si>
  <si>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</si>
  <si>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</si>
  <si>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</si>
  <si>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</si>
  <si>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</si>
  <si>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</si>
  <si>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</si>
  <si>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</si>
  <si>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</si>
  <si>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</si>
  <si>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</si>
  <si>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</si>
  <si>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</si>
  <si>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</si>
  <si>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</si>
  <si>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</si>
  <si>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</si>
  <si>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</si>
  <si>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</si>
  <si>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</si>
  <si>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</si>
  <si>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</si>
  <si>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</si>
  <si>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</si>
  <si>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</si>
  <si>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</si>
  <si>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</si>
  <si>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</si>
  <si>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</si>
  <si>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</si>
  <si>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</si>
  <si>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</si>
  <si>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</si>
  <si>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</si>
  <si>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</si>
  <si>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</si>
  <si>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</si>
  <si>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</si>
  <si>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</si>
  <si>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</si>
  <si>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</si>
  <si>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</si>
  <si>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</si>
  <si>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</si>
  <si>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</si>
  <si>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</si>
  <si>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</si>
  <si>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</si>
  <si>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</si>
  <si>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</si>
  <si>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</si>
  <si>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</si>
  <si>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</si>
  <si>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</si>
  <si>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</si>
  <si>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</si>
  <si>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</si>
  <si>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</si>
  <si>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</si>
  <si>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</si>
  <si>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</si>
  <si>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</si>
  <si>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</si>
  <si>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</si>
  <si>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</si>
  <si>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</si>
  <si>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</si>
  <si>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</si>
  <si>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</si>
  <si>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</si>
  <si>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</si>
  <si>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</si>
  <si>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</si>
  <si>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</si>
  <si>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</si>
  <si>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</si>
  <si>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</si>
  <si>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</si>
  <si>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</si>
  <si>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</si>
  <si>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</si>
  <si>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</si>
  <si>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</si>
  <si>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</si>
  <si>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</si>
  <si>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</si>
  <si>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</si>
  <si>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</si>
  <si>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</si>
  <si>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</si>
  <si>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</si>
  <si>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</si>
  <si>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</si>
  <si>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</si>
  <si>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</si>
  <si>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</si>
  <si>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</si>
  <si>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</si>
  <si>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</si>
  <si>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</si>
  <si>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</si>
  <si>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</si>
  <si>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</si>
  <si>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</si>
  <si>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</si>
  <si>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</si>
  <si>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</si>
  <si>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</si>
  <si>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</si>
  <si>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</si>
  <si>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</si>
  <si>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</si>
  <si>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</si>
  <si>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</si>
  <si>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</si>
  <si>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</si>
  <si>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</si>
  <si>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</si>
  <si>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</si>
  <si>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</si>
  <si>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</si>
  <si>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</si>
  <si>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</si>
  <si>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</si>
  <si>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</si>
  <si>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</si>
  <si>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</si>
  <si>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</si>
  <si>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</si>
  <si>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</si>
  <si>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</si>
  <si>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</si>
  <si>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</si>
  <si>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</si>
  <si>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</si>
  <si>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</si>
  <si>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</si>
  <si>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</si>
  <si>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</si>
  <si>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</si>
  <si>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</si>
  <si>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</si>
  <si>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</si>
  <si>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</si>
  <si>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</si>
  <si>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</si>
  <si>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</si>
  <si>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</si>
  <si>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</si>
  <si>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</si>
  <si>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</si>
  <si>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</si>
  <si>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</si>
  <si>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</si>
  <si>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</si>
  <si>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</si>
  <si>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</si>
  <si>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</si>
  <si>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</si>
  <si>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</si>
  <si>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</si>
  <si>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</si>
  <si>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</si>
  <si>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</si>
  <si>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</si>
  <si>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</si>
  <si>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</si>
  <si>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</si>
  <si>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</si>
  <si>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</si>
  <si>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</si>
  <si>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</si>
  <si>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</si>
  <si>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</si>
  <si>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</si>
  <si>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</si>
  <si>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</si>
  <si>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</si>
  <si>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</si>
  <si>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</si>
  <si>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</si>
  <si>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</si>
  <si>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</si>
  <si>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</si>
  <si>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</si>
  <si>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</si>
  <si>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</si>
  <si>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</si>
  <si>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</si>
  <si>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</si>
  <si>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</si>
  <si>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</si>
  <si>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</si>
  <si>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</si>
  <si>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</si>
  <si>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</si>
  <si>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</si>
  <si>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</si>
  <si>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</si>
  <si>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</si>
  <si>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</si>
  <si>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</si>
  <si>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</si>
  <si>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</si>
  <si>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</si>
  <si>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</si>
  <si>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</si>
  <si>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</si>
  <si>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</si>
  <si>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</si>
  <si>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</si>
  <si>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</si>
  <si>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</si>
  <si>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</si>
  <si>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</si>
  <si>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</si>
  <si>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</si>
  <si>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</si>
  <si>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</si>
  <si>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</si>
  <si>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</si>
  <si>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</si>
  <si>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</si>
  <si>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</si>
  <si>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</si>
  <si>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</si>
  <si>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</si>
  <si>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</si>
  <si>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</si>
  <si>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</si>
  <si>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</si>
  <si>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</si>
  <si>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</si>
  <si>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</si>
  <si>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</si>
  <si>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</si>
  <si>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</si>
  <si>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</si>
  <si>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</si>
  <si>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</si>
  <si>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</si>
  <si>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</si>
  <si>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</si>
  <si>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</si>
  <si>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</si>
  <si>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</si>
  <si>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</si>
  <si>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</si>
  <si>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</si>
  <si>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</si>
  <si>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</si>
  <si>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</si>
  <si>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</si>
  <si>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</si>
  <si>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</si>
  <si>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</si>
  <si>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</si>
  <si>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</si>
  <si>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</si>
  <si>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</si>
  <si>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</si>
  <si>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</si>
  <si>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</si>
  <si>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</si>
  <si>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</si>
  <si>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</si>
  <si>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</si>
  <si>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</si>
  <si>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</si>
  <si>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</si>
  <si>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</si>
  <si>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</si>
  <si>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</si>
  <si>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</si>
  <si>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</si>
  <si>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</si>
  <si>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</si>
  <si>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</si>
  <si>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</si>
  <si>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</si>
  <si>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</si>
  <si>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</si>
  <si>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</si>
  <si>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</si>
  <si>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</si>
  <si>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</si>
  <si>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</si>
  <si>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</si>
  <si>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</si>
  <si>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</si>
  <si>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</si>
  <si>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</si>
  <si>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</si>
  <si>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</si>
  <si>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</si>
  <si>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</si>
  <si>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</si>
  <si>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</si>
  <si>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</si>
  <si>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</si>
  <si>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</si>
  <si>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</si>
  <si>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</si>
  <si>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</si>
  <si>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</si>
  <si>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</si>
  <si>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</si>
  <si>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</si>
  <si>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</si>
  <si>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</si>
  <si>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</si>
  <si>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</si>
  <si>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</si>
  <si>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</si>
  <si>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</si>
  <si>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</si>
  <si>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</si>
  <si>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</si>
  <si>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</si>
  <si>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</si>
  <si>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</si>
  <si>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</si>
  <si>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</si>
  <si>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</si>
  <si>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</si>
  <si>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</si>
  <si>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</si>
  <si>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</si>
  <si>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</si>
  <si>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</si>
  <si>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</si>
  <si>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</si>
  <si>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</si>
  <si>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</si>
  <si>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</si>
  <si>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</si>
  <si>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</si>
  <si>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</si>
  <si>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</si>
  <si>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</si>
  <si>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</si>
  <si>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</si>
  <si>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</si>
  <si>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</si>
  <si>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</si>
  <si>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</si>
  <si>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</si>
  <si>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</si>
  <si>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</si>
  <si>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</si>
  <si>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</si>
  <si>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</si>
  <si>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</si>
  <si>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</si>
  <si>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</si>
  <si>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</si>
  <si>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</si>
  <si>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</si>
  <si>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</si>
  <si>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</si>
  <si>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</si>
  <si>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</si>
  <si>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</si>
  <si>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</si>
  <si>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</si>
  <si>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</si>
  <si>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</si>
  <si>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</si>
  <si>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</si>
  <si>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</si>
  <si>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</si>
  <si>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</si>
  <si>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</si>
  <si>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</si>
  <si>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</si>
  <si>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</si>
  <si>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</si>
  <si>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</si>
  <si>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</si>
  <si>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</si>
  <si>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</si>
  <si>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</si>
  <si>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</si>
  <si>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</si>
  <si>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</si>
  <si>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</si>
  <si>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</si>
  <si>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</si>
  <si>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</si>
  <si>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</si>
  <si>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</si>
  <si>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</si>
  <si>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</si>
  <si>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</si>
  <si>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</si>
  <si>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</si>
  <si>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</si>
  <si>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</si>
  <si>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</si>
  <si>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</si>
  <si>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</si>
  <si>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</si>
  <si>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</si>
  <si>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</si>
  <si>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</si>
  <si>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</si>
  <si>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</si>
  <si>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</si>
  <si>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</si>
  <si>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</si>
  <si>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</si>
  <si>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</si>
  <si>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</si>
  <si>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</si>
  <si>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</si>
  <si>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</si>
  <si>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</si>
  <si>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</si>
  <si>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</si>
  <si>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</si>
  <si>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</si>
  <si>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</si>
  <si>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</si>
  <si>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</si>
  <si>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</si>
  <si>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</si>
  <si>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</si>
  <si>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</si>
  <si>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</si>
  <si>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</si>
  <si>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</si>
  <si>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</si>
  <si>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</si>
  <si>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</si>
  <si>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</si>
  <si>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</si>
  <si>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</si>
  <si>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</si>
  <si>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</si>
  <si>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</si>
  <si>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</si>
  <si>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</si>
  <si>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</si>
  <si>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</si>
  <si>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</si>
  <si>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</si>
  <si>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</si>
  <si>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</si>
  <si>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</si>
  <si>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</si>
  <si>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</si>
  <si>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</si>
  <si>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</si>
  <si>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</si>
  <si>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</si>
  <si>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</si>
  <si>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</si>
  <si>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</si>
  <si>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</si>
  <si>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</si>
  <si>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</si>
  <si>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</si>
  <si>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</si>
  <si>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</si>
  <si>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</si>
  <si>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</si>
  <si>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</si>
  <si>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</si>
  <si>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</si>
  <si>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</si>
  <si>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</si>
  <si>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</si>
  <si>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</si>
  <si>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</si>
  <si>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</si>
  <si>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</si>
  <si>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</si>
  <si>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</si>
  <si>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</si>
  <si>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</si>
  <si>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</si>
  <si>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</si>
  <si>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</si>
  <si>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</si>
  <si>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</si>
  <si>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</si>
  <si>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</si>
  <si>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</si>
  <si>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</si>
  <si>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</si>
  <si>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</si>
  <si>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</si>
  <si>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</si>
  <si>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</si>
  <si>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</si>
  <si>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</si>
  <si>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</si>
  <si>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</si>
  <si>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</si>
  <si>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</si>
  <si>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</si>
  <si>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</si>
  <si>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</si>
  <si>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</si>
  <si>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</si>
  <si>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</si>
  <si>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</si>
  <si>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</si>
  <si>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</si>
  <si>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</si>
  <si>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</si>
  <si>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</si>
  <si>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</si>
  <si>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</si>
  <si>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</si>
  <si>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</si>
  <si>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</si>
  <si>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</si>
  <si>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</si>
  <si>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</si>
  <si>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</si>
  <si>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</si>
  <si>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</si>
  <si>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</si>
  <si>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</si>
  <si>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</si>
  <si>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</si>
  <si>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</si>
  <si>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</si>
  <si>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</si>
  <si>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</si>
  <si>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</si>
  <si>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</si>
  <si>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</si>
  <si>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</si>
  <si>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</si>
  <si>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</si>
  <si>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</si>
  <si>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</si>
  <si>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</si>
  <si>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</si>
  <si>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</si>
  <si>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</si>
  <si>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</si>
  <si>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</si>
  <si>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</si>
  <si>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</si>
  <si>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</si>
  <si>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</si>
  <si>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</si>
  <si>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</si>
  <si>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</si>
  <si>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</si>
  <si>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</si>
  <si>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</si>
  <si>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</si>
  <si>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</si>
  <si>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</si>
  <si>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</si>
  <si>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</si>
  <si>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</si>
  <si>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</si>
  <si>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</si>
  <si>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</si>
  <si>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</si>
  <si>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</si>
  <si>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</si>
  <si>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</si>
  <si>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</si>
  <si>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</si>
  <si>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</si>
  <si>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</si>
  <si>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</si>
  <si>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</si>
  <si>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</si>
  <si>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</si>
  <si>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</si>
  <si>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</si>
  <si>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</si>
  <si>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</si>
  <si>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</si>
  <si>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</si>
  <si>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</si>
  <si>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</si>
  <si>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</si>
  <si>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</si>
  <si>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</si>
  <si>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</si>
  <si>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</si>
  <si>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</si>
  <si>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</si>
  <si>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</si>
  <si>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</si>
  <si>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</si>
  <si>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</si>
  <si>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</si>
  <si>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</si>
  <si>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</si>
  <si>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</si>
  <si>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</si>
  <si>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</si>
  <si>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</si>
  <si>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</si>
  <si>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</si>
  <si>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</si>
  <si>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</si>
  <si>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</si>
  <si>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</si>
  <si>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</si>
  <si>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</si>
  <si>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</si>
  <si>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</si>
  <si>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</si>
  <si>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</si>
  <si>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</si>
  <si>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</si>
  <si>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</si>
  <si>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</si>
  <si>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</si>
  <si>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</si>
  <si>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</si>
  <si>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</si>
  <si>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</si>
  <si>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</si>
  <si>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</si>
  <si>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</si>
  <si>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</si>
  <si>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</si>
  <si>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</si>
  <si>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</si>
  <si>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</si>
  <si>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</si>
  <si>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</si>
  <si>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</si>
  <si>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</si>
  <si>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</si>
  <si>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</si>
  <si>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</si>
  <si>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</si>
  <si>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</si>
  <si>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</si>
  <si>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</si>
  <si>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</si>
  <si>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</si>
  <si>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</si>
  <si>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</si>
  <si>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</si>
  <si>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</si>
  <si>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</si>
  <si>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</si>
  <si>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</si>
  <si>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</si>
  <si>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</si>
  <si>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</si>
  <si>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</si>
  <si>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</si>
  <si>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</si>
  <si>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</si>
  <si>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</si>
  <si>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</si>
  <si>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</si>
  <si>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</si>
  <si>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</si>
  <si>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</si>
  <si>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</si>
  <si>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</si>
  <si>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</si>
  <si>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</si>
  <si>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</si>
  <si>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</si>
  <si>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</si>
  <si>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</si>
  <si>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</si>
  <si>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</si>
  <si>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</si>
  <si>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</si>
  <si>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</si>
  <si>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</si>
  <si>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</si>
  <si>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</si>
  <si>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</si>
  <si>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</si>
  <si>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</si>
  <si>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</si>
  <si>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</si>
  <si>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</si>
  <si>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</si>
  <si>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</si>
  <si>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</si>
  <si>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</si>
  <si>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</si>
  <si>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</si>
  <si>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</si>
  <si>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</si>
  <si>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</si>
  <si>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</si>
  <si>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</si>
  <si>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</si>
  <si>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</si>
  <si>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</si>
  <si>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</si>
  <si>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</si>
  <si>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</si>
  <si>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</si>
  <si>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</si>
  <si>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</si>
  <si>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</si>
  <si>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</si>
  <si>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</si>
  <si>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</si>
  <si>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</si>
  <si>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</si>
  <si>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</si>
  <si>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</si>
  <si>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</si>
  <si>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</si>
  <si>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</si>
  <si>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</si>
  <si>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</si>
  <si>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</si>
  <si>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</si>
  <si>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</si>
  <si>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</si>
  <si>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</si>
  <si>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</si>
  <si>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</si>
  <si>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</si>
  <si>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</si>
  <si>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</si>
  <si>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</si>
  <si>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</si>
  <si>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</si>
  <si>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</si>
  <si>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</si>
  <si>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</si>
  <si>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</si>
  <si>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</si>
  <si>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</si>
  <si>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</si>
  <si>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</si>
  <si>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</si>
  <si>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</si>
  <si>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</si>
  <si>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</si>
  <si>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</si>
  <si>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</si>
  <si>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</si>
  <si>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</si>
  <si>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</si>
  <si>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</si>
  <si>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</si>
  <si>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</si>
  <si>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</si>
  <si>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</si>
  <si>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</si>
  <si>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</si>
  <si>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</si>
  <si>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</si>
  <si>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</si>
  <si>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</si>
  <si>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</si>
  <si>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</si>
  <si>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</si>
  <si>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</si>
  <si>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</si>
  <si>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</si>
  <si>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</si>
  <si>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</si>
  <si>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</si>
  <si>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</si>
  <si>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</si>
  <si>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</si>
  <si>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</si>
  <si>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</si>
  <si>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</si>
  <si>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</si>
  <si>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</si>
  <si>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</si>
  <si>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</si>
  <si>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</si>
  <si>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</si>
  <si>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</si>
  <si>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</si>
  <si>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</si>
  <si>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</si>
  <si>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</si>
  <si>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</si>
  <si>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</si>
  <si>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</si>
  <si>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</si>
  <si>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</si>
  <si>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</si>
  <si>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</si>
  <si>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</si>
  <si>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</si>
  <si>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</si>
  <si>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</si>
  <si>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</si>
  <si>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</si>
  <si>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</si>
  <si>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</si>
  <si>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</si>
  <si>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</si>
  <si>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</si>
  <si>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</si>
  <si>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</si>
  <si>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</si>
  <si>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</si>
  <si>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</si>
  <si>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</si>
  <si>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</si>
  <si>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</si>
  <si>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</si>
  <si>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</si>
  <si>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</si>
  <si>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</si>
  <si>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</si>
  <si>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</si>
  <si>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</si>
  <si>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</si>
  <si>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</si>
  <si>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</si>
  <si>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</si>
  <si>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</si>
  <si>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</si>
  <si>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</si>
  <si>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</si>
  <si>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</si>
  <si>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</si>
  <si>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</si>
  <si>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</si>
  <si>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</si>
  <si>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</si>
  <si>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</si>
  <si>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</si>
  <si>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</si>
  <si>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</si>
  <si>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</si>
  <si>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</si>
  <si>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</si>
  <si>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</si>
  <si>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</si>
  <si>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</si>
  <si>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</si>
  <si>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</si>
  <si>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</si>
  <si>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</si>
  <si>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</si>
  <si>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</si>
  <si>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</si>
  <si>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</si>
  <si>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</si>
  <si>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</si>
  <si>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</si>
  <si>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</si>
  <si>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</si>
  <si>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</si>
  <si>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</si>
  <si>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</si>
  <si>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</si>
  <si>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</si>
  <si>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</si>
  <si>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</si>
  <si>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</si>
  <si>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</si>
  <si>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</si>
  <si>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</si>
  <si>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</si>
  <si>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</si>
  <si>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</si>
  <si>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</si>
  <si>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</si>
  <si>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</si>
  <si>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</si>
  <si>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</si>
  <si>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</si>
  <si>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</si>
  <si>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</si>
  <si>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</si>
  <si>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</si>
  <si>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</si>
  <si>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</si>
  <si>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</si>
  <si>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</si>
  <si>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</si>
  <si>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</si>
  <si>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</si>
  <si>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</si>
  <si>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</si>
  <si>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</si>
  <si>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</si>
  <si>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</si>
  <si>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</si>
  <si>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</si>
  <si>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</si>
  <si>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</si>
  <si>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</si>
  <si>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</si>
  <si>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</si>
  <si>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</si>
  <si>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</si>
  <si>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</si>
  <si>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</si>
  <si>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</si>
  <si>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</si>
  <si>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</si>
  <si>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</si>
  <si>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</si>
  <si>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</si>
  <si>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</si>
  <si>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</si>
  <si>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</si>
  <si>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</si>
  <si>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</si>
  <si>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</si>
  <si>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</si>
  <si>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</si>
  <si>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</si>
  <si>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</si>
  <si>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</si>
  <si>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</si>
  <si>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</si>
  <si>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</si>
  <si>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</si>
  <si>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</si>
  <si>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</si>
  <si>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</si>
  <si>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</si>
  <si>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</si>
  <si>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</si>
  <si>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</si>
  <si>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</si>
  <si>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</si>
  <si>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</si>
  <si>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</si>
  <si>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</si>
  <si>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</si>
  <si>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</si>
  <si>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</si>
  <si>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</si>
  <si>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</si>
  <si>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</si>
  <si>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</si>
  <si>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</si>
  <si>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</si>
  <si>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</si>
  <si>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</si>
  <si>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</si>
  <si>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</si>
  <si>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</si>
  <si>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</si>
  <si>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</si>
  <si>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</si>
  <si>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</si>
  <si>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</si>
  <si>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</si>
  <si>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</si>
  <si>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</si>
  <si>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</si>
  <si>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</si>
  <si>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</si>
  <si>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</si>
  <si>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</si>
  <si>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</si>
  <si>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</si>
  <si>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</si>
  <si>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</si>
  <si>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</si>
  <si>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</si>
  <si>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</si>
  <si>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</si>
  <si>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</si>
  <si>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</si>
  <si>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</si>
  <si>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</si>
  <si>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</si>
  <si>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</si>
  <si>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</si>
  <si>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</si>
  <si>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</si>
  <si>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</si>
  <si>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</si>
  <si>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</si>
  <si>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</si>
  <si>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</si>
  <si>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</si>
  <si>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</si>
  <si>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</si>
  <si>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</si>
  <si>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</si>
  <si>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</si>
  <si>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</si>
  <si>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</si>
  <si>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</si>
  <si>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</si>
  <si>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</si>
  <si>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</si>
  <si>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</si>
  <si>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</si>
  <si>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</si>
  <si>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</si>
  <si>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</si>
  <si>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</si>
  <si>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</si>
  <si>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</si>
  <si>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</si>
  <si>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</si>
  <si>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</si>
  <si>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</si>
  <si>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</si>
  <si>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</si>
  <si>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</si>
  <si>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</si>
  <si>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</si>
  <si>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</si>
  <si>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</si>
  <si>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</si>
  <si>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</si>
  <si>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</si>
  <si>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</si>
  <si>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</si>
  <si>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</si>
  <si>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</si>
  <si>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</si>
  <si>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</si>
  <si>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</si>
  <si>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</si>
  <si>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</si>
  <si>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</si>
  <si>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</si>
  <si>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</si>
  <si>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</si>
  <si>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</si>
  <si>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</si>
  <si>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</si>
  <si>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</si>
  <si>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</si>
  <si>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</si>
  <si>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</si>
  <si>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</si>
  <si>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</si>
  <si>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</si>
  <si>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</si>
  <si>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</si>
  <si>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</si>
  <si>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</si>
  <si>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</si>
  <si>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</si>
  <si>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</si>
  <si>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</si>
  <si>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</si>
  <si>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</si>
  <si>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</si>
  <si>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</si>
  <si>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</si>
  <si>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</si>
  <si>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</si>
  <si>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</si>
  <si>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</si>
  <si>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</si>
  <si>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</si>
  <si>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</si>
  <si>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</si>
  <si>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</si>
  <si>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</si>
  <si>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</si>
  <si>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</si>
  <si>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</si>
  <si>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</si>
  <si>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</si>
  <si>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</si>
  <si>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</si>
  <si>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</si>
  <si>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</si>
  <si>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</si>
  <si>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</si>
  <si>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</si>
  <si>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</si>
  <si>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</si>
  <si>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</si>
  <si>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</si>
  <si>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</si>
  <si>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</si>
  <si>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</si>
  <si>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</si>
  <si>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</si>
  <si>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</si>
  <si>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</si>
  <si>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</si>
  <si>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</si>
  <si>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</si>
  <si>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</si>
  <si>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</si>
  <si>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</si>
  <si>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</si>
  <si>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</si>
  <si>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</si>
  <si>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</si>
  <si>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</si>
  <si>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</si>
  <si>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</si>
  <si>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</si>
  <si>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</si>
  <si>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</si>
  <si>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</si>
  <si>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</si>
  <si>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</si>
  <si>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</si>
  <si>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</si>
  <si>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</si>
  <si>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</si>
  <si>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</si>
  <si>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</si>
  <si>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</si>
  <si>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</si>
  <si>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</si>
  <si>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</si>
  <si>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</si>
  <si>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</si>
  <si>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</si>
  <si>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</si>
  <si>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</si>
  <si>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</si>
  <si>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</si>
  <si>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</si>
  <si>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</si>
  <si>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</si>
  <si>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</si>
  <si>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</si>
  <si>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</si>
  <si>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</si>
  <si>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</si>
  <si>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</si>
  <si>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</si>
  <si>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</si>
  <si>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</si>
  <si>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</si>
  <si>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</si>
  <si>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</si>
  <si>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</si>
  <si>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</si>
  <si>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</si>
  <si>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</si>
  <si>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</si>
  <si>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</si>
  <si>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</si>
  <si>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</si>
  <si>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</si>
  <si>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</si>
  <si>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</si>
  <si>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</si>
  <si>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</si>
  <si>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</si>
  <si>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</si>
  <si>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</si>
  <si>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</si>
  <si>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</si>
  <si>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</si>
  <si>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</si>
  <si>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</si>
  <si>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</si>
  <si>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</si>
  <si>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</si>
  <si>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</si>
  <si>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</si>
  <si>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</si>
  <si>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</si>
  <si>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</si>
  <si>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</si>
  <si>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</si>
  <si>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</si>
  <si>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</si>
  <si>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</si>
  <si>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</si>
  <si>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</si>
  <si>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</si>
  <si>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</si>
  <si>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</si>
  <si>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</si>
  <si>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</si>
  <si>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</si>
  <si>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</si>
  <si>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</si>
  <si>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</si>
  <si>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</si>
  <si>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</si>
  <si>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</si>
  <si>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</si>
  <si>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</si>
  <si>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</si>
  <si>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</si>
  <si>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</si>
  <si>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</si>
  <si>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</si>
  <si>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</si>
  <si>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</si>
  <si>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</si>
  <si>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</si>
  <si>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</si>
  <si>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</si>
  <si>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</si>
  <si>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</si>
  <si>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</si>
  <si>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</si>
  <si>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</si>
  <si>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</si>
  <si>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</si>
  <si>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</si>
  <si>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</si>
  <si>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</si>
  <si>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</si>
  <si>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</si>
  <si>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</si>
  <si>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</si>
  <si>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</si>
  <si>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</si>
  <si>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</si>
  <si>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</si>
  <si>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</si>
  <si>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</si>
  <si>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</si>
  <si>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</si>
  <si>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</si>
  <si>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</si>
  <si>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</si>
  <si>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</si>
  <si>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</si>
  <si>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</si>
  <si>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</si>
  <si>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</si>
  <si>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</si>
  <si>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</si>
  <si>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</si>
  <si>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</si>
  <si>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</si>
  <si>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</si>
  <si>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</si>
  <si>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</si>
  <si>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</si>
  <si>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</si>
  <si>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</si>
  <si>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</si>
  <si>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</si>
  <si>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</si>
  <si>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</si>
  <si>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</si>
  <si>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</si>
  <si>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</si>
  <si>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</si>
  <si>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</si>
  <si>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</si>
  <si>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</si>
  <si>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</si>
  <si>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</si>
  <si>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</si>
  <si>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</si>
  <si>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</si>
  <si>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</si>
  <si>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</si>
  <si>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</si>
  <si>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</si>
  <si>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</si>
  <si>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</si>
  <si>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</si>
  <si>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</si>
  <si>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</si>
  <si>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</si>
  <si>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</si>
  <si>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</si>
  <si>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</si>
  <si>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</si>
  <si>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</si>
  <si>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</si>
  <si>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</si>
  <si>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</si>
  <si>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</si>
  <si>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</si>
  <si>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</si>
  <si>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</si>
  <si>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</si>
  <si>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</si>
  <si>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</si>
  <si>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</si>
  <si>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</si>
  <si>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</si>
  <si>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</si>
  <si>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</si>
  <si>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</si>
  <si>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</si>
  <si>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</si>
  <si>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</si>
  <si>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</si>
  <si>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</si>
  <si>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</si>
  <si>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</si>
  <si>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</si>
  <si>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</si>
  <si>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</si>
  <si>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</si>
  <si>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</si>
  <si>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</si>
  <si>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</si>
  <si>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</si>
  <si>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</si>
  <si>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</si>
  <si>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</si>
  <si>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</si>
  <si>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</si>
  <si>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</si>
  <si>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</si>
  <si>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</si>
  <si>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</si>
  <si>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</si>
  <si>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</si>
  <si>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</si>
  <si>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</si>
  <si>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</si>
  <si>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</si>
  <si>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</si>
  <si>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</si>
  <si>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</si>
  <si>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</si>
  <si>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</si>
  <si>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</si>
  <si>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</si>
  <si>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</si>
  <si>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</si>
  <si>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</si>
  <si>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</si>
  <si>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</si>
  <si>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</si>
  <si>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</si>
  <si>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</si>
  <si>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</si>
  <si>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</si>
  <si>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</si>
  <si>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</si>
  <si>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</si>
  <si>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</si>
  <si>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</si>
  <si>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</si>
  <si>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</si>
  <si>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</si>
  <si>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</si>
  <si>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</si>
  <si>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</si>
  <si>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</si>
  <si>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</si>
  <si>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</si>
  <si>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</si>
  <si>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</si>
  <si>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</si>
  <si>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</si>
  <si>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</si>
  <si>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</si>
  <si>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</si>
  <si>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</si>
  <si>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</si>
  <si>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</si>
  <si>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</si>
  <si>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</si>
  <si>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</si>
  <si>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</si>
  <si>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</si>
  <si>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</si>
  <si>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</si>
  <si>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</si>
  <si>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</si>
  <si>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</si>
  <si>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</si>
  <si>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</si>
  <si>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</si>
  <si>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</si>
  <si>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</si>
  <si>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</si>
  <si>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</si>
  <si>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</si>
  <si>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</si>
  <si>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</si>
  <si>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</si>
  <si>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</si>
  <si>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</si>
  <si>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</si>
  <si>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</si>
  <si>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</si>
  <si>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</si>
  <si>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</si>
  <si>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</si>
  <si>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</si>
  <si>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</si>
  <si>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</si>
  <si>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</si>
  <si>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</si>
  <si>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</si>
  <si>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</si>
  <si>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</si>
  <si>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</si>
  <si>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</si>
  <si>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</si>
  <si>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</si>
  <si>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</si>
  <si>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</si>
  <si>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</si>
  <si>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</si>
  <si>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</si>
  <si>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</si>
  <si>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</si>
  <si>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</si>
  <si>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</si>
  <si>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</si>
  <si>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</si>
  <si>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</si>
  <si>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</si>
  <si>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</si>
  <si>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</si>
  <si>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</si>
  <si>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</si>
  <si>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</si>
  <si>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</si>
  <si>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</si>
  <si>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</si>
  <si>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</si>
  <si>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</si>
  <si>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</si>
  <si>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</si>
  <si>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</si>
  <si>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</si>
  <si>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</si>
  <si>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</si>
  <si>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</si>
  <si>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</si>
  <si>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</si>
  <si>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</si>
  <si>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</si>
  <si>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</si>
  <si>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</si>
  <si>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</si>
  <si>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</si>
  <si>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</si>
  <si>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</si>
  <si>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</si>
  <si>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</si>
  <si>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</si>
  <si>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</si>
  <si>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</si>
  <si>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</si>
  <si>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</si>
  <si>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</si>
  <si>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</si>
  <si>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</si>
  <si>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</si>
  <si>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</si>
  <si>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</si>
  <si>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</si>
  <si>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</si>
  <si>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</si>
  <si>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</si>
  <si>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</si>
  <si>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</si>
  <si>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</si>
  <si>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</si>
  <si>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</si>
  <si>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</si>
  <si>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</si>
  <si>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</si>
  <si>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</si>
  <si>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</si>
  <si>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</si>
  <si>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</si>
  <si>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</si>
  <si>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</si>
  <si>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</si>
  <si>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</si>
  <si>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</si>
  <si>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</si>
  <si>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</si>
  <si>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</si>
  <si>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</si>
  <si>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</si>
  <si>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</si>
  <si>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</si>
  <si>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</si>
  <si>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</si>
  <si>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</si>
  <si>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</si>
  <si>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</si>
  <si>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</si>
  <si>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</si>
  <si>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</si>
  <si>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</si>
  <si>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</si>
  <si>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</si>
  <si>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</si>
  <si>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</si>
  <si>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</si>
  <si>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</si>
  <si>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</si>
  <si>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</si>
  <si>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</si>
  <si>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</si>
  <si>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</si>
  <si>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</si>
  <si>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</si>
  <si>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</si>
  <si>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</si>
  <si>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</si>
  <si>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</si>
  <si>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</si>
  <si>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</si>
  <si>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</si>
  <si>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</si>
  <si>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</si>
  <si>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</si>
  <si>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</si>
  <si>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</si>
  <si>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</si>
  <si>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</si>
  <si>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</si>
  <si>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</si>
  <si>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</si>
  <si>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</si>
  <si>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</si>
  <si>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</si>
  <si>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</si>
  <si>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</si>
  <si>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</si>
  <si>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</si>
  <si>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</si>
  <si>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</si>
  <si>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</si>
  <si>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</si>
  <si>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</si>
  <si>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</si>
  <si>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</si>
  <si>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</si>
  <si>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</si>
  <si>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</si>
  <si>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</si>
  <si>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</si>
  <si>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</si>
  <si>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</si>
  <si>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</si>
  <si>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</si>
  <si>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</si>
  <si>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</si>
  <si>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</si>
  <si>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</si>
  <si>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</si>
  <si>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</si>
  <si>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</si>
  <si>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</si>
  <si>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</si>
  <si>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</si>
  <si>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</si>
  <si>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</si>
  <si>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</si>
  <si>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</si>
  <si>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</si>
  <si>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</si>
  <si>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</si>
  <si>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</si>
  <si>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</si>
  <si>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</si>
  <si>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</si>
  <si>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</si>
  <si>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</si>
  <si>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</si>
  <si>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</si>
  <si>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</si>
  <si>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</si>
  <si>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</si>
  <si>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</si>
  <si>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</si>
  <si>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</si>
  <si>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</si>
  <si>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</si>
  <si>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</si>
  <si>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</si>
  <si>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</si>
  <si>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</si>
  <si>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</si>
  <si>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</si>
  <si>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</si>
  <si>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</si>
  <si>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</si>
  <si>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</si>
  <si>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</si>
  <si>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</si>
  <si>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</si>
  <si>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</si>
  <si>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</si>
  <si>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</si>
  <si>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</si>
  <si>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</si>
  <si>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</si>
  <si>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</si>
  <si>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</si>
  <si>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</si>
  <si>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</si>
  <si>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</si>
  <si>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</si>
  <si>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</si>
  <si>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</si>
  <si>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</si>
  <si>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</si>
  <si>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</si>
  <si>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</si>
  <si>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</si>
  <si>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</si>
  <si>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</si>
  <si>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</si>
  <si>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</si>
  <si>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</si>
  <si>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</si>
  <si>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</si>
  <si>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</si>
  <si>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</si>
  <si>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</si>
  <si>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</si>
  <si>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</si>
  <si>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</si>
  <si>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</si>
  <si>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</si>
  <si>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</si>
  <si>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</si>
  <si>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</si>
  <si>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</si>
  <si>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</si>
  <si>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</si>
  <si>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</si>
  <si>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</si>
  <si>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</si>
  <si>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</si>
  <si>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</si>
  <si>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</si>
  <si>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</si>
  <si>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</si>
  <si>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</si>
  <si>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</si>
  <si>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</si>
  <si>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</si>
  <si>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</si>
  <si>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</si>
  <si>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</si>
  <si>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</si>
  <si>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</si>
  <si>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</si>
  <si>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</si>
  <si>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</si>
  <si>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</si>
  <si>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</si>
  <si>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</si>
  <si>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</si>
  <si>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</si>
  <si>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</si>
  <si>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</si>
  <si>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</si>
  <si>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</si>
  <si>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</si>
  <si>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</si>
  <si>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</si>
  <si>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</si>
  <si>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</si>
  <si>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</si>
  <si>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</si>
  <si>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</si>
  <si>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</si>
  <si>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</si>
  <si>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</si>
  <si>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</si>
  <si>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</si>
  <si>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</si>
  <si>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</si>
  <si>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</si>
  <si>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</si>
  <si>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</si>
  <si>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</si>
  <si>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</si>
  <si>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</si>
  <si>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</si>
  <si>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</si>
  <si>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</si>
  <si>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</si>
  <si>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</si>
  <si>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</si>
  <si>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</si>
  <si>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</si>
  <si>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</si>
  <si>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</si>
  <si>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</si>
  <si>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</si>
  <si>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</si>
  <si>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</si>
  <si>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</si>
  <si>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</si>
  <si>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</si>
  <si>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</si>
  <si>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</si>
  <si>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</si>
  <si>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</si>
  <si>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</si>
  <si>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</si>
  <si>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</si>
  <si>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</si>
  <si>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</si>
  <si>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</si>
  <si>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</si>
  <si>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</si>
  <si>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</si>
  <si>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</si>
  <si>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</si>
  <si>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</si>
  <si>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</si>
  <si>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</si>
  <si>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</si>
  <si>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</si>
  <si>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</si>
  <si>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</si>
  <si>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</si>
  <si>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</si>
  <si>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</si>
  <si>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</si>
  <si>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</si>
  <si>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</si>
  <si>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</si>
  <si>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</si>
  <si>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</si>
  <si>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</si>
  <si>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</si>
  <si>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</si>
  <si>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</si>
  <si>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</si>
  <si>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</si>
  <si>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</si>
  <si>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</si>
  <si>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</si>
  <si>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</si>
  <si>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</si>
  <si>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</si>
  <si>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</si>
  <si>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</si>
  <si>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</si>
  <si>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</si>
  <si>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</si>
  <si>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</si>
  <si>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</si>
  <si>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</si>
  <si>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</si>
  <si>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</si>
  <si>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</si>
  <si>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</si>
  <si>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</si>
  <si>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</si>
  <si>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</si>
  <si>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</si>
  <si>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</si>
  <si>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</si>
  <si>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</si>
  <si>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</si>
  <si>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</si>
  <si>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</si>
  <si>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</si>
  <si>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</si>
  <si>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</si>
  <si>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</si>
  <si>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</si>
  <si>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</si>
  <si>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</si>
  <si>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</si>
  <si>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</si>
  <si>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</si>
  <si>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</si>
  <si>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</si>
  <si>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</si>
  <si>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</si>
  <si>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</si>
  <si>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</si>
  <si>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</si>
  <si>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</si>
  <si>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</si>
  <si>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</si>
  <si>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</si>
  <si>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</si>
  <si>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</si>
  <si>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</si>
  <si>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</si>
  <si>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</si>
  <si>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</si>
  <si>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</si>
  <si>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</si>
  <si>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</si>
  <si>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</si>
  <si>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</si>
  <si>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</si>
  <si>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</si>
  <si>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</si>
  <si>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</si>
  <si>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</si>
  <si>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</si>
  <si>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</si>
  <si>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</si>
  <si>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</si>
  <si>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</si>
  <si>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</si>
  <si>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</si>
  <si>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</si>
  <si>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</si>
  <si>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</si>
  <si>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</si>
  <si>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</si>
  <si>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</si>
  <si>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</si>
  <si>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</si>
  <si>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</si>
  <si>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</si>
  <si>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</si>
  <si>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</si>
  <si>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</si>
  <si>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</si>
  <si>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</si>
  <si>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</si>
  <si>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</si>
  <si>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</si>
  <si>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</si>
  <si>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</si>
  <si>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</si>
  <si>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</si>
  <si>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</si>
  <si>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</si>
  <si>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</si>
  <si>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</si>
  <si>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</si>
  <si>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</si>
  <si>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</si>
  <si>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</si>
  <si>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</si>
  <si>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</si>
  <si>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</si>
  <si>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</si>
  <si>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</si>
  <si>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</si>
  <si>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</si>
  <si>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</si>
  <si>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</si>
  <si>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</si>
  <si>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</si>
  <si>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</si>
  <si>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</si>
  <si>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</si>
  <si>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</si>
  <si>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</si>
  <si>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</si>
  <si>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</si>
  <si>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</si>
  <si>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</si>
  <si>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</si>
  <si>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</si>
  <si>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</si>
  <si>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</si>
  <si>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</si>
  <si>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</si>
  <si>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</si>
  <si>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</si>
  <si>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</si>
  <si>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</si>
  <si>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</si>
  <si>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</si>
  <si>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</si>
  <si>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</si>
  <si>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</si>
  <si>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</si>
  <si>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</si>
  <si>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</si>
  <si>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</si>
  <si>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</si>
  <si>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</si>
  <si>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</si>
  <si>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</si>
  <si>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</si>
  <si>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</si>
  <si>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</si>
  <si>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</si>
  <si>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</si>
  <si>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</si>
  <si>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</si>
  <si>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</si>
  <si>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</si>
  <si>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</si>
  <si>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</si>
  <si>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</si>
  <si>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</si>
  <si>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</si>
  <si>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</si>
  <si>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</si>
  <si>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</si>
  <si>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</si>
  <si>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</si>
  <si>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</si>
  <si>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</si>
  <si>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</si>
  <si>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</si>
  <si>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</si>
  <si>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</si>
  <si>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</si>
  <si>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</si>
  <si>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</si>
  <si>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</si>
  <si>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</si>
  <si>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</si>
  <si>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</si>
  <si>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</si>
  <si>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</si>
  <si>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</si>
  <si>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</si>
  <si>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</si>
  <si>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</si>
  <si>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</si>
  <si>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</si>
  <si>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</si>
  <si>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</si>
  <si>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</si>
  <si>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</si>
  <si>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</si>
  <si>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</si>
  <si>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</si>
  <si>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</si>
  <si>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</si>
  <si>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</si>
  <si>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</si>
  <si>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</si>
  <si>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</si>
  <si>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</si>
  <si>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</si>
  <si>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</si>
  <si>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</si>
  <si>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</si>
  <si>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</si>
  <si>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</si>
  <si>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</si>
  <si>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</si>
  <si>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</si>
  <si>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</si>
  <si>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</si>
  <si>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</si>
  <si>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</si>
  <si>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</si>
  <si>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</si>
  <si>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</si>
  <si>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</si>
  <si>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</si>
  <si>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</si>
  <si>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</si>
  <si>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</si>
  <si>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</si>
  <si>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</si>
  <si>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</si>
  <si>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</si>
  <si>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</si>
  <si>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</si>
  <si>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</si>
  <si>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</si>
  <si>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</si>
  <si>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</si>
  <si>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</si>
  <si>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</si>
  <si>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</si>
  <si>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</si>
  <si>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</si>
  <si>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</si>
  <si>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</si>
  <si>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</si>
  <si>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</si>
  <si>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</si>
  <si>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</si>
  <si>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</si>
  <si>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</si>
  <si>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</si>
  <si>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</si>
  <si>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</si>
  <si>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</si>
  <si>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</si>
  <si>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</si>
  <si>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</si>
  <si>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</si>
  <si>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</si>
  <si>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</si>
  <si>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</si>
  <si>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</si>
  <si>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</si>
  <si>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</si>
  <si>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</si>
  <si>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</si>
  <si>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</si>
  <si>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</si>
  <si>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</si>
  <si>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</si>
  <si>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</si>
  <si>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</si>
  <si>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</si>
  <si>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</si>
  <si>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</si>
  <si>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</si>
  <si>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</si>
  <si>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</si>
  <si>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</si>
  <si>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</si>
  <si>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</si>
  <si>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</si>
  <si>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</si>
  <si>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</si>
  <si>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</si>
  <si>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</si>
  <si>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</si>
  <si>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</si>
  <si>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</si>
  <si>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</si>
  <si>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</si>
  <si>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</si>
  <si>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</si>
  <si>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</si>
  <si>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</si>
  <si>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</si>
  <si>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</si>
  <si>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</si>
  <si>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</si>
  <si>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</si>
  <si>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</si>
  <si>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</si>
  <si>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</si>
  <si>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</si>
  <si>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</si>
  <si>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</si>
  <si>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</si>
  <si>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</si>
  <si>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</si>
  <si>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</si>
  <si>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</si>
  <si>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</si>
  <si>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</si>
  <si>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</si>
  <si>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</si>
  <si>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</si>
  <si>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</si>
  <si>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</si>
  <si>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</si>
  <si>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</si>
  <si>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</si>
  <si>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</si>
  <si>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</si>
  <si>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</si>
  <si>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</si>
  <si>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</si>
  <si>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</si>
  <si>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</si>
  <si>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</si>
  <si>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</si>
  <si>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</si>
  <si>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</si>
  <si>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</si>
  <si>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</si>
  <si>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</si>
  <si>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</si>
  <si>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</si>
  <si>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</si>
  <si>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</si>
  <si>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</si>
  <si>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</si>
  <si>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</si>
  <si>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</si>
  <si>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</si>
  <si>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</si>
  <si>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</si>
  <si>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</si>
  <si>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</si>
  <si>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</si>
  <si>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</si>
  <si>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</si>
  <si>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</si>
  <si>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</si>
  <si>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</si>
  <si>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</si>
  <si>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</si>
  <si>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</si>
  <si>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</si>
  <si>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</si>
  <si>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</si>
  <si>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</si>
  <si>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</si>
  <si>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</si>
  <si>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</si>
  <si>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</si>
  <si>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</si>
  <si>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</si>
  <si>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</si>
  <si>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</si>
  <si>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</si>
  <si>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</si>
  <si>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</si>
  <si>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</si>
  <si>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</si>
  <si>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</si>
  <si>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</si>
  <si>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</si>
  <si>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</si>
  <si>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</si>
  <si>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</si>
  <si>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</si>
  <si>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</si>
  <si>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</si>
  <si>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</si>
  <si>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</si>
  <si>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</si>
  <si>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</si>
  <si>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</si>
  <si>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</si>
  <si>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</si>
  <si>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</si>
  <si>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</si>
  <si>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</si>
  <si>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</si>
  <si>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</si>
  <si>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</si>
  <si>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</si>
  <si>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</si>
  <si>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</si>
  <si>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</si>
  <si>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</si>
  <si>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</si>
  <si>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</si>
  <si>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</si>
  <si>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</si>
  <si>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</si>
  <si>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</si>
  <si>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</si>
  <si>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</si>
  <si>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</si>
  <si>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</si>
  <si>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</si>
  <si>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</si>
  <si>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</si>
  <si>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</si>
  <si>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</si>
  <si>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</si>
  <si>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</si>
  <si>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</si>
  <si>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</si>
  <si>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</si>
  <si>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</si>
  <si>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</si>
  <si>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</si>
  <si>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</si>
  <si>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</si>
  <si>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</si>
  <si>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</si>
  <si>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</si>
  <si>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</si>
  <si>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</si>
  <si>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</si>
  <si>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</si>
  <si>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</si>
  <si>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</si>
  <si>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</si>
  <si>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</si>
  <si>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</si>
  <si>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</si>
  <si>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</si>
  <si>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</si>
  <si>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</si>
  <si>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</si>
  <si>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</si>
  <si>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</si>
  <si>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</si>
  <si>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</si>
  <si>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</si>
  <si>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</si>
  <si>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</si>
  <si>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</si>
  <si>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</si>
  <si>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</si>
  <si>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</si>
  <si>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</si>
  <si>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</si>
  <si>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</si>
  <si>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</si>
  <si>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</si>
  <si>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</si>
  <si>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</si>
  <si>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</si>
  <si>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</si>
  <si>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</si>
  <si>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</si>
  <si>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</si>
  <si>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</si>
  <si>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</si>
  <si>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</si>
  <si>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</si>
  <si>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</si>
  <si>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</si>
  <si>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</si>
  <si>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</si>
  <si>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</si>
  <si>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</si>
  <si>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</si>
  <si>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</si>
  <si>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</si>
  <si>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</si>
  <si>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</si>
  <si>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</si>
  <si>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</si>
  <si>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</si>
  <si>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</si>
  <si>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</si>
  <si>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</si>
  <si>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</si>
  <si>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</si>
  <si>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</si>
  <si>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</si>
  <si>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</si>
  <si>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</si>
  <si>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</si>
  <si>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</si>
  <si>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</si>
  <si>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</si>
  <si>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</si>
  <si>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</si>
  <si>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</si>
  <si>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</si>
  <si>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</si>
  <si>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</si>
  <si>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</si>
  <si>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</si>
  <si>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</si>
  <si>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</si>
  <si>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</si>
  <si>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</si>
  <si>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</si>
  <si>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</si>
  <si>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</si>
  <si>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</si>
  <si>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</si>
  <si>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</si>
  <si>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</si>
  <si>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</si>
  <si>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</si>
  <si>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</si>
  <si>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</si>
  <si>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</si>
  <si>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</si>
  <si>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</si>
  <si>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</si>
  <si>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</si>
  <si>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</si>
  <si>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</si>
  <si>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</si>
  <si>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</si>
  <si>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</si>
  <si>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</si>
  <si>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</si>
  <si>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</si>
  <si>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</si>
  <si>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</si>
  <si>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</si>
  <si>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</si>
  <si>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</si>
  <si>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</si>
  <si>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</si>
  <si>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</si>
  <si>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</si>
  <si>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</si>
  <si>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</si>
  <si>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</si>
  <si>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</si>
  <si>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</si>
  <si>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</si>
  <si>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</si>
  <si>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</si>
  <si>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</si>
  <si>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</si>
  <si>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</si>
  <si>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</si>
  <si>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</si>
  <si>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</si>
  <si>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</si>
  <si>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</si>
  <si>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</si>
  <si>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</si>
  <si>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</si>
  <si>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</si>
  <si>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</si>
  <si>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</si>
  <si>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</si>
  <si>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</si>
  <si>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</si>
  <si>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</si>
  <si>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</si>
  <si>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</si>
  <si>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</si>
  <si>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</si>
  <si>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</si>
  <si>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</si>
  <si>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</si>
  <si>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</si>
  <si>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</si>
  <si>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</si>
  <si>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</si>
  <si>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</si>
  <si>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</si>
  <si>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</si>
  <si>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</si>
  <si>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</si>
  <si>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</si>
  <si>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</si>
  <si>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</si>
  <si>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</si>
  <si>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</si>
  <si>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</si>
  <si>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</si>
  <si>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</si>
  <si>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</si>
  <si>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</si>
  <si>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</si>
  <si>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</si>
  <si>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</si>
  <si>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</si>
  <si>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</si>
  <si>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</si>
  <si>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</si>
  <si>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</si>
  <si>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</si>
  <si>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</si>
  <si>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</si>
  <si>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</si>
  <si>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</si>
  <si>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</si>
  <si>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</si>
  <si>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</si>
  <si>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</si>
  <si>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</si>
  <si>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</si>
  <si>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</si>
  <si>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</si>
  <si>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</si>
  <si>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</si>
  <si>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</si>
  <si>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</si>
  <si>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</si>
  <si>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</si>
  <si>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</si>
  <si>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</si>
  <si>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</si>
  <si>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</si>
  <si>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</si>
  <si>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</si>
  <si>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</si>
  <si>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</si>
  <si>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</si>
  <si>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</si>
  <si>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</si>
  <si>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</si>
  <si>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</si>
  <si>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</si>
  <si>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</si>
  <si>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</si>
  <si>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</si>
  <si>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</si>
  <si>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</si>
  <si>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</si>
  <si>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</si>
  <si>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</si>
  <si>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</si>
  <si>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</si>
  <si>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</si>
  <si>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</si>
  <si>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</si>
  <si>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</si>
  <si>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</si>
  <si>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</si>
  <si>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</si>
  <si>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</si>
  <si>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</si>
  <si>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</si>
  <si>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</si>
  <si>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</si>
  <si>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</si>
  <si>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</si>
  <si>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</si>
  <si>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</si>
  <si>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</si>
  <si>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</si>
  <si>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</si>
  <si>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</si>
  <si>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</si>
  <si>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</si>
  <si>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</si>
  <si>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</si>
  <si>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</si>
  <si>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</si>
  <si>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</si>
  <si>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</si>
  <si>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</si>
  <si>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</si>
  <si>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</si>
  <si>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</si>
  <si>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</si>
  <si>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</si>
  <si>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</si>
  <si>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</si>
  <si>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</si>
  <si>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</si>
  <si>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</si>
  <si>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</si>
  <si>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</si>
  <si>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</si>
  <si>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</si>
  <si>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</si>
  <si>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</si>
  <si>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</si>
  <si>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</si>
  <si>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</si>
  <si>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</si>
  <si>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</si>
  <si>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</si>
  <si>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</si>
  <si>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</si>
  <si>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</si>
  <si>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</si>
  <si>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</si>
  <si>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</si>
  <si>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</si>
  <si>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</si>
  <si>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</si>
  <si>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</si>
  <si>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</si>
  <si>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</si>
  <si>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</si>
  <si>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</si>
  <si>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</si>
  <si>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</si>
  <si>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</si>
  <si>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</si>
  <si>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</si>
  <si>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</si>
  <si>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</si>
  <si>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</si>
  <si>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</si>
  <si>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</si>
  <si>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</si>
  <si>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</si>
  <si>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</si>
  <si>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</si>
  <si>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</si>
  <si>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</si>
  <si>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</si>
  <si>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</si>
  <si>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</si>
  <si>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</si>
  <si>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</si>
  <si>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</si>
  <si>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</si>
  <si>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</si>
  <si>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</si>
  <si>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</si>
  <si>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</si>
  <si>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</si>
  <si>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</si>
  <si>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</si>
  <si>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</si>
  <si>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</si>
  <si>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</si>
  <si>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</si>
  <si>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</si>
  <si>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</si>
  <si>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</si>
  <si>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</si>
  <si>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</si>
  <si>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</si>
  <si>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</si>
  <si>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</si>
  <si>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</si>
  <si>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</si>
  <si>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</si>
  <si>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</si>
  <si>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</si>
  <si>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</si>
  <si>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</si>
  <si>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</si>
  <si>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</si>
  <si>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</si>
  <si>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</si>
  <si>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</si>
  <si>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</si>
  <si>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</si>
  <si>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</si>
  <si>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</si>
  <si>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</si>
  <si>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</si>
  <si>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</si>
  <si>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</si>
  <si>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</si>
  <si>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</si>
  <si>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</si>
  <si>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</si>
  <si>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</si>
  <si>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</si>
  <si>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</si>
  <si>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</si>
  <si>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</si>
  <si>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</si>
  <si>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</si>
  <si>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</si>
  <si>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</si>
  <si>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</si>
  <si>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</si>
  <si>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</si>
  <si>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</si>
  <si>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</si>
  <si>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</si>
  <si>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</si>
  <si>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</si>
  <si>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</si>
  <si>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</si>
  <si>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</si>
  <si>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</si>
  <si>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</si>
  <si>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</si>
  <si>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</si>
  <si>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</si>
  <si>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</si>
  <si>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</si>
  <si>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</si>
  <si>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</si>
  <si>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</si>
  <si>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</si>
  <si>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</si>
  <si>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</si>
  <si>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</si>
  <si>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</si>
  <si>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</si>
  <si>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</si>
  <si>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</si>
  <si>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</si>
  <si>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</si>
  <si>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</si>
  <si>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</si>
  <si>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</si>
  <si>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</si>
  <si>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</si>
  <si>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</si>
  <si>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</si>
  <si>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</si>
  <si>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</si>
  <si>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</si>
  <si>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</si>
  <si>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</si>
  <si>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</si>
  <si>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</si>
  <si>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</si>
  <si>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</si>
  <si>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</si>
  <si>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</si>
  <si>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</si>
  <si>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</si>
  <si>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</si>
  <si>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</si>
  <si>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</si>
  <si>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</si>
  <si>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</si>
  <si>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</si>
  <si>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</si>
  <si>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</si>
  <si>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</si>
  <si>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</si>
  <si>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</si>
  <si>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</si>
  <si>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</si>
  <si>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</si>
  <si>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</si>
  <si>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</si>
  <si>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</si>
  <si>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</si>
  <si>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</si>
  <si>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</si>
  <si>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</si>
  <si>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</si>
  <si>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</si>
  <si>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</si>
  <si>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</si>
  <si>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</si>
  <si>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</si>
  <si>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</si>
  <si>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</si>
  <si>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</si>
  <si>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</si>
  <si>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</si>
  <si>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</si>
  <si>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</si>
  <si>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</si>
  <si>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</si>
  <si>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</si>
  <si>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</si>
  <si>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</si>
  <si>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</si>
  <si>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</si>
  <si>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</si>
  <si>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</si>
  <si>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</si>
  <si>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</si>
  <si>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</si>
  <si>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</si>
  <si>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</si>
  <si>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</si>
  <si>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</si>
  <si>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</si>
  <si>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</si>
  <si>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</si>
  <si>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</si>
  <si>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</si>
  <si>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</si>
  <si>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</si>
  <si>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</si>
  <si>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</si>
  <si>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</si>
  <si>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</si>
  <si>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</si>
  <si>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</si>
  <si>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</si>
  <si>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</si>
  <si>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</si>
  <si>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</si>
  <si>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</si>
  <si>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</si>
  <si>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</si>
  <si>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</si>
  <si>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</si>
  <si>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</si>
  <si>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</si>
  <si>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</si>
  <si>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</si>
  <si>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</si>
  <si>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</si>
  <si>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</si>
  <si>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</si>
  <si>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</si>
  <si>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</si>
  <si>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</si>
  <si>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</si>
  <si>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</si>
  <si>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</si>
  <si>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</si>
  <si>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</si>
  <si>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</si>
  <si>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</si>
  <si>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</si>
  <si>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</si>
  <si>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</si>
  <si>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</si>
  <si>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</si>
  <si>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</si>
  <si>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</si>
  <si>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</si>
  <si>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</si>
  <si>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</si>
  <si>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</si>
  <si>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</si>
  <si>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</si>
  <si>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</si>
  <si>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</si>
  <si>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</si>
  <si>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</si>
  <si>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</si>
  <si>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</si>
  <si>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</si>
  <si>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</si>
  <si>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</si>
  <si>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</si>
  <si>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</si>
  <si>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</si>
  <si>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</si>
  <si>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</si>
  <si>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</si>
  <si>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</si>
  <si>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</si>
  <si>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</si>
  <si>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</si>
  <si>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</si>
  <si>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</si>
  <si>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</si>
  <si>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</si>
  <si>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</si>
  <si>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</si>
  <si>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</si>
  <si>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</si>
  <si>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</si>
  <si>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</si>
  <si>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</si>
  <si>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</si>
  <si>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</si>
  <si>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</si>
  <si>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</si>
  <si>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</si>
  <si>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</si>
  <si>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</si>
  <si>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</si>
  <si>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</si>
  <si>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</si>
  <si>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</si>
  <si>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</si>
  <si>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</si>
  <si>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</si>
  <si>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</si>
  <si>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</si>
  <si>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</si>
  <si>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</si>
  <si>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</si>
  <si>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</si>
  <si>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</si>
  <si>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</si>
  <si>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</si>
  <si>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</si>
  <si>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</si>
  <si>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</si>
  <si>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</si>
  <si>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</si>
  <si>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</si>
  <si>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</si>
  <si>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</si>
  <si>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</si>
  <si>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</si>
  <si>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</si>
  <si>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</si>
  <si>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</si>
  <si>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</si>
  <si>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</si>
  <si>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</si>
  <si>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</si>
  <si>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</si>
  <si>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</si>
  <si>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</si>
  <si>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</si>
  <si>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</si>
  <si>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</si>
  <si>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</si>
  <si>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</si>
  <si>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</si>
  <si>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</si>
  <si>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</si>
  <si>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</si>
  <si>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</si>
  <si>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</si>
  <si>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</si>
  <si>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</si>
  <si>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</si>
  <si>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</si>
  <si>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</si>
  <si>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</si>
  <si>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</si>
  <si>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</si>
  <si>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</si>
  <si>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</si>
  <si>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</si>
  <si>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</si>
  <si>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</si>
  <si>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</si>
  <si>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</si>
  <si>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</si>
  <si>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</si>
  <si>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</si>
  <si>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</si>
  <si>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</si>
  <si>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</si>
  <si>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</si>
  <si>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</si>
  <si>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</si>
  <si>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</si>
  <si>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</si>
  <si>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</si>
  <si>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</si>
  <si>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</si>
  <si>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</si>
  <si>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</si>
  <si>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</si>
  <si>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</si>
  <si>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</si>
  <si>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</si>
  <si>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</si>
  <si>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</si>
  <si>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</si>
  <si>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</si>
  <si>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</si>
  <si>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</si>
  <si>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</si>
  <si>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</si>
  <si>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</si>
  <si>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</si>
  <si>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</si>
  <si>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</si>
  <si>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</si>
  <si>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</si>
  <si>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</si>
  <si>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</si>
  <si>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</si>
  <si>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</si>
  <si>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</si>
  <si>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</si>
  <si>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</si>
  <si>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</si>
  <si>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</si>
  <si>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</si>
  <si>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</si>
  <si>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</si>
  <si>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</si>
  <si>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</si>
  <si>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</si>
  <si>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</si>
  <si>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</si>
  <si>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</si>
  <si>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</si>
  <si>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</si>
  <si>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</si>
  <si>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</si>
  <si>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</si>
  <si>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</si>
  <si>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</si>
  <si>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</si>
  <si>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</si>
  <si>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</si>
  <si>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</si>
  <si>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</si>
  <si>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</si>
  <si>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</si>
  <si>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</si>
  <si>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</si>
  <si>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</si>
  <si>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</si>
  <si>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</si>
  <si>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</si>
  <si>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</si>
  <si>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</si>
  <si>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</si>
  <si>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</si>
  <si>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</si>
  <si>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</si>
  <si>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</si>
  <si>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</si>
  <si>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</si>
  <si>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</si>
  <si>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</si>
  <si>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</si>
  <si>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</si>
  <si>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</si>
  <si>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</si>
  <si>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</si>
  <si>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</si>
  <si>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</si>
  <si>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</si>
  <si>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</si>
  <si>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</si>
  <si>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</si>
  <si>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</si>
  <si>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</si>
  <si>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</si>
  <si>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</si>
  <si>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</si>
  <si>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</si>
  <si>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</si>
  <si>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</si>
  <si>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</si>
  <si>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</si>
  <si>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</si>
  <si>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</si>
  <si>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</si>
  <si>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</si>
  <si>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</si>
  <si>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</si>
  <si>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</si>
  <si>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</si>
  <si>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</si>
  <si>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</si>
  <si>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</si>
  <si>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</si>
  <si>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</si>
  <si>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</si>
  <si>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</si>
  <si>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</si>
  <si>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</si>
  <si>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</si>
  <si>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</si>
  <si>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</si>
  <si>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</si>
  <si>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</si>
  <si>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</si>
  <si>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</si>
  <si>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</si>
  <si>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</si>
  <si>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</si>
  <si>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</si>
  <si>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</si>
  <si>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</si>
  <si>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</si>
  <si>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</si>
  <si>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</si>
  <si>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</si>
  <si>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</si>
  <si>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</si>
  <si>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</si>
  <si>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</si>
  <si>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</si>
  <si>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</si>
  <si>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</si>
  <si>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</si>
  <si>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</si>
  <si>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</si>
  <si>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</si>
  <si>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</si>
  <si>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</si>
  <si>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</si>
  <si>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</si>
  <si>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</si>
  <si>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</si>
  <si>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</si>
  <si>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</si>
  <si>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</si>
  <si>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</si>
  <si>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</si>
  <si>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</si>
  <si>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</si>
  <si>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</si>
  <si>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</si>
  <si>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</si>
  <si>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</si>
  <si>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</si>
  <si>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</si>
  <si>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</si>
  <si>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</si>
  <si>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</si>
  <si>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</si>
  <si>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</si>
  <si>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</si>
  <si>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</si>
  <si>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</si>
  <si>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</si>
  <si>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</si>
  <si>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</si>
  <si>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</si>
  <si>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</si>
  <si>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</si>
  <si>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</si>
  <si>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</si>
  <si>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</si>
  <si>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</si>
  <si>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</si>
  <si>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</si>
  <si>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</si>
  <si>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</si>
  <si>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</si>
  <si>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</si>
  <si>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</si>
  <si>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</si>
  <si>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</si>
  <si>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</si>
  <si>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</si>
  <si>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</si>
  <si>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</si>
  <si>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</si>
  <si>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</si>
  <si>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</si>
  <si>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</si>
  <si>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</si>
  <si>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</si>
  <si>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</si>
  <si>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</si>
  <si>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</si>
  <si>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</si>
  <si>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</si>
  <si>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</si>
  <si>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</si>
  <si>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</si>
  <si>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</si>
  <si>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</si>
  <si>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</si>
  <si>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</si>
  <si>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</si>
  <si>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</si>
  <si>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</si>
  <si>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</si>
  <si>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</si>
  <si>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</si>
  <si>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</si>
  <si>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</si>
  <si>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</si>
  <si>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</si>
  <si>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</si>
  <si>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</si>
  <si>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</si>
  <si>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</si>
  <si>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</si>
  <si>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</si>
  <si>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</si>
  <si>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</si>
  <si>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</si>
  <si>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</si>
  <si>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</si>
  <si>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</si>
  <si>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</si>
  <si>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</si>
  <si>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</si>
  <si>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</si>
  <si>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</si>
  <si>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</si>
  <si>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</si>
  <si>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</si>
  <si>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</si>
  <si>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</si>
  <si>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</si>
  <si>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</si>
  <si>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</si>
  <si>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</si>
  <si>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</si>
  <si>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</si>
  <si>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</si>
  <si>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</si>
  <si>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</si>
  <si>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</si>
  <si>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</si>
  <si>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</si>
  <si>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</si>
  <si>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</si>
  <si>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</si>
  <si>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</si>
  <si>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</si>
  <si>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</si>
  <si>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</si>
  <si>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</si>
  <si>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</si>
  <si>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</si>
  <si>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</si>
  <si>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</si>
  <si>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</si>
  <si>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</si>
  <si>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</si>
  <si>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</si>
  <si>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</si>
  <si>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</si>
  <si>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</si>
  <si>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</si>
  <si>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</si>
  <si>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</si>
  <si>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</si>
  <si>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</si>
  <si>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</si>
  <si>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</si>
  <si>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</si>
  <si>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</si>
  <si>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</si>
  <si>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</si>
  <si>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</si>
  <si>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</si>
  <si>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</si>
  <si>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</si>
  <si>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</si>
  <si>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</si>
  <si>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</si>
  <si>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</si>
  <si>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</si>
  <si>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</si>
  <si>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</si>
  <si>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</si>
  <si>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</si>
  <si>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</si>
  <si>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</si>
  <si>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</si>
  <si>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</si>
  <si>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</si>
  <si>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</si>
  <si>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</si>
  <si>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</si>
  <si>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</si>
  <si>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</si>
  <si>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</si>
  <si>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</si>
  <si>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</si>
  <si>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</si>
  <si>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</si>
  <si>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</si>
  <si>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</si>
  <si>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</si>
  <si>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</si>
  <si>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</si>
  <si>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</si>
  <si>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</si>
  <si>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</si>
  <si>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</si>
  <si>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</si>
  <si>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</si>
  <si>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</si>
  <si>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</si>
  <si>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</si>
  <si>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</si>
  <si>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</si>
  <si>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</si>
  <si>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</si>
  <si>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</si>
  <si>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</si>
  <si>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</si>
  <si>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</si>
  <si>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</si>
  <si>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</si>
  <si>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</si>
  <si>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</si>
  <si>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</si>
  <si>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</si>
  <si>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</si>
  <si>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</si>
  <si>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</si>
  <si>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</si>
  <si>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</si>
  <si>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</si>
  <si>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</si>
  <si>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</si>
  <si>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</si>
  <si>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</si>
  <si>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</si>
  <si>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</si>
  <si>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</si>
  <si>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</si>
  <si>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</si>
  <si>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</si>
  <si>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</si>
  <si>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</si>
  <si>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</si>
  <si>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</si>
  <si>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</si>
  <si>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</si>
  <si>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</si>
  <si>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</si>
  <si>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</si>
  <si>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</si>
  <si>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</si>
  <si>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</si>
  <si>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</si>
  <si>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</si>
  <si>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</si>
  <si>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</si>
  <si>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</si>
  <si>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</si>
  <si>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</si>
  <si>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</si>
  <si>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</si>
  <si>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</si>
  <si>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</si>
  <si>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</si>
  <si>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</si>
  <si>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</si>
  <si>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</si>
  <si>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</si>
  <si>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</si>
  <si>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</si>
  <si>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</si>
  <si>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</si>
  <si>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</si>
  <si>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</si>
  <si>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</si>
  <si>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</si>
  <si>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</si>
  <si>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</si>
  <si>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</si>
  <si>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</si>
  <si>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</si>
  <si>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</si>
  <si>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</si>
  <si>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</si>
  <si>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</si>
  <si>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</si>
  <si>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</si>
  <si>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</si>
  <si>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</si>
  <si>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</si>
  <si>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</si>
  <si>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</si>
  <si>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</si>
  <si>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</si>
  <si>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</si>
  <si>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</si>
  <si>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</si>
  <si>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</si>
  <si>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</si>
  <si>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</si>
  <si>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</si>
  <si>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</si>
  <si>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</si>
  <si>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</si>
  <si>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</si>
  <si>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</si>
  <si>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</si>
  <si>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</si>
  <si>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</si>
  <si>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</si>
  <si>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</si>
  <si>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</si>
  <si>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</si>
  <si>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</si>
  <si>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</si>
  <si>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</si>
  <si>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</si>
  <si>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</si>
  <si>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</si>
  <si>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</si>
  <si>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</si>
  <si>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</si>
  <si>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</si>
  <si>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</si>
  <si>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</si>
  <si>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</si>
  <si>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</si>
  <si>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</si>
  <si>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</si>
  <si>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</si>
  <si>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</si>
  <si>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</si>
  <si>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</si>
  <si>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</si>
  <si>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</si>
  <si>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</si>
  <si>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</si>
  <si>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</si>
  <si>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</si>
  <si>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</si>
  <si>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</si>
  <si>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</si>
  <si>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</si>
  <si>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</si>
  <si>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</si>
  <si>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</si>
  <si>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</si>
  <si>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</si>
  <si>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</si>
  <si>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</si>
  <si>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</si>
  <si>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</si>
  <si>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</si>
  <si>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</si>
  <si>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</si>
  <si>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</si>
  <si>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</si>
  <si>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</si>
  <si>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</si>
  <si>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</si>
  <si>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</si>
  <si>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</si>
  <si>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</si>
  <si>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</si>
  <si>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</si>
  <si>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</si>
  <si>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</si>
  <si>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</si>
  <si>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</si>
  <si>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</si>
  <si>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</si>
  <si>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</si>
  <si>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</si>
  <si>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</si>
  <si>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</si>
  <si>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</si>
  <si>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</si>
  <si>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</si>
  <si>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</si>
  <si>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</si>
  <si>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</si>
  <si>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</si>
  <si>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</si>
  <si>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</si>
  <si>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</si>
  <si>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</si>
  <si>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</si>
  <si>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</si>
  <si>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</si>
  <si>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</si>
  <si>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</si>
  <si>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</si>
  <si>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</si>
  <si>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</si>
  <si>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</si>
  <si>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</si>
  <si>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</si>
  <si>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</si>
  <si>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</si>
  <si>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</si>
  <si>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</si>
  <si>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</si>
  <si>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</si>
  <si>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</si>
  <si>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</si>
  <si>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</si>
  <si>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</si>
  <si>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</si>
  <si>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</si>
  <si>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</si>
  <si>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</si>
  <si>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</si>
  <si>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</si>
  <si>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</si>
  <si>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</si>
  <si>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</si>
  <si>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</si>
  <si>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</si>
  <si>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</si>
  <si>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</si>
  <si>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</si>
  <si>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</si>
  <si>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</si>
  <si>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</si>
  <si>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</si>
  <si>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</si>
  <si>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</si>
  <si>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</si>
  <si>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</si>
  <si>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</si>
  <si>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</si>
  <si>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</si>
  <si>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</si>
  <si>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</si>
  <si>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</si>
  <si>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</si>
  <si>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</si>
  <si>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</si>
  <si>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</si>
  <si>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</si>
  <si>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</si>
  <si>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</si>
  <si>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</si>
  <si>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</si>
  <si>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</si>
  <si>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</si>
  <si>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</si>
  <si>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</si>
  <si>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</si>
  <si>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</si>
  <si>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</si>
  <si>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</si>
  <si>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</si>
  <si>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</si>
  <si>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</si>
  <si>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</si>
  <si>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</si>
  <si>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</si>
  <si>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</si>
  <si>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</si>
  <si>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</si>
  <si>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</si>
  <si>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</si>
  <si>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</si>
  <si>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</si>
  <si>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</si>
  <si>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</si>
  <si>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</si>
  <si>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</si>
  <si>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</si>
  <si>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</si>
  <si>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</si>
  <si>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</si>
  <si>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</si>
  <si>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</si>
  <si>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</si>
  <si>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</si>
  <si>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</si>
  <si>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</si>
  <si>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</si>
  <si>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</si>
  <si>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</si>
  <si>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</si>
  <si>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</si>
  <si>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</si>
  <si>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</si>
  <si>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</si>
  <si>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</si>
  <si>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</si>
  <si>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</si>
  <si>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</si>
  <si>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</si>
  <si>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</si>
  <si>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</si>
  <si>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</si>
  <si>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</si>
  <si>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</si>
  <si>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</si>
  <si>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</si>
  <si>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</si>
  <si>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</si>
  <si>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</si>
  <si>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</si>
  <si>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</si>
  <si>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</si>
  <si>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</si>
  <si>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</si>
  <si>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</si>
  <si>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</si>
  <si>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</si>
  <si>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</si>
  <si>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</si>
  <si>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</si>
  <si>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</si>
  <si>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</si>
  <si>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</si>
  <si>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</si>
  <si>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</si>
  <si>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</si>
  <si>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</si>
  <si>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</si>
  <si>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</si>
  <si>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</si>
  <si>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</si>
  <si>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</si>
  <si>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</si>
  <si>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</si>
  <si>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</si>
  <si>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</si>
  <si>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</si>
  <si>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</si>
  <si>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</si>
  <si>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</si>
  <si>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</si>
  <si>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</si>
  <si>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</si>
  <si>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</si>
  <si>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</si>
  <si>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</si>
  <si>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</si>
  <si>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</si>
  <si>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</si>
  <si>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</si>
  <si>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</si>
  <si>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</si>
  <si>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</si>
  <si>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</si>
  <si>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</si>
  <si>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</si>
  <si>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</si>
  <si>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</si>
  <si>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</si>
  <si>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</si>
  <si>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</si>
  <si>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</si>
  <si>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</si>
  <si>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</si>
  <si>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</si>
  <si>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</si>
  <si>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</si>
  <si>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</si>
  <si>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</si>
  <si>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</si>
  <si>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</si>
  <si>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</si>
  <si>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</si>
  <si>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</si>
  <si>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</si>
  <si>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</si>
  <si>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</si>
  <si>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</si>
  <si>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</si>
  <si>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</si>
  <si>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</si>
  <si>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</si>
  <si>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</si>
  <si>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</si>
  <si>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</si>
  <si>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</si>
  <si>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</si>
  <si>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</si>
  <si>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</si>
  <si>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</si>
  <si>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</si>
  <si>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</si>
  <si>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</si>
  <si>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</si>
  <si>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</si>
  <si>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</si>
  <si>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</si>
  <si>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</si>
  <si>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</si>
  <si>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</si>
  <si>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</si>
  <si>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</si>
  <si>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</si>
  <si>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</si>
  <si>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</si>
  <si>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</si>
  <si>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</si>
  <si>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</si>
  <si>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</si>
  <si>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</si>
  <si>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</si>
  <si>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</si>
  <si>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</si>
  <si>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</si>
  <si>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</si>
  <si>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</si>
  <si>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</si>
  <si>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</si>
  <si>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</si>
  <si>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</si>
  <si>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</si>
  <si>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</si>
  <si>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</si>
  <si>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</si>
  <si>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</si>
  <si>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</si>
  <si>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</si>
  <si>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</si>
  <si>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</si>
  <si>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</si>
  <si>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</si>
  <si>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</si>
  <si>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</si>
  <si>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</si>
  <si>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</si>
  <si>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</si>
  <si>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</si>
  <si>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</si>
  <si>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</si>
  <si>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</si>
  <si>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</si>
  <si>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</si>
  <si>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</si>
  <si>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</si>
  <si>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</si>
  <si>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</si>
  <si>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</si>
  <si>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</si>
  <si>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</si>
  <si>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</si>
  <si>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</si>
  <si>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</si>
  <si>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</si>
  <si>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</si>
  <si>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</si>
  <si>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</si>
  <si>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</si>
  <si>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</si>
  <si>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</si>
  <si>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</si>
  <si>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</si>
  <si>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</si>
  <si>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</si>
  <si>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</si>
  <si>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</si>
  <si>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</si>
  <si>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</si>
  <si>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</si>
  <si>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</si>
  <si>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</si>
  <si>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</si>
  <si>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</si>
  <si>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</si>
  <si>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</si>
  <si>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</si>
  <si>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</si>
  <si>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</si>
  <si>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</si>
  <si>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</si>
  <si>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</si>
  <si>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</si>
  <si>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</si>
  <si>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</si>
  <si>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</si>
  <si>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</si>
  <si>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</si>
  <si>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</si>
  <si>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</si>
  <si>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</si>
  <si>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</si>
  <si>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</si>
  <si>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</si>
  <si>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</si>
  <si>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</si>
  <si>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</si>
  <si>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</si>
  <si>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</si>
  <si>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</si>
  <si>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</si>
  <si>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</si>
  <si>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</si>
  <si>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</si>
  <si>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</si>
  <si>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</si>
  <si>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</si>
  <si>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</si>
  <si>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</si>
  <si>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</si>
  <si>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</si>
  <si>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</si>
  <si>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</si>
  <si>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</si>
  <si>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</si>
  <si>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</si>
  <si>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</si>
  <si>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</si>
  <si>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</si>
  <si>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</si>
  <si>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</si>
  <si>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</si>
  <si>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</si>
  <si>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</si>
  <si>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</si>
  <si>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</si>
  <si>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</si>
  <si>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</si>
  <si>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</si>
  <si>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</si>
  <si>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</si>
  <si>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</si>
  <si>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</si>
  <si>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</si>
  <si>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</si>
  <si>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</si>
  <si>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</si>
  <si>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</si>
  <si>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</si>
  <si>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</si>
  <si>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</si>
  <si>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</si>
  <si>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</si>
  <si>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</si>
  <si>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</si>
  <si>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</si>
  <si>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</si>
  <si>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</si>
  <si>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</si>
  <si>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</si>
  <si>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</si>
  <si>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</si>
  <si>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</si>
  <si>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</si>
  <si>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</si>
  <si>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</si>
  <si>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</si>
  <si>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</si>
  <si>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</si>
  <si>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</si>
  <si>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</si>
  <si>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</si>
  <si>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</si>
  <si>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</si>
  <si>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</si>
  <si>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</si>
  <si>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</si>
  <si>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</si>
  <si>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</si>
  <si>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</si>
  <si>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</si>
  <si>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</si>
  <si>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</si>
  <si>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</si>
  <si>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</si>
  <si>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</si>
  <si>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</si>
  <si>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</si>
  <si>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</si>
  <si>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</si>
  <si>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</si>
  <si>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</si>
  <si>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</si>
  <si>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</si>
  <si>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</si>
  <si>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</si>
  <si>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</si>
  <si>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</si>
  <si>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</si>
  <si>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</si>
  <si>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</si>
  <si>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</si>
  <si>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</si>
  <si>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</si>
  <si>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</si>
  <si>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</si>
  <si>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</si>
  <si>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</si>
  <si>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</si>
  <si>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</si>
  <si>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</si>
  <si>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</si>
  <si>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</si>
  <si>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</si>
  <si>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</si>
  <si>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</si>
  <si>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</si>
  <si>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</si>
  <si>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</si>
  <si>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</si>
  <si>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</si>
  <si>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</si>
  <si>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</si>
  <si>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</si>
  <si>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</si>
  <si>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</si>
  <si>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</si>
  <si>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</si>
  <si>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</si>
  <si>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</si>
  <si>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</si>
  <si>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</si>
  <si>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</si>
  <si>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</si>
  <si>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</si>
  <si>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</si>
  <si>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</si>
  <si>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</si>
  <si>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</si>
  <si>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</si>
  <si>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</si>
  <si>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</si>
  <si>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</si>
  <si>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</si>
  <si>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</si>
  <si>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</si>
  <si>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</si>
  <si>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</si>
  <si>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</si>
  <si>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</si>
  <si>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</si>
  <si>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</si>
  <si>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</si>
  <si>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</si>
  <si>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</si>
  <si>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</si>
  <si>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</si>
  <si>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</si>
  <si>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</si>
  <si>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</si>
  <si>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</si>
  <si>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</si>
  <si>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</si>
  <si>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</si>
  <si>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</si>
  <si>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</si>
  <si>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</si>
  <si>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</si>
  <si>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</si>
  <si>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</si>
  <si>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</si>
  <si>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</si>
  <si>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</si>
  <si>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</si>
  <si>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</si>
  <si>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</si>
  <si>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</si>
  <si>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</si>
  <si>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</si>
  <si>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</si>
  <si>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</si>
  <si>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</si>
  <si>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</si>
  <si>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</si>
  <si>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</si>
  <si>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</si>
  <si>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</si>
  <si>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</si>
  <si>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</si>
  <si>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</si>
  <si>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</si>
  <si>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</si>
  <si>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</si>
  <si>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</si>
  <si>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</si>
  <si>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</si>
  <si>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</si>
  <si>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</si>
  <si>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</si>
  <si>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</si>
  <si>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</si>
  <si>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</si>
  <si>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</si>
  <si>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</si>
  <si>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</si>
  <si>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</si>
  <si>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</si>
  <si>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</si>
  <si>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</si>
  <si>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</si>
  <si>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</si>
  <si>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</si>
  <si>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</si>
  <si>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</si>
  <si>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</si>
  <si>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</si>
  <si>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</si>
  <si>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</si>
  <si>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</si>
  <si>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</si>
  <si>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</si>
  <si>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</si>
  <si>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</si>
  <si>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</si>
  <si>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</si>
  <si>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</si>
  <si>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</si>
  <si>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</si>
  <si>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</si>
  <si>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</si>
  <si>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</si>
  <si>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</si>
  <si>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</si>
  <si>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</si>
  <si>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</si>
  <si>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</si>
  <si>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</si>
  <si>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</si>
  <si>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</si>
  <si>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</si>
  <si>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</si>
  <si>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</si>
  <si>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</si>
  <si>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</si>
  <si>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</si>
  <si>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</si>
  <si>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</si>
  <si>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</si>
  <si>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</si>
  <si>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</si>
  <si>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</si>
  <si>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</si>
  <si>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</si>
  <si>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</si>
  <si>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</si>
  <si>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</si>
  <si>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</si>
  <si>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</si>
  <si>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</si>
  <si>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</si>
  <si>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</si>
  <si>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</si>
  <si>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</si>
  <si>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</si>
  <si>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</si>
  <si>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</si>
  <si>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</si>
  <si>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</si>
  <si>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</si>
  <si>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</si>
  <si>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</si>
  <si>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</si>
  <si>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</si>
  <si>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</si>
  <si>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</si>
  <si>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</si>
  <si>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</si>
  <si>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</si>
  <si>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</si>
  <si>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</si>
  <si>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</si>
  <si>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</si>
  <si>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</si>
  <si>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</si>
  <si>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</si>
  <si>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</si>
  <si>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</si>
  <si>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</si>
  <si>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</si>
  <si>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</si>
  <si>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</si>
  <si>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</si>
  <si>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</si>
  <si>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</si>
  <si>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</si>
  <si>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</si>
  <si>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</si>
  <si>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</si>
  <si>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</si>
  <si>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</si>
  <si>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</si>
  <si>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</si>
  <si>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</si>
  <si>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</si>
  <si>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</si>
  <si>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</si>
  <si>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</si>
  <si>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</si>
  <si>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</si>
  <si>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</si>
  <si>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</si>
  <si>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</si>
  <si>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</si>
  <si>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</si>
  <si>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</si>
  <si>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</si>
  <si>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</si>
  <si>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</si>
  <si>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</si>
  <si>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</si>
  <si>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</si>
  <si>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</si>
  <si>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</si>
  <si>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</si>
  <si>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</si>
  <si>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</si>
  <si>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</si>
  <si>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</si>
  <si>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</si>
  <si>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</si>
  <si>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</si>
  <si>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</si>
  <si>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</si>
  <si>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</si>
  <si>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</si>
  <si>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</si>
  <si>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</si>
  <si>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</si>
  <si>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</si>
  <si>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</si>
  <si>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</si>
  <si>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</si>
  <si>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</si>
  <si>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</si>
  <si>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</si>
  <si>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</si>
  <si>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</si>
  <si>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</si>
  <si>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</si>
  <si>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</si>
  <si>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</si>
  <si>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</si>
  <si>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</si>
  <si>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</si>
  <si>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</si>
  <si>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</si>
  <si>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</si>
  <si>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</si>
  <si>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</si>
  <si>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</si>
  <si>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</si>
  <si>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</si>
  <si>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</si>
  <si>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</si>
  <si>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</si>
  <si>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</si>
  <si>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</si>
  <si>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</si>
  <si>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</si>
  <si>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</si>
  <si>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</si>
  <si>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</si>
  <si>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</si>
  <si>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</si>
  <si>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</si>
  <si>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</si>
  <si>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</si>
  <si>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</si>
  <si>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</si>
  <si>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</si>
  <si>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</si>
  <si>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</si>
  <si>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</si>
  <si>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</si>
  <si>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</si>
  <si>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</si>
  <si>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</si>
  <si>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</si>
  <si>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</si>
  <si>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</si>
  <si>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</si>
  <si>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</si>
  <si>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</si>
  <si>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</si>
  <si>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</si>
  <si>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</si>
  <si>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</si>
  <si>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</si>
  <si>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</si>
  <si>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</si>
  <si>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</si>
  <si>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</si>
  <si>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</si>
  <si>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</si>
  <si>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</si>
  <si>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</si>
  <si>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</si>
  <si>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</si>
  <si>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</si>
  <si>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</si>
  <si>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</si>
  <si>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</si>
  <si>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</si>
  <si>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</si>
  <si>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</si>
  <si>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</si>
  <si>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</si>
  <si>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</si>
  <si>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</si>
  <si>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</si>
  <si>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</si>
  <si>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</si>
  <si>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</si>
  <si>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</si>
  <si>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</si>
  <si>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</si>
  <si>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</si>
  <si>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</si>
  <si>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</si>
  <si>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</si>
  <si>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</si>
  <si>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</si>
  <si>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</si>
  <si>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</si>
  <si>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</si>
  <si>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</si>
  <si>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</si>
  <si>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</si>
  <si>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</si>
  <si>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</si>
  <si>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</si>
  <si>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</si>
  <si>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</si>
  <si>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</si>
  <si>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</si>
  <si>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</si>
  <si>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</si>
  <si>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</si>
  <si>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</si>
  <si>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</si>
  <si>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</si>
  <si>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</si>
  <si>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</si>
  <si>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</si>
  <si>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</si>
  <si>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</si>
  <si>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</si>
  <si>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</si>
  <si>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</si>
  <si>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</si>
  <si>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</si>
  <si>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</si>
  <si>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</si>
  <si>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</si>
  <si>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</si>
  <si>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</si>
  <si>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</si>
  <si>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</si>
  <si>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</si>
  <si>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</si>
  <si>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</si>
  <si>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</si>
  <si>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</si>
  <si>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</si>
  <si>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</si>
  <si>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</si>
  <si>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</si>
  <si>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</si>
  <si>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</si>
  <si>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</si>
  <si>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</si>
  <si>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</si>
  <si>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</si>
  <si>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</si>
  <si>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</si>
  <si>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</si>
  <si>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</si>
  <si>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</si>
  <si>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</si>
  <si>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</si>
  <si>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</si>
  <si>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</si>
  <si>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</si>
  <si>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</si>
  <si>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</si>
  <si>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</si>
  <si>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</si>
  <si>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</si>
  <si>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</si>
  <si>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</si>
  <si>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</si>
  <si>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</si>
  <si>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</si>
  <si>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</si>
  <si>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</si>
  <si>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</si>
  <si>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</si>
  <si>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</si>
  <si>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</si>
  <si>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</si>
  <si>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</si>
  <si>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</si>
  <si>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</si>
  <si>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</si>
  <si>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</si>
  <si>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</si>
  <si>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</si>
  <si>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</si>
  <si>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</si>
  <si>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</si>
  <si>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</si>
  <si>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</si>
  <si>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</si>
  <si>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</si>
  <si>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</si>
  <si>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</si>
  <si>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</si>
  <si>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</si>
  <si>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</si>
  <si>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</si>
  <si>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</si>
  <si>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</si>
  <si>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</si>
  <si>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</si>
  <si>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</si>
  <si>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</si>
  <si>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</si>
  <si>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</si>
  <si>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</si>
  <si>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</si>
  <si>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</si>
  <si>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</si>
  <si>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</si>
  <si>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</si>
  <si>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</si>
  <si>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</si>
  <si>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</si>
  <si>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</si>
  <si>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</si>
  <si>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</si>
  <si>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</si>
  <si>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</si>
  <si>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</si>
  <si>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</si>
  <si>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</si>
  <si>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</si>
  <si>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</si>
  <si>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</si>
  <si>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</si>
  <si>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</si>
  <si>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</si>
  <si>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</si>
  <si>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</si>
  <si>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</si>
  <si>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</si>
  <si>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</si>
  <si>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</si>
  <si>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</si>
  <si>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</si>
  <si>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</si>
  <si>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</si>
  <si>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</si>
  <si>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</si>
  <si>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</si>
  <si>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</si>
  <si>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</si>
  <si>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</si>
  <si>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</si>
  <si>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</si>
  <si>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</si>
  <si>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</si>
  <si>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</si>
  <si>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</si>
  <si>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</si>
  <si>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</si>
  <si>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</si>
  <si>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</si>
  <si>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</si>
  <si>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</si>
  <si>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</si>
  <si>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</si>
  <si>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</si>
  <si>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</si>
  <si>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</si>
  <si>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</si>
  <si>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</si>
  <si>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</si>
  <si>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</si>
  <si>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</si>
  <si>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</si>
  <si>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</si>
  <si>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</si>
  <si>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</si>
  <si>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</si>
  <si>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</si>
  <si>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</si>
  <si>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</si>
  <si>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</si>
  <si>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</si>
  <si>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</si>
  <si>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</si>
  <si>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</si>
  <si>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</si>
  <si>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</si>
  <si>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</si>
  <si>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</si>
  <si>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</si>
  <si>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</si>
  <si>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</si>
  <si>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</si>
  <si>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</si>
  <si>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</si>
  <si>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</si>
  <si>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</si>
  <si>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</si>
  <si>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</si>
  <si>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</si>
  <si>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</si>
  <si>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</si>
  <si>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</si>
  <si>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</si>
  <si>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</si>
  <si>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</si>
  <si>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</si>
  <si>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</si>
  <si>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</si>
  <si>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</si>
  <si>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</si>
  <si>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</si>
  <si>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</si>
  <si>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</si>
  <si>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</si>
  <si>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</si>
  <si>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</si>
  <si>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</si>
  <si>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</si>
  <si>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</si>
  <si>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</si>
  <si>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</si>
  <si>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</si>
  <si>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</si>
  <si>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</si>
  <si>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</si>
  <si>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</si>
  <si>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</si>
  <si>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</si>
  <si>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</si>
  <si>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</si>
  <si>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</si>
  <si>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</si>
  <si>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</si>
  <si>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</si>
  <si>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</si>
  <si>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</si>
  <si>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</si>
  <si>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</si>
  <si>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</si>
  <si>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</si>
  <si>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</si>
  <si>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</si>
  <si>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</si>
  <si>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</si>
  <si>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</si>
  <si>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</si>
  <si>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</si>
  <si>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</si>
  <si>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</si>
  <si>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</si>
  <si>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</si>
  <si>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</si>
  <si>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</si>
  <si>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</si>
  <si>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</si>
  <si>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</si>
  <si>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</si>
  <si>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</si>
  <si>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</si>
  <si>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</si>
  <si>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</si>
  <si>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</si>
  <si>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</si>
  <si>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</si>
  <si>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</si>
  <si>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</si>
  <si>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</si>
  <si>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</si>
  <si>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</si>
  <si>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</si>
  <si>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</si>
  <si>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</si>
  <si>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</si>
  <si>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</si>
  <si>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</si>
  <si>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</si>
  <si>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</si>
  <si>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</si>
  <si>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</si>
  <si>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</si>
  <si>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</si>
  <si>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</si>
  <si>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</si>
  <si>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</si>
  <si>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</si>
  <si>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</si>
  <si>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</si>
  <si>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</si>
  <si>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</si>
  <si>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</si>
  <si>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</si>
  <si>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</si>
  <si>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</si>
  <si>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</si>
  <si>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</si>
  <si>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</si>
  <si>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</si>
  <si>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</si>
  <si>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</si>
  <si>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</si>
  <si>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</si>
  <si>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</si>
  <si>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</si>
  <si>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</si>
  <si>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</si>
  <si>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</si>
  <si>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</si>
  <si>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</si>
  <si>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</si>
  <si>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</si>
  <si>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</si>
  <si>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</si>
  <si>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</si>
  <si>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</si>
  <si>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</si>
  <si>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</si>
  <si>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</si>
  <si>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</si>
  <si>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</si>
  <si>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</si>
  <si>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</si>
  <si>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</si>
  <si>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</si>
  <si>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</si>
  <si>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</si>
  <si>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</si>
  <si>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</si>
  <si>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</si>
  <si>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</si>
  <si>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</si>
  <si>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</si>
  <si>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</si>
  <si>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</si>
  <si>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</si>
  <si>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</si>
  <si>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</si>
  <si>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</si>
  <si>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</si>
  <si>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</si>
  <si>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</si>
  <si>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</si>
  <si>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</si>
  <si>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</si>
  <si>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</si>
  <si>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</si>
  <si>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</si>
  <si>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</si>
  <si>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</si>
  <si>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</si>
  <si>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</si>
  <si>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</si>
  <si>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</si>
  <si>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</si>
  <si>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</si>
  <si>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</si>
  <si>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</si>
  <si>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</si>
  <si>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</si>
  <si>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</si>
  <si>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</si>
  <si>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</si>
  <si>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</si>
  <si>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</si>
  <si>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</si>
  <si>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</si>
  <si>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</si>
  <si>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</si>
  <si>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</si>
  <si>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</si>
  <si>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</si>
  <si>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</si>
  <si>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</si>
  <si>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</si>
  <si>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</si>
  <si>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</si>
  <si>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</si>
  <si>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</si>
  <si>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</si>
  <si>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</si>
  <si>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</si>
  <si>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</si>
  <si>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</si>
  <si>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</si>
  <si>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</si>
  <si>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</si>
  <si>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</si>
  <si>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</si>
  <si>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</si>
  <si>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</si>
  <si>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</si>
  <si>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</si>
  <si>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</si>
  <si>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</si>
  <si>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</si>
  <si>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</si>
  <si>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</si>
  <si>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</si>
  <si>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</si>
  <si>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</si>
  <si>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</si>
  <si>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</si>
  <si>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</si>
  <si>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</si>
  <si>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</si>
  <si>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</si>
  <si>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</si>
  <si>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</si>
  <si>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</si>
  <si>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</si>
  <si>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</si>
  <si>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</si>
  <si>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</si>
  <si>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</si>
  <si>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</si>
  <si>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</si>
  <si>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</si>
  <si>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</si>
  <si>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</si>
  <si>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</si>
  <si>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</si>
  <si>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</si>
  <si>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</si>
  <si>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</si>
  <si>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</si>
  <si>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</si>
  <si>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</si>
  <si>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</si>
  <si>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</si>
  <si>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</si>
  <si>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</si>
  <si>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</si>
  <si>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</si>
  <si>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</si>
  <si>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</si>
  <si>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</si>
  <si>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</si>
  <si>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</si>
  <si>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</si>
  <si>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</si>
  <si>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</si>
  <si>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</si>
  <si>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</si>
  <si>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</si>
  <si>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</si>
  <si>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</si>
  <si>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</si>
  <si>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</si>
  <si>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</si>
  <si>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</si>
  <si>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</si>
  <si>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</si>
  <si>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</si>
  <si>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</si>
  <si>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</si>
  <si>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</si>
  <si>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</si>
  <si>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</si>
  <si>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</si>
  <si>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</si>
  <si>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</si>
  <si>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</si>
  <si>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</si>
  <si>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</si>
  <si>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</si>
  <si>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</si>
  <si>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</si>
  <si>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</si>
  <si>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</si>
  <si>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</si>
  <si>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</si>
  <si>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</si>
  <si>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</si>
  <si>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</si>
  <si>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</si>
  <si>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</si>
  <si>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</si>
  <si>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</si>
  <si>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</si>
  <si>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</si>
  <si>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</si>
  <si>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</si>
  <si>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</si>
  <si>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</si>
  <si>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</si>
  <si>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</si>
  <si>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</si>
  <si>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</si>
  <si>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</si>
  <si>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</si>
  <si>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</si>
  <si>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</si>
  <si>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</si>
  <si>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</si>
  <si>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</si>
  <si>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</si>
  <si>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</si>
  <si>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</si>
  <si>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</si>
  <si>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</si>
  <si>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</si>
  <si>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</si>
  <si>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</si>
  <si>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</si>
  <si>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</si>
  <si>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</si>
  <si>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</si>
  <si>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</si>
  <si>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</si>
  <si>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</si>
  <si>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</si>
  <si>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</si>
  <si>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</si>
  <si>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</si>
  <si>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</si>
  <si>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</si>
  <si>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</si>
  <si>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</si>
  <si>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</si>
  <si>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</si>
  <si>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</si>
  <si>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</si>
  <si>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</si>
  <si>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</si>
  <si>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</si>
  <si>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</si>
  <si>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</si>
  <si>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</si>
  <si>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</si>
  <si>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</si>
  <si>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</si>
  <si>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</si>
  <si>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</si>
  <si>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</si>
  <si>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</si>
  <si>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</si>
  <si>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</si>
  <si>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</si>
  <si>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</si>
  <si>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</si>
  <si>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</si>
  <si>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</si>
  <si>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</si>
  <si>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</si>
  <si>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</si>
  <si>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</si>
  <si>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</si>
  <si>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</si>
  <si>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</si>
  <si>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</si>
  <si>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</si>
  <si>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</si>
  <si>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</si>
  <si>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</si>
  <si>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</si>
  <si>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</si>
  <si>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</si>
  <si>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</si>
  <si>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</si>
  <si>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</si>
  <si>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</si>
  <si>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</si>
  <si>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</si>
  <si>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</si>
  <si>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</si>
  <si>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</si>
  <si>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</si>
  <si>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</si>
  <si>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</si>
  <si>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</si>
  <si>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</si>
  <si>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</si>
  <si>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</si>
  <si>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</si>
  <si>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</si>
  <si>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</si>
  <si>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</si>
  <si>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</si>
  <si>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</si>
  <si>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</si>
  <si>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</si>
  <si>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</si>
  <si>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</si>
  <si>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</si>
  <si>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</si>
  <si>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</si>
  <si>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</si>
  <si>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</si>
  <si>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</si>
  <si>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</si>
  <si>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</si>
  <si>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</si>
  <si>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</si>
  <si>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</si>
  <si>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</si>
  <si>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</si>
  <si>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</si>
  <si>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</si>
  <si>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</si>
  <si>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</si>
  <si>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</si>
  <si>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</si>
  <si>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</si>
  <si>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</si>
  <si>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</si>
  <si>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</si>
  <si>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</si>
  <si>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</si>
  <si>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</si>
  <si>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</si>
  <si>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</si>
  <si>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</si>
  <si>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</si>
  <si>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</si>
  <si>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</si>
  <si>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</si>
  <si>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</si>
  <si>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</si>
  <si>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</si>
  <si>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</si>
  <si>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</si>
  <si>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</si>
  <si>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</si>
  <si>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</si>
  <si>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</si>
  <si>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</si>
  <si>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</si>
  <si>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</si>
  <si>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</si>
  <si>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</si>
  <si>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</si>
  <si>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</si>
  <si>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</si>
  <si>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</si>
  <si>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</si>
  <si>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</si>
  <si>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</si>
  <si>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</si>
  <si>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</si>
  <si>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</si>
  <si>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</si>
  <si>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</si>
  <si>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</si>
  <si>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</si>
  <si>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</si>
  <si>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</si>
  <si>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</si>
  <si>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</si>
  <si>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</si>
  <si>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</si>
  <si>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</si>
  <si>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</si>
  <si>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</si>
  <si>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</si>
  <si>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</si>
  <si>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</si>
  <si>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</si>
  <si>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</si>
  <si>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</si>
  <si>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</si>
  <si>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</si>
  <si>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</si>
  <si>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</si>
  <si>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</si>
  <si>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</si>
  <si>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</si>
  <si>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</si>
  <si>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</si>
  <si>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</si>
  <si>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</si>
  <si>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</si>
  <si>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</si>
  <si>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</si>
  <si>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</si>
  <si>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</si>
  <si>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</si>
  <si>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</si>
  <si>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</si>
  <si>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</si>
  <si>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</si>
  <si>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</si>
  <si>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</si>
  <si>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</si>
  <si>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</si>
  <si>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</si>
  <si>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</si>
  <si>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</si>
  <si>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</si>
  <si>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</si>
  <si>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</si>
  <si>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</si>
  <si>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</si>
  <si>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</si>
  <si>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</si>
  <si>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</si>
  <si>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</si>
  <si>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</si>
  <si>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</si>
  <si>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</si>
  <si>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</si>
  <si>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</si>
  <si>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</si>
  <si>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</si>
  <si>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</si>
  <si>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</si>
  <si>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</si>
  <si>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</si>
  <si>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</si>
  <si>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</si>
  <si>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</si>
  <si>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</si>
  <si>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</si>
  <si>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</si>
  <si>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</si>
  <si>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</si>
  <si>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</si>
  <si>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</si>
  <si>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</si>
  <si>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</si>
  <si>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</si>
  <si>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</si>
  <si>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</si>
  <si>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</si>
  <si>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</si>
  <si>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</si>
  <si>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</si>
  <si>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</si>
  <si>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</si>
  <si>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</si>
  <si>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</si>
  <si>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</si>
  <si>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</si>
  <si>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</si>
  <si>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</si>
  <si>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</si>
  <si>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</si>
  <si>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</si>
  <si>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</si>
  <si>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</si>
  <si>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</si>
  <si>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</si>
  <si>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</si>
  <si>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</si>
  <si>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</si>
  <si>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</si>
  <si>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</si>
  <si>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</si>
  <si>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</si>
  <si>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</si>
  <si>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</si>
  <si>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</si>
  <si>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</si>
  <si>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</si>
  <si>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</si>
  <si>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</si>
  <si>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</si>
  <si>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</si>
  <si>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</si>
  <si>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</si>
  <si>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</si>
  <si>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</si>
  <si>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</si>
  <si>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</si>
  <si>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</si>
  <si>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</si>
  <si>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</si>
  <si>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</si>
  <si>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</si>
  <si>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</si>
  <si>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</si>
  <si>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</si>
  <si>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</si>
  <si>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</si>
  <si>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</si>
  <si>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</si>
  <si>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</si>
  <si>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</si>
  <si>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</si>
  <si>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</si>
  <si>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</si>
  <si>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</si>
  <si>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</si>
  <si>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</si>
  <si>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</si>
  <si>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</si>
  <si>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</si>
  <si>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</si>
  <si>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</si>
  <si>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</si>
  <si>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</si>
  <si>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</si>
  <si>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</si>
  <si>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</si>
  <si>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</si>
  <si>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</si>
  <si>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</si>
  <si>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</si>
  <si>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</si>
  <si>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</si>
  <si>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</si>
  <si>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</si>
  <si>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</si>
  <si>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</si>
  <si>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</si>
  <si>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</si>
  <si>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</si>
  <si>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</si>
  <si>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</si>
  <si>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</si>
  <si>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</si>
  <si>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</si>
  <si>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</si>
  <si>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</si>
  <si>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</si>
  <si>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</si>
  <si>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</si>
  <si>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</si>
  <si>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</si>
  <si>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</si>
  <si>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</si>
  <si>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</si>
  <si>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</si>
  <si>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</si>
  <si>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</si>
  <si>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</si>
  <si>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</si>
  <si>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</si>
  <si>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</si>
  <si>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</si>
  <si>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</si>
  <si>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</si>
  <si>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</si>
  <si>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</si>
  <si>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</si>
  <si>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</si>
  <si>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</si>
  <si>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</si>
  <si>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</si>
  <si>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</si>
  <si>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</si>
  <si>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</si>
  <si>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</si>
  <si>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</si>
  <si>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</si>
  <si>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</si>
  <si>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</si>
  <si>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</si>
  <si>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</si>
  <si>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</si>
  <si>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</si>
  <si>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</si>
  <si>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</si>
  <si>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</si>
  <si>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</si>
  <si>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</si>
  <si>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</si>
  <si>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</si>
  <si>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</si>
  <si>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</si>
  <si>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</si>
  <si>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</si>
  <si>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</si>
  <si>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</si>
  <si>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</si>
  <si>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</si>
  <si>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</si>
  <si>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</si>
  <si>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</si>
  <si>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</si>
  <si>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</si>
  <si>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</si>
  <si>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</si>
  <si>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</si>
  <si>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</si>
  <si>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</si>
  <si>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</si>
  <si>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</si>
  <si>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</si>
  <si>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</si>
  <si>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</si>
  <si>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</si>
  <si>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</si>
  <si>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</si>
  <si>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</si>
  <si>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</si>
  <si>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</si>
  <si>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</si>
  <si>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</si>
  <si>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</si>
  <si>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</si>
  <si>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</si>
  <si>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</si>
  <si>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</si>
  <si>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</si>
  <si>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</si>
  <si>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</si>
  <si>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</si>
  <si>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</si>
  <si>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</si>
  <si>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</si>
  <si>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</si>
  <si>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</si>
  <si>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</si>
  <si>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</si>
  <si>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</si>
  <si>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</si>
  <si>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</si>
  <si>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</si>
  <si>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</si>
  <si>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</si>
  <si>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</si>
  <si>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</si>
  <si>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</si>
  <si>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</si>
  <si>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</si>
  <si>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</si>
  <si>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</si>
  <si>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</si>
  <si>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</si>
  <si>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</si>
  <si>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</si>
  <si>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</si>
  <si>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</si>
  <si>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</si>
  <si>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</si>
  <si>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</si>
  <si>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</si>
  <si>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</si>
  <si>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</si>
  <si>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</si>
  <si>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</si>
  <si>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</si>
  <si>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</si>
  <si>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</si>
  <si>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</si>
  <si>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</si>
  <si>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</si>
  <si>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</si>
  <si>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</si>
  <si>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</si>
  <si>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</si>
  <si>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</si>
  <si>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</si>
  <si>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</si>
  <si>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</si>
  <si>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</si>
  <si>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</si>
  <si>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</si>
  <si>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</si>
  <si>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</si>
  <si>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</si>
  <si>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</si>
  <si>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</si>
  <si>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</si>
  <si>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</si>
  <si>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</si>
  <si>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</si>
  <si>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</si>
  <si>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</si>
  <si>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</si>
  <si>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</si>
  <si>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</si>
  <si>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</si>
  <si>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</si>
  <si>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</si>
  <si>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</si>
  <si>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</si>
  <si>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</si>
  <si>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</si>
  <si>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</si>
  <si>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</si>
  <si>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</si>
  <si>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</si>
  <si>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</si>
  <si>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</si>
  <si>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</si>
  <si>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</si>
  <si>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</si>
  <si>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</si>
  <si>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</si>
  <si>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</si>
  <si>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</si>
  <si>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</si>
  <si>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</si>
  <si>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</si>
  <si>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</si>
  <si>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</si>
  <si>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</si>
  <si>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</si>
  <si>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</si>
  <si>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</si>
  <si>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</si>
  <si>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</si>
  <si>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</si>
  <si>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</si>
  <si>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</si>
  <si>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</si>
  <si>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</si>
  <si>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</si>
  <si>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</si>
  <si>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</si>
  <si>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</si>
  <si>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</si>
  <si>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</si>
  <si>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</si>
  <si>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</si>
  <si>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</si>
  <si>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</si>
  <si>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</si>
  <si>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</si>
  <si>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</si>
  <si>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</si>
  <si>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</si>
  <si>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</si>
  <si>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</si>
  <si>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</si>
  <si>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</si>
  <si>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</si>
  <si>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</si>
  <si>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</si>
  <si>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</si>
  <si>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</si>
  <si>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</si>
  <si>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</si>
  <si>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</si>
  <si>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</si>
  <si>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</si>
  <si>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</si>
  <si>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</si>
  <si>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</si>
  <si>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</si>
  <si>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</si>
  <si>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</si>
  <si>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</si>
  <si>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</si>
  <si>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</si>
  <si>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</si>
  <si>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</si>
  <si>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</si>
  <si>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</si>
  <si>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</si>
  <si>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</si>
  <si>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</si>
  <si>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</si>
  <si>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</si>
  <si>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</si>
  <si>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</si>
  <si>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</si>
  <si>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</si>
  <si>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</si>
  <si>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</si>
  <si>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</si>
  <si>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</si>
  <si>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</si>
  <si>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</si>
  <si>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</si>
  <si>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</si>
  <si>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</si>
  <si>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</si>
  <si>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</si>
  <si>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</si>
  <si>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</si>
  <si>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</si>
  <si>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</si>
  <si>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</si>
  <si>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</si>
  <si>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</si>
  <si>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</si>
  <si>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</si>
  <si>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</si>
  <si>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</si>
  <si>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</si>
  <si>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</si>
  <si>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</si>
  <si>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</si>
  <si>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</si>
  <si>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</si>
  <si>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</si>
  <si>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</si>
  <si>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</si>
  <si>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</si>
  <si>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</si>
  <si>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</si>
  <si>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</si>
  <si>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</si>
  <si>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</si>
  <si>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</si>
  <si>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</si>
  <si>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</si>
  <si>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</si>
  <si>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</si>
  <si>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</si>
  <si>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</si>
  <si>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</si>
  <si>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</si>
  <si>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</si>
  <si>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</si>
  <si>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</si>
  <si>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</si>
  <si>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</si>
  <si>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</si>
  <si>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</si>
  <si>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</si>
  <si>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</si>
  <si>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</si>
  <si>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</si>
  <si>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</si>
  <si>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</si>
  <si>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</si>
  <si>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</si>
  <si>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</si>
  <si>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</si>
  <si>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</si>
  <si>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</si>
  <si>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</si>
  <si>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</si>
  <si>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</si>
  <si>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</si>
  <si>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</si>
  <si>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</si>
  <si>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</si>
  <si>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</si>
  <si>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</si>
  <si>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</si>
  <si>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</si>
  <si>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</si>
  <si>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</si>
  <si>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</si>
  <si>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</si>
  <si>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</si>
  <si>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</si>
  <si>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</si>
  <si>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</si>
  <si>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</si>
  <si>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</si>
  <si>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</si>
  <si>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</si>
  <si>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</si>
  <si>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</si>
  <si>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</si>
  <si>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</si>
  <si>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</si>
  <si>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</si>
  <si>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</si>
  <si>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</si>
  <si>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</si>
  <si>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</si>
  <si>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</si>
  <si>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</si>
  <si>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</si>
  <si>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</si>
  <si>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</si>
  <si>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</si>
  <si>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</si>
  <si>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</si>
  <si>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</si>
  <si>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</si>
  <si>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</si>
  <si>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</si>
  <si>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</si>
  <si>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</si>
  <si>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</si>
  <si>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</si>
  <si>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</si>
  <si>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</si>
  <si>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</si>
  <si>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</si>
  <si>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</si>
  <si>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</si>
  <si>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</si>
  <si>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</si>
  <si>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</si>
  <si>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</si>
  <si>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</si>
  <si>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</si>
  <si>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</si>
  <si>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</si>
  <si>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</si>
  <si>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</si>
  <si>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</si>
  <si>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</si>
  <si>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</si>
  <si>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</si>
  <si>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</si>
  <si>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</si>
  <si>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</si>
  <si>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</si>
  <si>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</si>
  <si>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</si>
  <si>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</si>
  <si>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</si>
  <si>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</si>
  <si>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</si>
  <si>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</si>
  <si>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</si>
  <si>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</si>
  <si>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</si>
  <si>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</si>
  <si>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</si>
  <si>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</si>
  <si>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</si>
  <si>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</si>
  <si>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</si>
  <si>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</si>
  <si>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</si>
  <si>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</si>
  <si>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</si>
  <si>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</si>
  <si>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</si>
  <si>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</si>
  <si>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</si>
  <si>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</si>
  <si>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</si>
  <si>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</si>
  <si>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</si>
  <si>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</si>
  <si>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</si>
  <si>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</si>
  <si>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</si>
  <si>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</si>
  <si>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</si>
  <si>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</si>
  <si>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</si>
  <si>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</si>
  <si>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</si>
  <si>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</si>
  <si>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</si>
  <si>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</si>
  <si>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</si>
  <si>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</si>
  <si>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</si>
  <si>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</si>
  <si>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</si>
  <si>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</si>
  <si>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</si>
  <si>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</si>
  <si>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</si>
  <si>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</si>
  <si>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</si>
  <si>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</si>
  <si>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</si>
  <si>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</si>
  <si>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</si>
  <si>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</si>
  <si>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</si>
  <si>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</si>
  <si>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</si>
  <si>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</si>
  <si>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</si>
  <si>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</si>
  <si>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</si>
  <si>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</si>
  <si>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</si>
  <si>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</si>
  <si>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</si>
  <si>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</si>
  <si>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</si>
  <si>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</si>
  <si>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</si>
  <si>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</si>
  <si>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</si>
  <si>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</si>
  <si>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</si>
  <si>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</si>
  <si>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</si>
  <si>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</si>
  <si>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</si>
  <si>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</si>
  <si>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</si>
  <si>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</si>
  <si>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</si>
  <si>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</si>
  <si>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</si>
  <si>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</si>
  <si>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</si>
  <si>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</si>
  <si>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</si>
  <si>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</si>
  <si>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</si>
  <si>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</si>
  <si>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</si>
  <si>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</si>
  <si>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</si>
  <si>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</si>
  <si>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</si>
  <si>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</si>
  <si>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</si>
  <si>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</si>
  <si>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</si>
  <si>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</si>
  <si>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</si>
  <si>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</si>
  <si>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</si>
  <si>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</si>
  <si>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</si>
  <si>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</si>
  <si>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</si>
  <si>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</si>
  <si>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</si>
  <si>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</si>
  <si>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</si>
  <si>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</si>
  <si>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</si>
  <si>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</si>
  <si>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</si>
  <si>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</si>
  <si>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</si>
  <si>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</si>
  <si>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</si>
  <si>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</si>
  <si>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</si>
  <si>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</si>
  <si>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</si>
  <si>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</si>
  <si>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</si>
  <si>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</si>
  <si>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</si>
  <si>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</si>
  <si>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</si>
  <si>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</si>
  <si>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</si>
  <si>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</si>
  <si>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</si>
  <si>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</si>
  <si>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</si>
  <si>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</si>
  <si>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</si>
  <si>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</si>
  <si>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</si>
  <si>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</si>
  <si>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</si>
  <si>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</si>
  <si>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</si>
  <si>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</si>
  <si>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</si>
  <si>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</si>
  <si>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</si>
  <si>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</si>
  <si>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</si>
  <si>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</si>
  <si>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</si>
  <si>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</si>
  <si>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</si>
  <si>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</si>
  <si>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</si>
  <si>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</si>
  <si>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</si>
  <si>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</si>
  <si>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</si>
  <si>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</si>
  <si>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</si>
  <si>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</si>
  <si>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</si>
  <si>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</si>
  <si>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</si>
  <si>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</si>
  <si>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</si>
  <si>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</si>
  <si>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</si>
  <si>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</si>
  <si>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</si>
  <si>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</si>
  <si>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</si>
  <si>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</si>
  <si>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</si>
  <si>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</si>
  <si>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</si>
  <si>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</si>
  <si>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</si>
  <si>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</si>
  <si>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</si>
  <si>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</si>
  <si>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</si>
  <si>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</si>
  <si>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</si>
  <si>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</si>
  <si>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</si>
  <si>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</si>
  <si>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</si>
  <si>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</si>
  <si>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</si>
  <si>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</si>
  <si>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</si>
  <si>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</si>
  <si>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</si>
  <si>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</si>
  <si>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</si>
  <si>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</si>
  <si>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</si>
  <si>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</si>
  <si>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</si>
  <si>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</si>
  <si>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</si>
  <si>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</si>
  <si>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</si>
  <si>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</si>
  <si>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</si>
  <si>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</si>
  <si>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</si>
  <si>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</si>
  <si>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</si>
  <si>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</si>
  <si>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</si>
  <si>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</si>
  <si>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</si>
  <si>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</si>
  <si>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</si>
  <si>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</si>
  <si>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</si>
  <si>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</si>
  <si>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</si>
  <si>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</si>
  <si>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</si>
  <si>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</si>
  <si>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</si>
  <si>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</si>
  <si>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</si>
  <si>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</si>
  <si>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</si>
  <si>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</si>
  <si>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</si>
  <si>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</si>
  <si>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</si>
  <si>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</si>
  <si>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</si>
  <si>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</si>
  <si>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</si>
  <si>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</si>
  <si>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</si>
  <si>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</si>
  <si>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</si>
  <si>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</si>
  <si>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</si>
  <si>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</si>
  <si>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</si>
  <si>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</si>
  <si>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</si>
  <si>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</si>
  <si>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</si>
  <si>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</si>
  <si>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</si>
  <si>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</si>
  <si>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</si>
  <si>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</si>
  <si>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</si>
  <si>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</si>
  <si>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</si>
  <si>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</si>
  <si>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</si>
  <si>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</si>
  <si>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</si>
  <si>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</si>
  <si>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</si>
  <si>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</si>
  <si>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</si>
  <si>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</si>
  <si>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</si>
  <si>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</si>
  <si>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</si>
  <si>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</si>
  <si>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</si>
  <si>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</si>
  <si>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</si>
  <si>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</si>
  <si>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</si>
  <si>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</si>
  <si>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</si>
  <si>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</si>
  <si>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</si>
  <si>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</si>
  <si>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</si>
  <si>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</si>
  <si>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</si>
  <si>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</si>
  <si>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</si>
  <si>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</si>
  <si>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</si>
  <si>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</si>
  <si>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</si>
  <si>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</si>
  <si>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</si>
  <si>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</si>
  <si>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</si>
  <si>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</si>
  <si>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</si>
  <si>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</si>
  <si>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</si>
  <si>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</si>
  <si>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</si>
  <si>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</si>
  <si>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</si>
  <si>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</si>
  <si>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</si>
  <si>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</si>
  <si>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</si>
  <si>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</si>
  <si>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</si>
  <si>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</si>
  <si>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</si>
  <si>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</si>
  <si>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</si>
  <si>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</si>
  <si>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</si>
  <si>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</si>
  <si>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</si>
  <si>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</si>
  <si>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</si>
  <si>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</si>
  <si>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</si>
  <si>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</si>
  <si>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</si>
  <si>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</si>
  <si>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</si>
  <si>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</si>
  <si>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</si>
  <si>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</si>
  <si>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</si>
  <si>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</si>
  <si>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</si>
  <si>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</si>
  <si>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</si>
  <si>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</si>
  <si>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</si>
  <si>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</si>
  <si>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</si>
  <si>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</si>
  <si>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</si>
  <si>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</si>
  <si>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</si>
  <si>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</si>
  <si>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</si>
  <si>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</si>
  <si>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</si>
  <si>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</si>
  <si>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</si>
  <si>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</si>
  <si>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</si>
  <si>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</si>
  <si>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</si>
  <si>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</si>
  <si>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</si>
  <si>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</si>
  <si>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</si>
  <si>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</si>
  <si>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</si>
  <si>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</si>
  <si>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</si>
  <si>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</si>
  <si>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</si>
  <si>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</si>
  <si>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</si>
  <si>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</si>
  <si>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</si>
  <si>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</si>
  <si>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</si>
  <si>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</si>
  <si>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</si>
  <si>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</si>
  <si>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</si>
  <si>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</si>
  <si>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</si>
  <si>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</si>
  <si>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</si>
  <si>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</si>
  <si>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</si>
  <si>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</si>
  <si>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</si>
  <si>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</si>
  <si>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</si>
  <si>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</si>
  <si>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</si>
  <si>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</si>
  <si>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</si>
  <si>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</si>
  <si>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</si>
  <si>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</si>
  <si>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</si>
  <si>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</si>
  <si>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</si>
  <si>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</si>
  <si>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</si>
  <si>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</si>
  <si>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</si>
  <si>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</si>
  <si>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</si>
  <si>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</si>
  <si>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</si>
  <si>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</si>
  <si>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</si>
  <si>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</si>
  <si>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</si>
  <si>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</si>
  <si>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</si>
  <si>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</si>
  <si>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</si>
  <si>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</si>
  <si>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</si>
  <si>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</si>
  <si>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</si>
  <si>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</si>
  <si>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</si>
  <si>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</si>
  <si>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</si>
  <si>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</si>
  <si>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</si>
  <si>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</si>
  <si>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</si>
  <si>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</si>
  <si>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</si>
  <si>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</si>
  <si>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</si>
  <si>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</si>
  <si>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</si>
  <si>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</si>
  <si>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</si>
  <si>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</si>
  <si>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</si>
  <si>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</si>
  <si>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</si>
  <si>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</si>
  <si>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</si>
  <si>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</si>
  <si>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</si>
  <si>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</si>
  <si>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</si>
  <si>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</si>
  <si>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</si>
  <si>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</si>
  <si>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</si>
  <si>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</si>
  <si>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</si>
  <si>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</si>
  <si>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</si>
  <si>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</si>
  <si>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</si>
  <si>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</si>
  <si>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</si>
  <si>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</si>
  <si>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</si>
  <si>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</si>
  <si>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</si>
  <si>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</si>
  <si>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</si>
  <si>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</si>
  <si>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</si>
  <si>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</si>
  <si>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</si>
  <si>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</si>
  <si>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</si>
  <si>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</si>
  <si>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</si>
  <si>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</si>
  <si>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</si>
  <si>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</si>
  <si>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</si>
  <si>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</si>
  <si>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</si>
  <si>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</si>
  <si>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</si>
  <si>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</si>
  <si>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</si>
  <si>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</si>
  <si>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</si>
  <si>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</si>
  <si>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</si>
  <si>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</si>
  <si>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</si>
  <si>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</si>
  <si>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</si>
  <si>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</si>
  <si>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</si>
  <si>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</si>
  <si>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</si>
  <si>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</si>
  <si>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</si>
  <si>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</si>
  <si>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</si>
  <si>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</si>
  <si>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</si>
  <si>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</si>
  <si>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</si>
  <si>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</si>
  <si>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</si>
  <si>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</si>
  <si>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</si>
  <si>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</si>
  <si>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</si>
  <si>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</si>
  <si>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</si>
  <si>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</si>
  <si>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</si>
  <si>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</si>
  <si>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</si>
  <si>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</si>
  <si>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</si>
  <si>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</si>
  <si>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</si>
  <si>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</si>
  <si>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</si>
  <si>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</si>
  <si>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</si>
  <si>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</si>
  <si>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</si>
  <si>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</si>
  <si>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</si>
  <si>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</si>
  <si>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</si>
  <si>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</si>
  <si>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</si>
  <si>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</si>
  <si>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</si>
  <si>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</si>
  <si>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</si>
  <si>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</si>
  <si>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</si>
  <si>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</si>
  <si>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</si>
  <si>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</si>
  <si>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</si>
  <si>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</si>
  <si>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</si>
  <si>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</si>
  <si>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</si>
  <si>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</si>
  <si>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</si>
  <si>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</si>
  <si>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</si>
  <si>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</si>
  <si>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</si>
  <si>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</si>
  <si>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</si>
  <si>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</si>
  <si>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</si>
  <si>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</si>
  <si>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</si>
  <si>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</si>
  <si>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</si>
  <si>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</si>
  <si>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</si>
  <si>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</si>
  <si>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</si>
  <si>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</si>
  <si>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</si>
  <si>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</si>
  <si>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</si>
  <si>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</si>
  <si>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</si>
  <si>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</si>
  <si>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</si>
  <si>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</si>
  <si>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</si>
  <si>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</si>
  <si>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</si>
  <si>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</si>
  <si>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</si>
  <si>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</si>
  <si>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</si>
  <si>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</si>
  <si>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</si>
  <si>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</si>
  <si>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</si>
  <si>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</si>
  <si>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</si>
  <si>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</si>
  <si>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</si>
  <si>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</si>
  <si>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</si>
  <si>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</si>
  <si>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</si>
  <si>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</si>
  <si>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</si>
  <si>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</si>
  <si>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</si>
  <si>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</si>
  <si>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</si>
  <si>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</si>
  <si>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</si>
  <si>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</si>
  <si>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</si>
  <si>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</si>
  <si>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</si>
  <si>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</si>
  <si>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</si>
  <si>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</si>
  <si>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</si>
  <si>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</si>
  <si>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</si>
  <si>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</si>
  <si>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</si>
  <si>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</si>
  <si>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</si>
  <si>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</si>
  <si>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</si>
  <si>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</si>
  <si>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</si>
  <si>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</si>
  <si>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</si>
  <si>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</si>
  <si>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</si>
  <si>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</si>
  <si>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</si>
  <si>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</si>
  <si>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</si>
  <si>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</si>
  <si>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</si>
  <si>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</si>
  <si>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</si>
  <si>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</si>
  <si>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</si>
  <si>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</si>
  <si>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</si>
  <si>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</si>
  <si>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</si>
  <si>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</si>
  <si>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</si>
  <si>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</si>
  <si>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</si>
  <si>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</si>
  <si>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</si>
  <si>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</si>
  <si>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</si>
  <si>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</si>
  <si>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</si>
  <si>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</si>
  <si>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</si>
  <si>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</si>
  <si>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</si>
  <si>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</si>
  <si>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</si>
  <si>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</si>
  <si>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</si>
  <si>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</si>
  <si>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</si>
  <si>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</si>
  <si>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</si>
  <si>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</si>
  <si>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</si>
  <si>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</si>
  <si>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</si>
  <si>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</si>
  <si>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</si>
  <si>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</si>
  <si>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</si>
  <si>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</si>
  <si>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</si>
  <si>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</si>
  <si>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</si>
  <si>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</si>
  <si>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</si>
  <si>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</si>
  <si>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</si>
  <si>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</si>
  <si>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</si>
  <si>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</si>
  <si>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</si>
  <si>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</si>
  <si>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</si>
  <si>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</si>
  <si>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</si>
  <si>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</si>
  <si>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</si>
  <si>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</si>
  <si>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</si>
  <si>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</si>
  <si>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</si>
  <si>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</si>
  <si>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</si>
  <si>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</si>
  <si>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</si>
  <si>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</si>
  <si>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</si>
  <si>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</si>
  <si>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</si>
  <si>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</si>
  <si>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</si>
  <si>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</si>
  <si>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</si>
  <si>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</si>
  <si>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</si>
  <si>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</si>
  <si>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</si>
  <si>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</si>
  <si>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</si>
  <si>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</si>
  <si>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</si>
  <si>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</si>
  <si>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</si>
  <si>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</si>
  <si>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</si>
  <si>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</si>
  <si>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</si>
  <si>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</si>
  <si>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</si>
  <si>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</si>
  <si>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</si>
  <si>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</si>
  <si>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</si>
  <si>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</si>
  <si>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</si>
  <si>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</si>
  <si>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</si>
  <si>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</si>
  <si>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</si>
  <si>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</si>
  <si>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</si>
  <si>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</si>
  <si>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</si>
  <si>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</si>
  <si>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</si>
  <si>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</si>
  <si>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</si>
  <si>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</si>
  <si>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</si>
  <si>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</si>
  <si>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</si>
  <si>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</si>
  <si>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</si>
  <si>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</si>
  <si>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</si>
  <si>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</si>
  <si>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</si>
  <si>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</si>
  <si>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</si>
  <si>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</si>
  <si>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</si>
  <si>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</si>
  <si>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</si>
  <si>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</si>
  <si>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</si>
  <si>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</si>
  <si>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</si>
  <si>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</si>
  <si>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</si>
  <si>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</si>
  <si>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</si>
  <si>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</si>
  <si>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</si>
  <si>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</si>
  <si>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</si>
  <si>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</si>
  <si>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</si>
  <si>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</si>
  <si>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</si>
  <si>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</si>
  <si>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</si>
  <si>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</si>
  <si>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</si>
  <si>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</si>
  <si>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</si>
  <si>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</si>
  <si>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</si>
  <si>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</si>
  <si>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</si>
  <si>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</si>
  <si>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</si>
  <si>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</si>
  <si>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</si>
  <si>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</si>
  <si>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</si>
  <si>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</si>
  <si>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</si>
  <si>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</si>
  <si>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</si>
  <si>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</si>
  <si>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</si>
  <si>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</si>
  <si>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</si>
  <si>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</si>
  <si>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</si>
  <si>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</si>
  <si>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</si>
  <si>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</si>
  <si>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</si>
  <si>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</si>
  <si>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</si>
  <si>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</si>
  <si>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</si>
  <si>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</si>
  <si>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</si>
  <si>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</si>
  <si>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</si>
  <si>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</si>
  <si>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</si>
  <si>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</si>
  <si>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</si>
  <si>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</si>
  <si>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</si>
  <si>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</si>
  <si>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</si>
  <si>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</si>
  <si>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</si>
  <si>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</si>
  <si>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</si>
  <si>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</si>
  <si>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</si>
  <si>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</si>
  <si>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</si>
  <si>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</si>
  <si>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</si>
  <si>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</si>
  <si>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</si>
  <si>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</si>
  <si>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</si>
  <si>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</si>
  <si>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</si>
  <si>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</si>
  <si>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</si>
  <si>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</si>
  <si>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</si>
  <si>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</si>
  <si>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</si>
  <si>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</si>
  <si>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</si>
  <si>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</si>
  <si>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</si>
  <si>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</si>
  <si>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</si>
  <si>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</si>
  <si>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</si>
  <si>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</si>
  <si>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</si>
  <si>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</si>
  <si>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</si>
  <si>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</si>
  <si>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</si>
  <si>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</si>
  <si>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</si>
  <si>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</si>
  <si>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</si>
  <si>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</si>
  <si>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</si>
  <si>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</si>
  <si>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</si>
  <si>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</si>
  <si>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</si>
  <si>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</si>
  <si>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</si>
  <si>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</si>
  <si>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</si>
  <si>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</si>
  <si>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</si>
  <si>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</si>
  <si>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</si>
  <si>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</si>
  <si>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</si>
  <si>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</si>
  <si>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</si>
  <si>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</si>
  <si>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</si>
  <si>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</si>
  <si>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</si>
  <si>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</si>
  <si>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</si>
  <si>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</si>
  <si>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</si>
  <si>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</si>
  <si>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</si>
  <si>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</si>
  <si>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</si>
  <si>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</si>
  <si>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</si>
  <si>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</si>
  <si>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</si>
  <si>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</si>
  <si>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</si>
  <si>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</si>
  <si>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</si>
  <si>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</si>
  <si>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</si>
  <si>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</si>
  <si>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</si>
  <si>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</si>
  <si>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</si>
  <si>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</si>
  <si>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</si>
  <si>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</si>
  <si>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</si>
  <si>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</si>
  <si>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</si>
  <si>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</si>
  <si>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</si>
  <si>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</si>
  <si>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</si>
  <si>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</si>
  <si>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</si>
  <si>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</si>
  <si>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</si>
  <si>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</si>
  <si>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</si>
  <si>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</si>
  <si>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</si>
  <si>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</si>
  <si>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</si>
  <si>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</si>
  <si>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</si>
  <si>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</si>
  <si>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</si>
  <si>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</si>
  <si>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</si>
  <si>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</si>
  <si>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</si>
  <si>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</si>
  <si>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</si>
  <si>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</si>
  <si>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</si>
  <si>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</si>
  <si>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</si>
  <si>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</si>
  <si>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</si>
  <si>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</si>
  <si>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</si>
  <si>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</si>
  <si>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</si>
  <si>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</si>
  <si>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</si>
  <si>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</si>
  <si>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</si>
  <si>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</si>
  <si>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</si>
  <si>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</si>
  <si>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</si>
  <si>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</si>
  <si>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</si>
  <si>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</si>
  <si>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</si>
  <si>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</si>
  <si>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</si>
  <si>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</si>
  <si>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</si>
  <si>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</si>
  <si>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</si>
  <si>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</si>
  <si>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</si>
  <si>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</si>
  <si>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</si>
  <si>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</si>
  <si>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</si>
  <si>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</si>
  <si>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</si>
  <si>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</si>
  <si>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</si>
  <si>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</si>
  <si>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</si>
  <si>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</si>
  <si>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</si>
  <si>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</si>
  <si>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</si>
  <si>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</si>
  <si>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</si>
  <si>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</si>
  <si>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</si>
  <si>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</si>
  <si>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</si>
  <si>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</si>
  <si>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</si>
  <si>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</si>
  <si>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</si>
  <si>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</si>
  <si>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</si>
  <si>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</si>
  <si>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</si>
  <si>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</si>
  <si>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</si>
  <si>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</si>
  <si>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</si>
  <si>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</si>
  <si>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</si>
  <si>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</si>
  <si>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</si>
  <si>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</si>
  <si>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</si>
  <si>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</si>
  <si>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</si>
  <si>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</si>
  <si>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</si>
  <si>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</si>
  <si>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</si>
  <si>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</si>
  <si>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</si>
  <si>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</si>
  <si>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</si>
  <si>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</si>
  <si>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</si>
  <si>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</si>
  <si>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</si>
  <si>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</si>
  <si>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</si>
  <si>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</si>
  <si>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</si>
  <si>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</si>
  <si>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</si>
  <si>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</si>
  <si>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</si>
  <si>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</si>
  <si>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</si>
  <si>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</si>
  <si>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</si>
  <si>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</si>
  <si>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</si>
  <si>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</si>
  <si>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</si>
  <si>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</si>
  <si>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</si>
  <si>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</si>
  <si>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</si>
  <si>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</si>
  <si>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</si>
  <si>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</si>
  <si>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</si>
  <si>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</si>
  <si>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</si>
  <si>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</si>
  <si>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</si>
  <si>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</si>
  <si>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</si>
  <si>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</si>
  <si>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</si>
  <si>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</si>
  <si>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</si>
  <si>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</si>
  <si>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</si>
  <si>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</si>
  <si>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</si>
  <si>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</si>
  <si>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</si>
  <si>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</si>
  <si>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</si>
  <si>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</si>
  <si>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</si>
  <si>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</si>
  <si>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</si>
  <si>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</si>
  <si>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</si>
  <si>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</si>
  <si>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</si>
  <si>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</si>
  <si>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</si>
  <si>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</si>
  <si>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</si>
  <si>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</si>
  <si>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</si>
  <si>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</si>
  <si>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</si>
  <si>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</si>
  <si>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</si>
  <si>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</si>
  <si>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</si>
  <si>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</si>
  <si>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</si>
  <si>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</si>
  <si>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</si>
  <si>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</si>
  <si>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</si>
  <si>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</si>
  <si>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</si>
  <si>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</si>
  <si>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</si>
  <si>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</si>
  <si>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</si>
  <si>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</si>
  <si>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</si>
  <si>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</si>
  <si>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</si>
  <si>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</si>
  <si>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</si>
  <si>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</si>
  <si>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</si>
  <si>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</si>
  <si>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</si>
  <si>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</si>
  <si>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</si>
  <si>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</si>
  <si>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</si>
  <si>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</si>
  <si>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</si>
  <si>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</si>
  <si>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</si>
  <si>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</si>
  <si>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</si>
  <si>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</si>
  <si>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</si>
  <si>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</si>
  <si>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</si>
  <si>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</si>
  <si>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</si>
  <si>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</si>
  <si>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</si>
  <si>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</si>
  <si>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</si>
  <si>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</si>
  <si>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</si>
  <si>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</si>
  <si>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</si>
  <si>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</si>
  <si>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</si>
  <si>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</si>
  <si>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</si>
  <si>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</si>
  <si>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</si>
  <si>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</si>
  <si>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</si>
  <si>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</si>
  <si>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</si>
  <si>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</si>
  <si>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</si>
  <si>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</si>
  <si>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</si>
  <si>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</si>
  <si>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</si>
  <si>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</si>
  <si>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</si>
  <si>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</si>
  <si>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</si>
  <si>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</si>
  <si>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</si>
  <si>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</si>
  <si>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</si>
  <si>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</si>
  <si>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</si>
  <si>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</si>
  <si>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</si>
  <si>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</si>
  <si>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</si>
  <si>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</si>
  <si>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</si>
  <si>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</si>
  <si>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</si>
  <si>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</si>
  <si>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</si>
  <si>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</si>
  <si>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</si>
  <si>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</si>
  <si>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</si>
  <si>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</si>
  <si>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</si>
  <si>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</si>
  <si>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</si>
  <si>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</si>
  <si>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</si>
  <si>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</si>
  <si>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</si>
  <si>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</si>
  <si>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</si>
  <si>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</si>
  <si>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</si>
  <si>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</si>
  <si>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</si>
  <si>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</si>
  <si>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</si>
  <si>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</si>
  <si>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</si>
  <si>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</si>
  <si>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</si>
  <si>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</si>
  <si>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</si>
  <si>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</si>
  <si>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</si>
  <si>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</si>
  <si>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</si>
  <si>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</si>
  <si>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</si>
  <si>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</si>
  <si>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</si>
  <si>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</si>
  <si>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</si>
  <si>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</si>
  <si>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</si>
  <si>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</si>
  <si>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</si>
  <si>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</si>
  <si>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</si>
  <si>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</si>
  <si>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</si>
  <si>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</si>
  <si>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</si>
  <si>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</si>
  <si>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</si>
  <si>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</si>
  <si>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</si>
  <si>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</si>
  <si>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</si>
  <si>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</si>
  <si>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</si>
  <si>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</si>
  <si>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</si>
  <si>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</si>
  <si>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</si>
  <si>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</si>
  <si>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</si>
  <si>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</si>
  <si>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</si>
  <si>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</si>
  <si>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</si>
  <si>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</si>
  <si>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</si>
  <si>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</si>
  <si>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</si>
  <si>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</si>
  <si>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</si>
  <si>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</si>
  <si>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</si>
  <si>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</si>
  <si>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</si>
  <si>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</si>
  <si>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</si>
  <si>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</si>
  <si>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</si>
  <si>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</si>
  <si>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</si>
  <si>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</si>
  <si>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</si>
  <si>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</si>
  <si>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</si>
  <si>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</si>
  <si>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</si>
  <si>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</si>
  <si>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</si>
  <si>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</si>
  <si>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</si>
  <si>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</si>
  <si>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</si>
  <si>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</si>
  <si>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</si>
  <si>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</si>
  <si>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</si>
  <si>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</si>
  <si>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</si>
  <si>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</si>
  <si>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</si>
  <si>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</si>
  <si>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</si>
  <si>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</si>
  <si>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</si>
  <si>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</si>
  <si>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</si>
  <si>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</si>
  <si>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</si>
  <si>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</si>
  <si>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</si>
  <si>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</si>
  <si>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</si>
  <si>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</si>
  <si>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</si>
  <si>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</si>
  <si>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</si>
  <si>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</si>
  <si>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</si>
  <si>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</si>
  <si>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</si>
  <si>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</si>
  <si>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</si>
  <si>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</si>
  <si>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</si>
  <si>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</si>
  <si>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</si>
  <si>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</si>
  <si>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</si>
  <si>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</si>
  <si>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</si>
  <si>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</si>
  <si>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</si>
  <si>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</si>
  <si>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</si>
  <si>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</si>
  <si>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</si>
  <si>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</si>
  <si>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</si>
  <si>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</si>
  <si>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</si>
  <si>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</si>
  <si>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</si>
  <si>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</si>
  <si>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</si>
  <si>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</si>
  <si>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</si>
  <si>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</si>
  <si>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</si>
  <si>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</si>
  <si>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</si>
  <si>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</si>
  <si>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</si>
  <si>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</si>
  <si>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</si>
  <si>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</si>
  <si>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</si>
  <si>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</si>
  <si>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</si>
  <si>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</si>
  <si>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</si>
  <si>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</si>
  <si>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</si>
  <si>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</si>
  <si>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</si>
  <si>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</si>
  <si>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</si>
  <si>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</si>
  <si>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</si>
  <si>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</si>
  <si>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</si>
  <si>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</si>
  <si>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</si>
  <si>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</si>
  <si>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</si>
  <si>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</si>
  <si>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</si>
  <si>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</si>
  <si>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</si>
  <si>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</si>
  <si>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</si>
  <si>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</si>
  <si>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</si>
  <si>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</si>
  <si>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</si>
  <si>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</si>
  <si>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</si>
  <si>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</si>
  <si>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</si>
  <si>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</si>
  <si>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</si>
  <si>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</si>
  <si>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</si>
  <si>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</si>
  <si>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</si>
  <si>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</si>
  <si>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</si>
  <si>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</si>
  <si>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</si>
  <si>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</si>
  <si>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</si>
  <si>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</si>
  <si>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</si>
  <si>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</si>
  <si>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</si>
  <si>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</si>
  <si>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</si>
  <si>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</si>
  <si>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</si>
  <si>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</si>
  <si>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</si>
  <si>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</si>
  <si>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</si>
  <si>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</si>
  <si>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</si>
  <si>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</si>
  <si>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</si>
  <si>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</si>
  <si>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</si>
  <si>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</si>
  <si>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</si>
  <si>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</si>
  <si>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</si>
  <si>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</si>
  <si>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</si>
  <si>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</si>
  <si>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</si>
  <si>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</si>
  <si>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</si>
  <si>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</si>
  <si>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</si>
  <si>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</si>
  <si>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</si>
  <si>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</si>
  <si>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</si>
  <si>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</si>
  <si>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</si>
  <si>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</si>
  <si>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</si>
  <si>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</si>
  <si>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</si>
  <si>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</si>
  <si>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</si>
  <si>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</si>
  <si>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</si>
  <si>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</si>
  <si>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</si>
  <si>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</si>
  <si>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</si>
  <si>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</si>
  <si>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</si>
  <si>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</si>
  <si>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</si>
  <si>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</si>
  <si>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</si>
  <si>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</si>
  <si>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</si>
  <si>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</si>
  <si>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</si>
  <si>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</si>
  <si>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</si>
  <si>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</si>
  <si>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</si>
  <si>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</si>
  <si>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</si>
  <si>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</si>
  <si>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</si>
  <si>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</si>
  <si>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</si>
  <si>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</si>
  <si>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</si>
  <si>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</si>
  <si>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</si>
  <si>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</si>
  <si>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</si>
  <si>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</si>
  <si>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</si>
  <si>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</si>
  <si>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</si>
  <si>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</si>
  <si>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</si>
  <si>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</si>
  <si>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</si>
  <si>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</si>
  <si>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</si>
  <si>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</si>
  <si>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</si>
  <si>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</si>
  <si>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</si>
  <si>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</si>
  <si>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</si>
  <si>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</si>
  <si>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</si>
  <si>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</si>
  <si>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</si>
  <si>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</si>
  <si>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</si>
  <si>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</si>
  <si>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</si>
  <si>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</si>
  <si>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</si>
  <si>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</si>
  <si>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</si>
  <si>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</si>
  <si>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</si>
  <si>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</si>
  <si>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</si>
  <si>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</si>
  <si>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</si>
  <si>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</si>
  <si>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</si>
  <si>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</si>
  <si>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</si>
  <si>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</si>
  <si>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</si>
  <si>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</si>
  <si>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</si>
  <si>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</si>
  <si>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</si>
  <si>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</si>
  <si>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</si>
  <si>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</si>
  <si>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</si>
  <si>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</si>
  <si>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</si>
  <si>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</si>
  <si>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</si>
  <si>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</si>
  <si>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</si>
  <si>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</si>
  <si>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</si>
  <si>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</si>
  <si>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</si>
  <si>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</si>
  <si>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</si>
  <si>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</si>
  <si>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</si>
  <si>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</si>
  <si>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</si>
  <si>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</si>
  <si>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</si>
  <si>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</si>
  <si>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</si>
  <si>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</si>
  <si>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</si>
  <si>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</si>
  <si>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</si>
  <si>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</si>
  <si>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</si>
  <si>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</si>
  <si>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</si>
  <si>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</si>
  <si>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</si>
  <si>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</si>
  <si>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</si>
  <si>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</si>
  <si>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</si>
  <si>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</si>
  <si>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</si>
  <si>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</si>
  <si>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</si>
  <si>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</si>
  <si>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</si>
  <si>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</si>
  <si>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</si>
  <si>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</si>
  <si>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</si>
  <si>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</si>
  <si>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</si>
  <si>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</si>
  <si>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</si>
  <si>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</si>
  <si>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</si>
  <si>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</si>
  <si>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</si>
  <si>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</si>
  <si>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</si>
  <si>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</si>
  <si>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</si>
  <si>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</si>
  <si>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</si>
  <si>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</si>
  <si>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</si>
  <si>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</si>
  <si>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</si>
  <si>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</si>
  <si>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</si>
  <si>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</si>
  <si>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</si>
  <si>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</si>
  <si>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</si>
  <si>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</si>
  <si>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</si>
  <si>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</si>
  <si>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</si>
  <si>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</si>
  <si>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</si>
  <si>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</si>
  <si>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</si>
  <si>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</si>
  <si>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</si>
  <si>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</si>
  <si>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</si>
  <si>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</si>
  <si>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</si>
  <si>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</si>
  <si>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</si>
  <si>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</si>
  <si>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</si>
  <si>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</si>
  <si>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</si>
  <si>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</si>
  <si>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</si>
  <si>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</si>
  <si>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</si>
  <si>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</si>
  <si>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</si>
  <si>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</si>
  <si>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</si>
  <si>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</si>
  <si>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</si>
  <si>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</si>
  <si>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</si>
  <si>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</si>
  <si>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</si>
  <si>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</si>
  <si>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</si>
  <si>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</si>
  <si>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</si>
  <si>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</si>
  <si>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</si>
  <si>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</si>
  <si>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</si>
  <si>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</si>
  <si>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</si>
  <si>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</si>
  <si>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</si>
  <si>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</si>
  <si>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</si>
  <si>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</si>
  <si>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</si>
  <si>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</si>
  <si>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</si>
  <si>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</si>
  <si>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</si>
  <si>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</si>
  <si>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</si>
  <si>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</si>
  <si>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</si>
  <si>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</si>
  <si>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</si>
  <si>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</si>
  <si>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</si>
  <si>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</si>
  <si>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</si>
  <si>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</si>
  <si>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</si>
  <si>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</si>
  <si>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</si>
  <si>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</si>
  <si>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</si>
  <si>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</si>
  <si>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</si>
  <si>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</si>
  <si>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</si>
  <si>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</si>
  <si>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</si>
  <si>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</si>
  <si>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</si>
  <si>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</si>
  <si>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</si>
  <si>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</si>
  <si>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</si>
  <si>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</si>
  <si>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</si>
  <si>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</si>
  <si>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</si>
  <si>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</si>
  <si>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</si>
  <si>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</si>
  <si>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</si>
  <si>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</si>
  <si>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</si>
  <si>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</si>
  <si>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</si>
  <si>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</si>
  <si>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</si>
  <si>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</si>
  <si>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</si>
  <si>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</si>
  <si>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</si>
  <si>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</si>
  <si>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</si>
  <si>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</si>
  <si>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</si>
  <si>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</si>
  <si>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</si>
  <si>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</si>
  <si>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</si>
  <si>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</si>
  <si>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</si>
  <si>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</si>
  <si>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</si>
  <si>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</si>
  <si>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</si>
  <si>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</si>
  <si>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</si>
  <si>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</si>
  <si>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</si>
  <si>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</si>
  <si>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</si>
  <si>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</si>
  <si>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</si>
  <si>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</si>
  <si>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</si>
  <si>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</si>
  <si>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</si>
  <si>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</si>
  <si>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</si>
  <si>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</si>
  <si>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</si>
  <si>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</si>
  <si>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</si>
  <si>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</si>
  <si>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</si>
  <si>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</si>
  <si>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</si>
  <si>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</si>
  <si>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</si>
  <si>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</si>
  <si>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</si>
  <si>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</si>
  <si>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</si>
  <si>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</si>
  <si>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</si>
  <si>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</si>
  <si>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</si>
  <si>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</si>
  <si>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</si>
  <si>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</si>
  <si>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</si>
  <si>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</si>
  <si>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</si>
  <si>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</si>
  <si>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</si>
  <si>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</si>
  <si>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</si>
  <si>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</si>
  <si>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</si>
  <si>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</si>
  <si>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</si>
  <si>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</si>
  <si>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</si>
  <si>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</si>
  <si>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</si>
  <si>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</si>
  <si>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</si>
  <si>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</si>
  <si>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</si>
  <si>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</si>
  <si>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</si>
  <si>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</si>
  <si>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</si>
  <si>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</si>
  <si>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</si>
  <si>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</si>
  <si>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</si>
  <si>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</si>
  <si>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</si>
  <si>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</si>
  <si>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</si>
  <si>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</si>
  <si>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</si>
  <si>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</si>
  <si>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</si>
  <si>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</si>
  <si>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</si>
  <si>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</si>
  <si>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</si>
  <si>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</si>
  <si>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</si>
  <si>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</si>
  <si>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</si>
  <si>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</si>
  <si>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</si>
  <si>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</si>
  <si>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</si>
  <si>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</si>
  <si>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</si>
  <si>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</si>
  <si>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</si>
  <si>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</si>
  <si>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</si>
  <si>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</si>
  <si>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</si>
  <si>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</si>
  <si>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</si>
  <si>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</si>
  <si>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</si>
  <si>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</si>
  <si>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</si>
  <si>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</si>
  <si>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</si>
  <si>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</si>
  <si>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</si>
  <si>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</si>
  <si>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</si>
  <si>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</si>
  <si>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</si>
  <si>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</si>
  <si>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</si>
  <si>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</si>
  <si>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</si>
  <si>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</si>
  <si>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</si>
  <si>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</si>
  <si>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</si>
  <si>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</si>
  <si>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</si>
  <si>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</si>
  <si>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</si>
  <si>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</si>
  <si>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</si>
  <si>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</si>
  <si>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</si>
  <si>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</si>
  <si>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</si>
  <si>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</si>
  <si>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</si>
  <si>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</si>
  <si>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</si>
  <si>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</si>
  <si>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</si>
  <si>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</si>
  <si>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</si>
  <si>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</si>
  <si>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</si>
  <si>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</si>
  <si>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</si>
  <si>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</si>
  <si>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</si>
  <si>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</si>
  <si>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</si>
  <si>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</si>
  <si>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</si>
  <si>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</si>
  <si>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</si>
  <si>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</si>
  <si>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</si>
  <si>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</si>
  <si>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</si>
  <si>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</si>
  <si>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</si>
  <si>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</si>
  <si>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</si>
  <si>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</si>
  <si>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</si>
  <si>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</si>
  <si>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</si>
  <si>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</si>
  <si>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</si>
  <si>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</si>
  <si>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</si>
  <si>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</si>
  <si>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</si>
  <si>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</si>
  <si>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</si>
  <si>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</si>
  <si>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</si>
  <si>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</si>
  <si>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</si>
  <si>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</si>
  <si>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</si>
  <si>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</si>
  <si>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</si>
  <si>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</si>
  <si>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</si>
  <si>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</si>
  <si>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</si>
  <si>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</si>
  <si>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</si>
  <si>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</si>
  <si>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</si>
  <si>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</si>
  <si>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</si>
  <si>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</si>
  <si>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</si>
  <si>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</si>
  <si>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</si>
  <si>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</si>
  <si>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</si>
  <si>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</si>
  <si>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</si>
  <si>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</si>
  <si>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</si>
  <si>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</si>
  <si>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</si>
  <si>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</si>
  <si>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</si>
  <si>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</si>
  <si>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</si>
  <si>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</si>
  <si>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</si>
  <si>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</si>
  <si>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</si>
  <si>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</si>
  <si>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</si>
  <si>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</si>
  <si>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</si>
  <si>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</si>
  <si>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</si>
  <si>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</si>
  <si>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</si>
  <si>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</si>
  <si>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</si>
  <si>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</si>
  <si>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</si>
  <si>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</si>
  <si>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</si>
  <si>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</si>
  <si>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</si>
  <si>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</si>
  <si>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</si>
  <si>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</si>
  <si>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</si>
  <si>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</si>
  <si>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</si>
  <si>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</si>
  <si>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</si>
  <si>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</si>
  <si>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</si>
  <si>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</si>
  <si>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</si>
  <si>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</si>
  <si>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</si>
  <si>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</si>
  <si>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</si>
  <si>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</si>
  <si>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</si>
  <si>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</si>
  <si>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</si>
  <si>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</si>
  <si>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</si>
  <si>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</si>
  <si>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</si>
  <si>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</si>
  <si>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</si>
  <si>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</si>
  <si>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</si>
  <si>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</si>
  <si>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</si>
  <si>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</si>
  <si>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</si>
  <si>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</si>
  <si>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</si>
  <si>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</si>
  <si>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</si>
  <si>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</si>
  <si>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</si>
  <si>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</si>
  <si>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</si>
  <si>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</si>
  <si>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</si>
  <si>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</si>
  <si>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</si>
  <si>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</si>
  <si>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</si>
  <si>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</si>
  <si>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</si>
  <si>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</si>
  <si>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</si>
  <si>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</si>
  <si>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</si>
  <si>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</si>
  <si>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</si>
  <si>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</si>
  <si>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</si>
  <si>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</si>
  <si>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</si>
  <si>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</si>
  <si>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</si>
  <si>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</si>
  <si>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</si>
  <si>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</si>
  <si>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</si>
  <si>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</si>
  <si>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</si>
  <si>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</si>
  <si>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</si>
  <si>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</si>
  <si>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</si>
  <si>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</si>
  <si>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</si>
  <si>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</si>
  <si>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</si>
  <si>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</si>
  <si>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</si>
  <si>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</si>
  <si>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</si>
  <si>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</si>
  <si>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</si>
  <si>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</si>
  <si>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</si>
  <si>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</si>
  <si>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</si>
  <si>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</si>
  <si>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</si>
  <si>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</si>
  <si>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</si>
  <si>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</si>
  <si>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</si>
  <si>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</si>
  <si>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</si>
  <si>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</si>
  <si>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</si>
  <si>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</si>
  <si>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</si>
  <si>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</si>
  <si>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</si>
  <si>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</si>
  <si>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</si>
  <si>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</si>
  <si>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</si>
  <si>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</si>
  <si>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</si>
  <si>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</si>
  <si>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</si>
  <si>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</si>
  <si>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</si>
  <si>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</si>
  <si>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</si>
  <si>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</si>
  <si>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</si>
  <si>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</si>
  <si>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</si>
  <si>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</si>
  <si>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</si>
  <si>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</si>
  <si>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</si>
  <si>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</si>
  <si>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</si>
  <si>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</si>
  <si>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</si>
  <si>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</si>
  <si>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</si>
  <si>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</si>
  <si>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</si>
  <si>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</si>
  <si>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</si>
  <si>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</si>
  <si>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</si>
  <si>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</si>
  <si>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</si>
  <si>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</si>
  <si>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</si>
  <si>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</si>
  <si>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</si>
  <si>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</si>
  <si>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</si>
  <si>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</si>
  <si>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</si>
  <si>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</si>
  <si>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</si>
  <si>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</si>
  <si>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</si>
  <si>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</si>
  <si>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</si>
  <si>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</si>
  <si>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</si>
  <si>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</si>
  <si>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</si>
  <si>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</si>
  <si>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</si>
  <si>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</si>
  <si>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</si>
  <si>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</si>
  <si>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</si>
  <si>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</si>
  <si>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</si>
  <si>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</si>
  <si>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</si>
  <si>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</si>
  <si>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</si>
  <si>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</si>
  <si>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</si>
  <si>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</si>
  <si>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</si>
  <si>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</si>
  <si>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</si>
  <si>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</si>
  <si>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</si>
  <si>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</si>
  <si>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</si>
  <si>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</si>
  <si>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</si>
  <si>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</si>
  <si>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</si>
  <si>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</si>
  <si>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</si>
  <si>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</si>
  <si>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</si>
  <si>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</si>
  <si>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</si>
  <si>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</si>
  <si>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</si>
  <si>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</si>
  <si>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</si>
  <si>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</si>
  <si>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</si>
  <si>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</si>
  <si>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</si>
  <si>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</si>
  <si>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</si>
  <si>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</si>
  <si>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</si>
  <si>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</si>
  <si>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</si>
  <si>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</si>
  <si>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</si>
  <si>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</si>
  <si>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</si>
  <si>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</si>
  <si>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</si>
  <si>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</si>
  <si>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</si>
  <si>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</si>
  <si>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</si>
  <si>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</si>
  <si>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</si>
  <si>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</si>
  <si>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</si>
  <si>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</si>
  <si>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</si>
  <si>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</si>
  <si>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</si>
  <si>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</si>
  <si>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</si>
  <si>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</si>
  <si>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</si>
  <si>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</si>
  <si>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</si>
  <si>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</si>
  <si>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</si>
  <si>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</si>
  <si>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</si>
  <si>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</si>
  <si>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</si>
  <si>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</si>
  <si>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</si>
  <si>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</si>
  <si>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</si>
  <si>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</si>
  <si>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</si>
  <si>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</si>
  <si>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</si>
  <si>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</si>
  <si>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</si>
  <si>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</si>
  <si>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</si>
  <si>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</si>
  <si>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</si>
  <si>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</si>
  <si>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</si>
  <si>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</si>
  <si>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</si>
  <si>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</si>
  <si>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</si>
  <si>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</si>
  <si>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</si>
  <si>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</si>
  <si>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</si>
  <si>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</si>
  <si>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</si>
  <si>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</si>
  <si>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</si>
  <si>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</si>
  <si>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</si>
  <si>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</si>
  <si>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</si>
  <si>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</si>
  <si>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</si>
  <si>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</si>
  <si>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</si>
  <si>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</si>
  <si>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</si>
  <si>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</si>
  <si>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</si>
  <si>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</si>
  <si>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</si>
  <si>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</si>
  <si>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</si>
  <si>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</si>
  <si>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</si>
  <si>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</si>
  <si>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</si>
  <si>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</si>
  <si>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</si>
  <si>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</si>
  <si>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</si>
  <si>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</si>
  <si>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</si>
  <si>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</si>
  <si>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</si>
  <si>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</si>
  <si>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</si>
  <si>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</si>
  <si>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</si>
  <si>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</si>
  <si>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</si>
  <si>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</si>
  <si>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</si>
  <si>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</si>
  <si>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</si>
  <si>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</si>
  <si>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</si>
  <si>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</si>
  <si>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</si>
  <si>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</si>
  <si>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</si>
  <si>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</si>
  <si>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</si>
  <si>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</si>
  <si>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</si>
  <si>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</si>
  <si>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</si>
  <si>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</si>
  <si>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</si>
  <si>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</si>
  <si>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</si>
  <si>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</si>
  <si>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</si>
  <si>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</si>
  <si>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</si>
  <si>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</si>
  <si>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</si>
  <si>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</si>
  <si>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</si>
  <si>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</si>
  <si>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</si>
  <si>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</si>
  <si>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</si>
  <si>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</si>
  <si>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</si>
  <si>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</si>
  <si>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</si>
  <si>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</si>
  <si>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</si>
  <si>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</si>
  <si>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</si>
  <si>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</si>
  <si>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</si>
  <si>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</si>
  <si>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</si>
  <si>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</si>
  <si>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</si>
  <si>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</si>
  <si>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</si>
  <si>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</si>
  <si>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</si>
  <si>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</si>
  <si>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</si>
  <si>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</si>
  <si>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</si>
  <si>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</si>
  <si>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</si>
  <si>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</si>
  <si>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</si>
  <si>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</si>
  <si>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</si>
  <si>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</si>
  <si>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</si>
  <si>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</si>
  <si>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</si>
  <si>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</si>
  <si>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</si>
  <si>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</si>
  <si>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</si>
  <si>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</si>
  <si>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</si>
  <si>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</si>
  <si>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</si>
  <si>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</si>
  <si>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</si>
  <si>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</si>
  <si>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</si>
  <si>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</si>
  <si>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</si>
  <si>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</si>
  <si>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</si>
  <si>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</si>
  <si>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</si>
  <si>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</si>
  <si>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</si>
  <si>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</si>
  <si>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</si>
  <si>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</si>
  <si>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</si>
  <si>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</si>
  <si>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</si>
  <si>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</si>
  <si>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</si>
  <si>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</si>
  <si>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</si>
  <si>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</si>
  <si>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</si>
  <si>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</si>
  <si>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</si>
  <si>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</si>
  <si>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</si>
  <si>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</si>
  <si>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</si>
  <si>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</si>
  <si>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</si>
  <si>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</si>
  <si>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</si>
  <si>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</si>
  <si>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</si>
  <si>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</si>
  <si>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</si>
  <si>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</si>
  <si>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</si>
  <si>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</si>
  <si>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</si>
  <si>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</si>
  <si>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</si>
  <si>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</si>
  <si>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</si>
  <si>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</si>
  <si>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</si>
  <si>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</si>
  <si>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</si>
  <si>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</si>
  <si>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</si>
  <si>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</si>
  <si>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</si>
  <si>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</si>
  <si>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</si>
  <si>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</si>
  <si>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</si>
  <si>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</si>
  <si>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</si>
  <si>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</si>
  <si>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</si>
  <si>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</si>
  <si>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</si>
  <si>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</si>
  <si>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</si>
  <si>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</si>
  <si>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</si>
  <si>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</si>
  <si>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</si>
  <si>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</si>
  <si>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</si>
  <si>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</si>
  <si>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</si>
  <si>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</si>
  <si>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</si>
  <si>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</si>
  <si>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</si>
  <si>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</si>
  <si>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</si>
  <si>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</si>
  <si>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</si>
  <si>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</si>
  <si>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</si>
  <si>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</si>
  <si>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</si>
  <si>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</si>
  <si>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</si>
  <si>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</si>
  <si>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</si>
  <si>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</si>
  <si>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</si>
  <si>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</si>
  <si>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</si>
  <si>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</si>
  <si>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</si>
  <si>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</si>
  <si>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</si>
  <si>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</si>
  <si>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</si>
  <si>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</si>
  <si>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</si>
  <si>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</si>
  <si>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</si>
  <si>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</si>
  <si>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</si>
  <si>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</si>
  <si>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</si>
  <si>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</si>
  <si>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</si>
  <si>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</si>
  <si>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</si>
  <si>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</si>
  <si>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</si>
  <si>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</si>
  <si>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</si>
  <si>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</si>
  <si>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</si>
  <si>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</si>
  <si>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</si>
  <si>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</si>
  <si>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</si>
  <si>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</si>
  <si>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</si>
  <si>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</si>
  <si>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</si>
  <si>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</si>
  <si>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</si>
  <si>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</si>
  <si>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</si>
  <si>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</si>
  <si>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</si>
  <si>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</si>
  <si>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</si>
  <si>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</si>
  <si>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</si>
  <si>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</si>
  <si>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</si>
  <si>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</si>
  <si>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</si>
  <si>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</si>
  <si>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</si>
  <si>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</si>
  <si>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</si>
  <si>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</si>
  <si>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</si>
  <si>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</si>
  <si>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</si>
  <si>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</si>
  <si>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</si>
  <si>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</si>
  <si>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</si>
  <si>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</si>
  <si>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</si>
  <si>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</si>
  <si>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</si>
  <si>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</si>
  <si>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</si>
  <si>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</si>
  <si>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</si>
  <si>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</si>
  <si>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</si>
  <si>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</si>
  <si>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</si>
  <si>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</si>
  <si>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</si>
  <si>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</si>
  <si>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</si>
  <si>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</si>
  <si>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</si>
  <si>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</si>
  <si>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</si>
  <si>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</si>
  <si>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</si>
  <si>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</si>
  <si>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</si>
  <si>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</si>
  <si>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</si>
  <si>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</si>
  <si>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</si>
  <si>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</si>
  <si>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</si>
  <si>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</si>
  <si>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</si>
  <si>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</si>
  <si>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</si>
  <si>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</si>
  <si>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</si>
  <si>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</si>
  <si>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</si>
  <si>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</si>
  <si>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</si>
  <si>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</si>
  <si>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</si>
  <si>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</si>
  <si>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</si>
  <si>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</si>
  <si>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</si>
  <si>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</si>
  <si>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</si>
  <si>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</si>
  <si>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</si>
  <si>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</si>
  <si>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</si>
  <si>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</si>
  <si>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</si>
  <si>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</si>
  <si>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</si>
  <si>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</si>
  <si>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</si>
  <si>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</si>
  <si>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</si>
  <si>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</si>
  <si>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</si>
  <si>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</si>
  <si>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</si>
  <si>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</si>
  <si>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</si>
  <si>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</si>
  <si>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</si>
  <si>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</si>
  <si>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</si>
  <si>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</si>
  <si>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</si>
  <si>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</si>
  <si>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</si>
  <si>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</si>
  <si>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</si>
  <si>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</si>
  <si>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</si>
  <si>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</si>
  <si>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</si>
  <si>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</si>
  <si>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</si>
  <si>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</si>
  <si>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</si>
  <si>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</si>
  <si>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</si>
  <si>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</si>
  <si>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</si>
  <si>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</si>
  <si>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</si>
  <si>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</si>
  <si>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</si>
  <si>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</si>
  <si>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</si>
  <si>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</si>
  <si>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</si>
  <si>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</si>
  <si>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</si>
  <si>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</si>
  <si>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</si>
  <si>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</si>
  <si>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</si>
  <si>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</si>
  <si>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</si>
  <si>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</si>
  <si>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</si>
  <si>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</si>
  <si>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</si>
  <si>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</si>
  <si>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</si>
  <si>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</si>
  <si>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</si>
  <si>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</si>
  <si>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</si>
  <si>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</si>
  <si>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</si>
  <si>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</si>
  <si>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</si>
  <si>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</si>
  <si>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</si>
  <si>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</si>
  <si>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</si>
  <si>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</si>
  <si>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</si>
  <si>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</si>
  <si>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</si>
  <si>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</si>
  <si>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</si>
  <si>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</si>
  <si>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</si>
  <si>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</si>
  <si>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</si>
  <si>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</si>
  <si>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</si>
  <si>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</si>
  <si>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</si>
  <si>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</si>
  <si>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</si>
  <si>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</si>
  <si>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</si>
  <si>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</si>
  <si>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</si>
  <si>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</si>
  <si>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</si>
  <si>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</si>
  <si>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</si>
  <si>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</si>
  <si>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</si>
  <si>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</si>
  <si>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</si>
  <si>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</si>
  <si>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</si>
  <si>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</si>
  <si>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</si>
  <si>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</si>
  <si>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</si>
  <si>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</si>
  <si>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</si>
  <si>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</si>
  <si>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</si>
  <si>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</si>
  <si>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</si>
  <si>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</si>
  <si>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</si>
  <si>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</si>
  <si>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</si>
  <si>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</si>
  <si>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</si>
  <si>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</si>
  <si>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</si>
  <si>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</si>
  <si>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</si>
  <si>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</si>
  <si>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</si>
  <si>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</si>
  <si>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</si>
  <si>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</si>
  <si>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</si>
  <si>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</si>
  <si>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</si>
  <si>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</si>
  <si>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</si>
  <si>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</si>
  <si>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</si>
  <si>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</si>
  <si>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</si>
  <si>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</si>
  <si>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</si>
  <si>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</si>
  <si>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</si>
  <si>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</si>
  <si>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</si>
  <si>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</si>
  <si>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</si>
  <si>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</si>
  <si>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</si>
  <si>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</si>
  <si>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</si>
  <si>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</si>
  <si>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</si>
  <si>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</si>
  <si>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</si>
  <si>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</si>
  <si>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</si>
  <si>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</si>
  <si>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</si>
  <si>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</si>
  <si>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</si>
  <si>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</si>
  <si>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</si>
  <si>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</si>
  <si>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</si>
  <si>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</si>
  <si>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</si>
  <si>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</si>
  <si>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</si>
  <si>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</si>
  <si>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</si>
  <si>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</si>
  <si>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</si>
  <si>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</si>
  <si>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</si>
  <si>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</si>
  <si>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</si>
  <si>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</si>
  <si>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</si>
  <si>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</si>
  <si>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</si>
  <si>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</si>
  <si>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</si>
  <si>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</si>
  <si>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</si>
  <si>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</si>
  <si>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</si>
  <si>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</si>
  <si>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</si>
  <si>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</si>
  <si>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</si>
  <si>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</si>
  <si>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</si>
  <si>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</si>
  <si>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</si>
  <si>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</si>
  <si>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</si>
  <si>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</si>
  <si>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</si>
  <si>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</si>
  <si>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</si>
  <si>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</si>
  <si>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</si>
  <si>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</si>
  <si>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</si>
  <si>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</si>
  <si>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</si>
  <si>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</si>
  <si>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</si>
  <si>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</si>
  <si>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</si>
  <si>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</si>
  <si>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</si>
  <si>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</si>
  <si>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</si>
  <si>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</si>
  <si>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</si>
  <si>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</si>
  <si>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</si>
  <si>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</si>
  <si>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</si>
  <si>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</si>
  <si>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</si>
  <si>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</si>
  <si>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</si>
  <si>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</si>
  <si>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</si>
  <si>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</si>
  <si>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</si>
  <si>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</si>
  <si>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</si>
  <si>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</si>
  <si>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</si>
  <si>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</si>
  <si>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</si>
  <si>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</si>
  <si>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</si>
  <si>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</si>
  <si>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</si>
  <si>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</si>
  <si>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</si>
  <si>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</si>
  <si>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</si>
  <si>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</si>
  <si>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</si>
  <si>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</si>
  <si>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</si>
  <si>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</si>
  <si>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</si>
  <si>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</si>
  <si>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</si>
  <si>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</si>
  <si>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</si>
  <si>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</si>
  <si>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</si>
  <si>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</si>
  <si>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</si>
  <si>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</si>
  <si>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</si>
  <si>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</si>
  <si>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</si>
  <si>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</si>
  <si>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</si>
  <si>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</si>
  <si>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</si>
  <si>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</si>
  <si>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</si>
  <si>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</si>
  <si>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</si>
  <si>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</si>
  <si>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</si>
  <si>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</si>
  <si>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</si>
  <si>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</si>
  <si>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</si>
  <si>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</si>
  <si>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</si>
  <si>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</si>
  <si>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</si>
  <si>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</si>
  <si>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</si>
  <si>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</si>
  <si>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</si>
  <si>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</si>
  <si>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</si>
  <si>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</si>
  <si>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</si>
  <si>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</si>
  <si>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</si>
  <si>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</si>
  <si>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</si>
  <si>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</si>
  <si>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</si>
  <si>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</si>
  <si>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</si>
  <si>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</si>
  <si>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</si>
  <si>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</si>
  <si>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</si>
  <si>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</si>
  <si>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</si>
  <si>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</si>
  <si>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</si>
  <si>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</si>
  <si>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</si>
  <si>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</si>
  <si>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</si>
  <si>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</si>
  <si>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</si>
  <si>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</si>
  <si>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</si>
  <si>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</si>
  <si>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</si>
  <si>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</si>
  <si>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</si>
  <si>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</si>
  <si>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</si>
  <si>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</si>
  <si>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</si>
  <si>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</si>
  <si>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</si>
  <si>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</si>
  <si>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</si>
  <si>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</si>
  <si>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</si>
  <si>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</si>
  <si>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</si>
  <si>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</si>
  <si>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</si>
  <si>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</si>
  <si>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</si>
  <si>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</si>
  <si>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</si>
  <si>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</si>
  <si>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</si>
  <si>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</si>
  <si>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</si>
  <si>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</si>
  <si>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</si>
  <si>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</si>
  <si>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</si>
  <si>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</si>
  <si>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</si>
  <si>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</si>
  <si>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</si>
  <si>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</si>
  <si>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</si>
  <si>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</si>
  <si>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</si>
  <si>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</si>
  <si>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</si>
  <si>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</si>
  <si>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</si>
  <si>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</si>
  <si>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</si>
  <si>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</si>
  <si>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</si>
  <si>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</si>
  <si>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</si>
  <si>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</si>
  <si>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</si>
  <si>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</si>
  <si>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</si>
  <si>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</si>
  <si>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</si>
  <si>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</si>
  <si>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</si>
  <si>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</si>
  <si>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</si>
  <si>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</si>
  <si>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</si>
  <si>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</si>
  <si>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</si>
  <si>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</si>
  <si>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</si>
  <si>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</si>
  <si>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</si>
  <si>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</si>
  <si>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</si>
  <si>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</si>
  <si>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</si>
  <si>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</si>
  <si>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</si>
  <si>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</si>
  <si>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</si>
  <si>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</si>
  <si>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</si>
  <si>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</si>
  <si>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</si>
  <si>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</si>
  <si>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</si>
  <si>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</si>
  <si>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</si>
  <si>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</si>
  <si>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</si>
  <si>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</si>
  <si>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</si>
  <si>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</si>
  <si>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</si>
  <si>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</si>
  <si>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</si>
  <si>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</si>
  <si>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</si>
  <si>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</si>
  <si>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</si>
  <si>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</si>
  <si>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</si>
  <si>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</si>
  <si>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</si>
  <si>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</si>
  <si>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</si>
  <si>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</si>
  <si>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</si>
  <si>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</si>
  <si>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</si>
  <si>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</si>
  <si>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</si>
  <si>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</si>
  <si>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</si>
  <si>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</si>
  <si>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</si>
  <si>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</si>
  <si>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</si>
  <si>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</si>
  <si>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</si>
  <si>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</si>
  <si>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</si>
  <si>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</si>
  <si>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</si>
  <si>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</si>
  <si>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</si>
  <si>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</si>
  <si>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</si>
  <si>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</si>
  <si>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</si>
  <si>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</si>
  <si>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</si>
  <si>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</si>
  <si>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</si>
  <si>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</si>
  <si>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</si>
  <si>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</si>
  <si>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</si>
  <si>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</si>
  <si>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</si>
  <si>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</si>
  <si>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</si>
  <si>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</si>
  <si>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</si>
  <si>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</si>
  <si>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</si>
  <si>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</si>
  <si>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</si>
  <si>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</si>
  <si>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</si>
  <si>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</si>
  <si>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</si>
  <si>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</si>
  <si>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</si>
  <si>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</si>
  <si>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</si>
  <si>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</si>
  <si>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</si>
  <si>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</si>
  <si>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</si>
  <si>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</si>
  <si>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</si>
  <si>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</si>
  <si>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</si>
  <si>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</si>
  <si>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</si>
  <si>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</si>
  <si>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</si>
  <si>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</si>
  <si>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</si>
  <si>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</si>
  <si>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</si>
  <si>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</si>
  <si>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</si>
  <si>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</si>
  <si>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</si>
  <si>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</si>
  <si>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</si>
  <si>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</si>
  <si>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</si>
  <si>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</si>
  <si>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</si>
  <si>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</si>
  <si>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</si>
  <si>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</si>
  <si>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</si>
  <si>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</si>
  <si>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</si>
  <si>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</si>
  <si>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</si>
  <si>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</si>
  <si>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</si>
  <si>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</si>
  <si>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</si>
  <si>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</si>
  <si>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</si>
  <si>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</si>
  <si>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</si>
  <si>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</si>
  <si>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</si>
  <si>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</si>
  <si>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</si>
  <si>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</si>
  <si>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</si>
  <si>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</si>
  <si>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</si>
  <si>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</si>
  <si>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</si>
  <si>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</si>
  <si>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</si>
  <si>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</si>
  <si>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</si>
  <si>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</si>
  <si>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</si>
  <si>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</si>
  <si>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</si>
  <si>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</si>
  <si>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</si>
  <si>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</si>
  <si>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</si>
  <si>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</si>
  <si>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</si>
  <si>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</si>
  <si>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</si>
  <si>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</si>
  <si>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</si>
  <si>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</si>
  <si>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</si>
  <si>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</si>
  <si>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</si>
  <si>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</si>
  <si>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</si>
  <si>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</si>
  <si>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</si>
  <si>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</si>
  <si>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</si>
  <si>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</si>
  <si>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</si>
  <si>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</si>
  <si>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</si>
  <si>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</si>
  <si>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</si>
  <si>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</si>
  <si>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</si>
  <si>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</si>
  <si>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</si>
  <si>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</si>
  <si>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</si>
  <si>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</si>
  <si>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</si>
  <si>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</si>
  <si>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</si>
  <si>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</si>
  <si>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</si>
  <si>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</si>
  <si>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</si>
  <si>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</si>
  <si>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</si>
  <si>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</si>
  <si>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</si>
  <si>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</si>
  <si>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</si>
  <si>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</si>
  <si>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</si>
  <si>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</si>
  <si>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</si>
  <si>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</si>
  <si>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</si>
  <si>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</si>
  <si>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</si>
  <si>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</si>
  <si>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</si>
  <si>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</si>
  <si>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</si>
  <si>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</si>
  <si>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</si>
  <si>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</si>
  <si>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</si>
  <si>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</si>
  <si>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</si>
  <si>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</si>
  <si>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</si>
  <si>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</si>
  <si>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</si>
  <si>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</si>
  <si>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</si>
  <si>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</si>
  <si>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</si>
  <si>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</si>
  <si>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</si>
  <si>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</si>
  <si>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</si>
  <si>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</si>
  <si>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</si>
  <si>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</si>
  <si>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</si>
  <si>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</si>
  <si>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</si>
  <si>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</si>
  <si>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</si>
  <si>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</si>
  <si>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</si>
  <si>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</si>
  <si>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</si>
  <si>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</si>
  <si>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</si>
  <si>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</si>
  <si>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</si>
  <si>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</si>
  <si>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</si>
  <si>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</si>
  <si>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</si>
  <si>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</si>
  <si>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</si>
  <si>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</si>
  <si>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</si>
  <si>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</si>
  <si>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</si>
  <si>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</si>
  <si>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</si>
  <si>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</si>
  <si>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</si>
  <si>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</si>
  <si>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</si>
  <si>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</si>
  <si>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</si>
  <si>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</si>
  <si>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</si>
  <si>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</si>
  <si>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</si>
  <si>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</si>
  <si>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</si>
  <si>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</si>
  <si>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</si>
  <si>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</si>
  <si>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</si>
  <si>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</si>
  <si>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</si>
  <si>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</si>
  <si>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</si>
  <si>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</si>
  <si>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</si>
  <si>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</si>
  <si>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</si>
  <si>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</si>
  <si>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</si>
  <si>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</si>
  <si>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</si>
  <si>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</si>
  <si>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</si>
  <si>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</si>
  <si>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</si>
  <si>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</si>
  <si>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</si>
  <si>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</si>
  <si>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</si>
  <si>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</si>
  <si>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</si>
  <si>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</si>
  <si>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</si>
  <si>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</si>
  <si>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</si>
  <si>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</si>
  <si>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</si>
  <si>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</si>
  <si>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</si>
  <si>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</si>
  <si>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</si>
  <si>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</si>
  <si>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</si>
  <si>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</si>
  <si>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</si>
  <si>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</si>
  <si>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</si>
  <si>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</si>
  <si>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</si>
  <si>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</si>
  <si>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</si>
  <si>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</si>
  <si>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</si>
  <si>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</si>
  <si>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</si>
  <si>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</si>
  <si>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</si>
  <si>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</si>
  <si>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</si>
  <si>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</si>
  <si>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</si>
  <si>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</si>
  <si>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</si>
  <si>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</si>
  <si>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</si>
  <si>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</si>
  <si>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</si>
  <si>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</si>
  <si>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</si>
  <si>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</si>
  <si>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</si>
  <si>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</si>
  <si>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</si>
  <si>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</si>
  <si>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</si>
  <si>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</si>
  <si>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</si>
  <si>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</si>
  <si>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</si>
  <si>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</si>
  <si>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</si>
  <si>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</si>
  <si>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</si>
  <si>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</si>
  <si>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</si>
  <si>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</si>
  <si>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</si>
  <si>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</si>
  <si>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</si>
  <si>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</si>
  <si>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</si>
  <si>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</si>
  <si>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</si>
  <si>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</si>
  <si>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</si>
  <si>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</si>
  <si>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</si>
  <si>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</si>
  <si>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</si>
  <si>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</si>
  <si>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</si>
  <si>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</si>
  <si>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</si>
  <si>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</si>
  <si>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</si>
  <si>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</si>
  <si>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</si>
  <si>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</si>
  <si>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</si>
  <si>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</si>
  <si>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</si>
  <si>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</si>
  <si>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</si>
  <si>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</si>
  <si>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</si>
  <si>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</si>
  <si>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</si>
  <si>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</si>
  <si>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</si>
  <si>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</si>
  <si>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</si>
  <si>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</si>
  <si>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</si>
  <si>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</si>
  <si>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</si>
  <si>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</si>
  <si>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</si>
  <si>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</si>
  <si>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</si>
  <si>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</si>
  <si>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</si>
  <si>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</si>
  <si>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</si>
  <si>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</si>
  <si>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</si>
  <si>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</si>
  <si>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</si>
  <si>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</si>
  <si>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</si>
  <si>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</si>
  <si>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</si>
  <si>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</si>
  <si>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</si>
  <si>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</si>
  <si>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</si>
  <si>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</si>
  <si>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</si>
  <si>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</si>
  <si>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</si>
  <si>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</si>
  <si>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</si>
  <si>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</si>
  <si>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</si>
  <si>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</si>
  <si>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</si>
  <si>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</si>
  <si>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</si>
  <si>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</si>
  <si>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</si>
  <si>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</si>
  <si>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</si>
  <si>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</si>
  <si>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</si>
  <si>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</si>
  <si>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</si>
  <si>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</si>
  <si>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</si>
  <si>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</si>
  <si>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</si>
  <si>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</si>
  <si>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</si>
  <si>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</si>
  <si>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</si>
  <si>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</si>
  <si>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</si>
  <si>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</si>
  <si>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</si>
  <si>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</si>
  <si>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</si>
  <si>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</si>
  <si>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</si>
  <si>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</si>
  <si>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</si>
  <si>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</si>
  <si>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</si>
  <si>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</si>
  <si>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</si>
  <si>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</si>
  <si>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</si>
  <si>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</si>
  <si>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</si>
  <si>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</si>
  <si>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</si>
  <si>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</si>
  <si>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</si>
  <si>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</si>
  <si>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</si>
  <si>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</si>
  <si>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</si>
  <si>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</si>
  <si>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</si>
  <si>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</si>
  <si>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</si>
  <si>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</si>
  <si>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</si>
  <si>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</si>
  <si>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</si>
  <si>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</si>
  <si>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</si>
  <si>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</si>
  <si>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</si>
  <si>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</si>
  <si>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</si>
  <si>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</si>
  <si>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</si>
  <si>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</si>
  <si>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</si>
  <si>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</si>
  <si>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</si>
  <si>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</si>
  <si>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</si>
  <si>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</si>
  <si>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</si>
  <si>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</si>
  <si>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</si>
  <si>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</si>
  <si>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</si>
  <si>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</si>
  <si>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</si>
  <si>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</si>
  <si>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</si>
  <si>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</si>
  <si>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</si>
  <si>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</si>
  <si>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</si>
  <si>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</si>
  <si>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</si>
  <si>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</si>
  <si>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</si>
  <si>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</si>
  <si>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</si>
  <si>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</si>
  <si>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</si>
  <si>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</si>
  <si>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</si>
  <si>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</si>
  <si>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</si>
  <si>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</si>
  <si>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</si>
  <si>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</si>
  <si>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</si>
  <si>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</si>
  <si>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</si>
  <si>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</si>
  <si>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</si>
  <si>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</si>
  <si>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</si>
  <si>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</si>
  <si>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</si>
  <si>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</si>
  <si>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</si>
  <si>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</si>
  <si>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</si>
  <si>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</si>
  <si>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</si>
  <si>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</si>
  <si>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</si>
  <si>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</si>
  <si>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</si>
  <si>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</si>
  <si>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</si>
  <si>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</si>
  <si>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</si>
  <si>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</si>
  <si>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</si>
  <si>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</si>
  <si>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</si>
  <si>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</si>
  <si>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</si>
  <si>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</si>
  <si>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</si>
  <si>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</si>
  <si>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</si>
  <si>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</si>
  <si>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</si>
  <si>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</si>
  <si>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</si>
  <si>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</si>
  <si>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</si>
  <si>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</si>
  <si>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</si>
  <si>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</si>
  <si>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</si>
  <si>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</si>
  <si>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</si>
  <si>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</si>
  <si>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</si>
  <si>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</si>
  <si>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</si>
  <si>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</si>
  <si>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</si>
  <si>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</si>
  <si>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</si>
  <si>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</si>
  <si>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</si>
  <si>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</si>
  <si>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</si>
  <si>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</si>
  <si>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</si>
  <si>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</si>
  <si>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</si>
  <si>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</si>
  <si>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</si>
  <si>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</si>
  <si>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</si>
  <si>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</si>
  <si>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</si>
  <si>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</si>
  <si>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</si>
  <si>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</si>
  <si>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</si>
  <si>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</si>
  <si>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</si>
  <si>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</si>
  <si>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</si>
  <si>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</si>
  <si>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</si>
  <si>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</si>
  <si>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</si>
  <si>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</si>
  <si>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</si>
  <si>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</si>
  <si>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</si>
  <si>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</si>
  <si>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</si>
  <si>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</si>
  <si>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</si>
  <si>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</si>
  <si>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</si>
  <si>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</si>
  <si>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</si>
  <si>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</si>
  <si>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</si>
  <si>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</si>
  <si>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</si>
  <si>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</si>
  <si>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</si>
  <si>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</si>
  <si>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</si>
  <si>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</si>
  <si>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</si>
  <si>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</si>
  <si>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</si>
  <si>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</si>
  <si>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</si>
  <si>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</si>
  <si>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</si>
  <si>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</si>
  <si>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</si>
  <si>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</si>
  <si>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</si>
  <si>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</si>
  <si>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</si>
  <si>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</si>
  <si>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</si>
  <si>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</si>
  <si>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</si>
  <si>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</si>
  <si>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</si>
  <si>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</si>
  <si>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</si>
  <si>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</si>
  <si>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</si>
  <si>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</si>
  <si>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</si>
  <si>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</si>
  <si>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</si>
  <si>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</si>
  <si>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</si>
  <si>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</si>
  <si>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</si>
  <si>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</si>
  <si>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</si>
  <si>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</si>
  <si>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</si>
  <si>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</si>
  <si>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</si>
  <si>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</si>
  <si>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</si>
  <si>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</si>
  <si>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</si>
  <si>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</si>
  <si>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</si>
  <si>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</si>
  <si>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</si>
  <si>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</si>
  <si>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</si>
  <si>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</si>
  <si>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</si>
  <si>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</si>
  <si>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</si>
  <si>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</si>
  <si>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</si>
  <si>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</si>
  <si>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</si>
  <si>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</si>
  <si>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</si>
  <si>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</si>
  <si>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</si>
  <si>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</si>
  <si>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</si>
  <si>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</si>
  <si>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</si>
  <si>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</si>
  <si>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</si>
  <si>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</si>
  <si>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</si>
  <si>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</si>
  <si>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</si>
  <si>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</si>
  <si>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</si>
  <si>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</si>
  <si>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</si>
  <si>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</si>
  <si>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</si>
  <si>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</si>
  <si>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</si>
  <si>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</si>
  <si>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</si>
  <si>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</si>
  <si>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</si>
  <si>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</si>
  <si>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</si>
  <si>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</si>
  <si>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</si>
  <si>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</si>
  <si>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</si>
  <si>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</si>
  <si>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</si>
  <si>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</si>
  <si>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</si>
  <si>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</si>
  <si>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</si>
  <si>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</si>
  <si>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</si>
  <si>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</si>
  <si>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</si>
  <si>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</si>
  <si>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</si>
  <si>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</si>
  <si>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</si>
  <si>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</si>
  <si>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</si>
  <si>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</si>
  <si>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</si>
  <si>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</si>
  <si>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</si>
  <si>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</si>
  <si>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</si>
  <si>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</si>
  <si>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</si>
  <si>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</si>
  <si>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</si>
  <si>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</si>
  <si>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</si>
  <si>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</si>
  <si>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</si>
  <si>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</si>
  <si>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</si>
  <si>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</si>
  <si>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</si>
  <si>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</si>
  <si>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</si>
  <si>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</si>
  <si>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</si>
  <si>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</si>
  <si>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</si>
  <si>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</si>
  <si>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</si>
  <si>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</si>
  <si>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</si>
  <si>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</si>
  <si>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</si>
  <si>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</si>
  <si>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</si>
  <si>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</si>
  <si>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</si>
  <si>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</si>
  <si>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</si>
  <si>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</si>
  <si>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</si>
  <si>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</si>
  <si>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</si>
  <si>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</si>
  <si>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</si>
  <si>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</si>
  <si>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</si>
  <si>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</si>
  <si>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</si>
  <si>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</si>
  <si>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</si>
  <si>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</si>
  <si>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</si>
  <si>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</si>
  <si>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</si>
  <si>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</si>
  <si>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</si>
  <si>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</si>
  <si>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</si>
  <si>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</si>
  <si>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</si>
  <si>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</si>
  <si>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</si>
  <si>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</si>
  <si>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</si>
  <si>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</si>
  <si>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</si>
  <si>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</si>
  <si>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</si>
  <si>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</si>
  <si>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</si>
  <si>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</si>
  <si>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</si>
  <si>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</si>
  <si>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</si>
  <si>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</si>
  <si>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</si>
  <si>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</si>
  <si>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</si>
  <si>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</si>
  <si>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</si>
  <si>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</si>
  <si>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</si>
  <si>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</si>
  <si>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</si>
  <si>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</si>
  <si>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</si>
  <si>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</si>
  <si>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</si>
  <si>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</si>
  <si>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</si>
  <si>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</si>
  <si>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</si>
  <si>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</si>
  <si>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</si>
  <si>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</si>
  <si>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</si>
  <si>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</si>
  <si>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</si>
  <si>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</si>
  <si>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</si>
  <si>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</si>
  <si>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</si>
  <si>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</si>
  <si>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</si>
  <si>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</si>
  <si>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</si>
  <si>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</si>
  <si>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</si>
  <si>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</si>
  <si>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</si>
  <si>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</si>
  <si>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</si>
  <si>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</si>
  <si>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</si>
  <si>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</si>
  <si>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</si>
  <si>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</si>
  <si>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</si>
  <si>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</si>
  <si>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</si>
  <si>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</si>
  <si>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</si>
  <si>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</si>
  <si>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</si>
  <si>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</si>
  <si>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</si>
  <si>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</si>
  <si>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</si>
  <si>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</si>
  <si>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</si>
  <si>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</si>
  <si>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</si>
  <si>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</si>
  <si>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</si>
  <si>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</si>
  <si>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</si>
  <si>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</si>
  <si>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</si>
  <si>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</si>
  <si>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</si>
  <si>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</si>
  <si>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</si>
  <si>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</si>
  <si>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</si>
  <si>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</si>
  <si>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</si>
  <si>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</si>
  <si>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</si>
  <si>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</si>
  <si>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</si>
  <si>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</si>
  <si>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</si>
  <si>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</si>
  <si>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</si>
  <si>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</si>
  <si>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</si>
  <si>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</si>
  <si>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</si>
  <si>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</si>
  <si>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</si>
  <si>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</si>
  <si>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</si>
  <si>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</si>
  <si>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</si>
  <si>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</si>
  <si>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</si>
  <si>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</si>
  <si>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</si>
  <si>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</si>
  <si>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</si>
  <si>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</si>
  <si>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</si>
  <si>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</si>
  <si>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</si>
  <si>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</si>
  <si>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</si>
  <si>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</si>
  <si>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</si>
  <si>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</si>
  <si>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</si>
  <si>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</si>
  <si>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</si>
  <si>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</si>
  <si>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</si>
  <si>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</si>
  <si>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</si>
  <si>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</si>
  <si>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</si>
  <si>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</si>
  <si>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</si>
  <si>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</si>
  <si>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</si>
  <si>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</si>
  <si>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</si>
  <si>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</si>
  <si>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</si>
  <si>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</si>
  <si>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</si>
  <si>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</si>
  <si>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</si>
  <si>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</si>
  <si>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</si>
  <si>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</si>
  <si>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</si>
  <si>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</si>
  <si>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</si>
  <si>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</si>
  <si>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</si>
  <si>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</si>
  <si>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</si>
  <si>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</si>
  <si>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</si>
  <si>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</si>
  <si>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</si>
  <si>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</si>
  <si>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</si>
  <si>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</si>
  <si>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</si>
  <si>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</si>
  <si>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</si>
  <si>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</si>
  <si>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</si>
  <si>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</si>
  <si>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</si>
  <si>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</si>
  <si>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</si>
  <si>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</si>
  <si>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</si>
  <si>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</si>
  <si>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</si>
  <si>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</si>
  <si>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</si>
  <si>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</si>
  <si>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</si>
  <si>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</si>
  <si>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</si>
  <si>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</si>
  <si>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</si>
  <si>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</si>
  <si>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</si>
  <si>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</si>
  <si>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</si>
  <si>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</si>
  <si>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</si>
  <si>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</si>
  <si>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</si>
  <si>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</si>
  <si>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</si>
  <si>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</si>
  <si>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</si>
  <si>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</si>
  <si>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</si>
  <si>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</si>
  <si>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</si>
  <si>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</si>
  <si>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</si>
  <si>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</si>
  <si>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</si>
  <si>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</si>
  <si>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</si>
  <si>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</si>
  <si>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</si>
  <si>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</si>
  <si>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</si>
  <si>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</si>
  <si>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</si>
  <si>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</si>
  <si>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</si>
  <si>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</si>
  <si>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</si>
  <si>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</si>
  <si>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</si>
  <si>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</si>
  <si>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</si>
  <si>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</si>
  <si>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</si>
  <si>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</si>
  <si>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</si>
  <si>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</si>
  <si>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</si>
  <si>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</si>
  <si>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</si>
  <si>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</si>
  <si>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</si>
  <si>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</si>
  <si>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</si>
  <si>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</si>
  <si>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</si>
  <si>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</si>
  <si>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</si>
  <si>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</si>
  <si>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</si>
  <si>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</si>
  <si>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</si>
  <si>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</si>
  <si>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</si>
  <si>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</si>
  <si>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</si>
  <si>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</si>
  <si>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</si>
  <si>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</si>
  <si>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</si>
  <si>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</si>
  <si>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</si>
  <si>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</si>
  <si>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</si>
  <si>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</si>
  <si>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</si>
  <si>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</si>
  <si>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</si>
  <si>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</si>
  <si>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</si>
  <si>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</si>
  <si>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</si>
  <si>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</si>
  <si>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</si>
  <si>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</si>
  <si>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</si>
  <si>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</si>
  <si>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</si>
  <si>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</si>
  <si>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</si>
  <si>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</si>
  <si>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</si>
  <si>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</si>
  <si>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</si>
  <si>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</si>
  <si>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</si>
  <si>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</si>
  <si>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</si>
  <si>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</si>
  <si>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</si>
  <si>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</si>
  <si>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</si>
  <si>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</si>
  <si>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</si>
  <si>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</si>
  <si>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</si>
  <si>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</si>
  <si>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</si>
  <si>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</si>
  <si>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</si>
  <si>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</si>
  <si>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</si>
  <si>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</si>
  <si>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</si>
  <si>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</si>
  <si>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</si>
  <si>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</si>
  <si>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</si>
  <si>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</si>
  <si>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</si>
  <si>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</si>
  <si>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</si>
  <si>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</si>
  <si>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</si>
  <si>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</si>
  <si>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</si>
  <si>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</si>
  <si>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</si>
  <si>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</si>
  <si>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</si>
  <si>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</si>
  <si>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</si>
  <si>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</si>
  <si>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</si>
  <si>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</si>
  <si>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</si>
  <si>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</si>
  <si>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</si>
  <si>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</si>
  <si>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</si>
  <si>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</si>
  <si>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</si>
  <si>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</si>
  <si>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</si>
  <si>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</si>
  <si>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</si>
  <si>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</si>
  <si>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</si>
  <si>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</si>
  <si>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</si>
  <si>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</si>
  <si>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</si>
  <si>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</si>
  <si>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</si>
  <si>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</si>
  <si>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</si>
  <si>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</si>
  <si>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</si>
  <si>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</si>
  <si>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</si>
  <si>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</si>
  <si>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</si>
  <si>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</si>
  <si>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</si>
  <si>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</si>
  <si>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</si>
  <si>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</si>
  <si>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</si>
  <si>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</si>
  <si>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</si>
  <si>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</si>
  <si>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</si>
  <si>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</si>
  <si>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</si>
  <si>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</si>
  <si>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</si>
  <si>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</si>
  <si>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</si>
  <si>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</si>
  <si>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</si>
  <si>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</si>
  <si>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</si>
  <si>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</si>
  <si>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</si>
  <si>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</si>
  <si>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</si>
  <si>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</si>
  <si>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</si>
  <si>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</si>
  <si>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</si>
  <si>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</si>
  <si>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</si>
  <si>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</si>
  <si>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</si>
  <si>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</si>
  <si>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</si>
  <si>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</si>
  <si>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</si>
  <si>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</si>
  <si>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</si>
  <si>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</si>
  <si>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</si>
  <si>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</si>
  <si>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</si>
  <si>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</si>
  <si>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</si>
  <si>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</si>
  <si>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</si>
  <si>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</si>
  <si>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</si>
  <si>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</si>
  <si>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</si>
  <si>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</si>
  <si>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</si>
  <si>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</si>
  <si>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</si>
  <si>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</si>
  <si>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</si>
  <si>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</si>
  <si>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</si>
  <si>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</si>
  <si>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</si>
  <si>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</si>
  <si>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</si>
  <si>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</si>
  <si>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</si>
  <si>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</si>
  <si>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</si>
  <si>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</si>
  <si>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</si>
  <si>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</si>
  <si>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</si>
  <si>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</si>
  <si>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</si>
  <si>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</si>
  <si>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</si>
  <si>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</si>
  <si>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</si>
  <si>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</si>
  <si>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</si>
  <si>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</si>
  <si>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</si>
  <si>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</si>
  <si>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</si>
  <si>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</si>
  <si>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</si>
  <si>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</si>
  <si>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</si>
  <si>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</si>
  <si>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</si>
  <si>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</si>
  <si>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</si>
  <si>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</si>
  <si>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</si>
  <si>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</si>
  <si>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</si>
  <si>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</si>
  <si>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</si>
  <si>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</si>
  <si>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</si>
  <si>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</si>
  <si>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</si>
  <si>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</si>
  <si>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</si>
  <si>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</si>
  <si>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</si>
  <si>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</si>
  <si>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</si>
  <si>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</si>
  <si>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</si>
  <si>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</si>
  <si>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</si>
  <si>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</si>
  <si>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</si>
  <si>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</si>
  <si>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</si>
  <si>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</si>
  <si>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</si>
  <si>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</si>
  <si>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</si>
  <si>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</si>
  <si>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</si>
  <si>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</si>
  <si>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</si>
  <si>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</si>
  <si>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</si>
  <si>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</si>
  <si>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</si>
  <si>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</si>
  <si>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</si>
  <si>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</si>
  <si>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</si>
  <si>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</si>
  <si>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</si>
  <si>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</si>
  <si>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</si>
  <si>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</si>
  <si>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</si>
  <si>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</si>
  <si>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</si>
  <si>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</si>
  <si>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</si>
  <si>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</si>
  <si>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</si>
  <si>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</si>
  <si>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</si>
  <si>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</si>
  <si>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</si>
  <si>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</si>
  <si>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</si>
  <si>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</si>
  <si>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</si>
  <si>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</si>
  <si>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</si>
  <si>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</si>
  <si>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</si>
  <si>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</si>
  <si>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</si>
  <si>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</si>
  <si>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</si>
  <si>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</si>
  <si>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</si>
  <si>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</si>
  <si>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</si>
  <si>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</si>
  <si>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</si>
  <si>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</si>
  <si>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</si>
  <si>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</si>
  <si>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</si>
  <si>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</si>
  <si>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</si>
  <si>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</si>
  <si>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</si>
  <si>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</si>
  <si>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</si>
  <si>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</si>
  <si>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</si>
  <si>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</si>
  <si>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</si>
  <si>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</si>
  <si>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</si>
  <si>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</si>
  <si>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</si>
  <si>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</si>
  <si>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</si>
  <si>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</si>
  <si>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</si>
  <si>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</si>
  <si>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</si>
  <si>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</si>
  <si>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</si>
  <si>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</si>
  <si>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</si>
  <si>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</si>
  <si>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</si>
  <si>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</si>
  <si>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</si>
  <si>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</si>
  <si>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</si>
  <si>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</si>
  <si>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</si>
  <si>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</si>
  <si>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</si>
  <si>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</si>
  <si>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</si>
  <si>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</si>
  <si>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</si>
  <si>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</si>
  <si>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</si>
  <si>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</si>
  <si>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</si>
  <si>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</si>
  <si>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</si>
  <si>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</si>
  <si>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</si>
  <si>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</si>
  <si>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</si>
  <si>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</si>
  <si>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</si>
  <si>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</si>
  <si>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</si>
  <si>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</si>
  <si>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</si>
  <si>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</si>
  <si>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</si>
  <si>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</si>
  <si>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</si>
  <si>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</si>
  <si>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</si>
  <si>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</si>
  <si>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</si>
  <si>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</si>
  <si>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</si>
  <si>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</si>
  <si>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</si>
  <si>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</si>
  <si>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</si>
  <si>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</si>
  <si>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</si>
  <si>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</si>
  <si>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</si>
  <si>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</si>
  <si>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</si>
  <si>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</si>
  <si>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</si>
  <si>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</si>
  <si>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</si>
  <si>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</si>
  <si>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</si>
  <si>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</si>
  <si>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</si>
  <si>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</si>
  <si>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</si>
  <si>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</si>
  <si>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</si>
  <si>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</si>
  <si>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</si>
  <si>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</si>
  <si>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</si>
  <si>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</si>
  <si>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</si>
  <si>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</si>
  <si>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</si>
  <si>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</si>
  <si>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</si>
  <si>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</si>
  <si>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</si>
  <si>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</si>
  <si>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</si>
  <si>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</si>
  <si>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</si>
  <si>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</si>
  <si>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</si>
  <si>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</si>
  <si>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</si>
  <si>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</si>
  <si>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</si>
  <si>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</si>
  <si>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</si>
  <si>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</si>
  <si>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</si>
  <si>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</si>
  <si>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</si>
  <si>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</si>
  <si>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</si>
  <si>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</si>
  <si>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</si>
  <si>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</si>
  <si>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</si>
  <si>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</si>
  <si>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</si>
  <si>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</si>
  <si>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</si>
  <si>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</si>
  <si>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</si>
  <si>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</si>
  <si>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</si>
  <si>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</si>
  <si>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</si>
  <si>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</si>
  <si>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</si>
  <si>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</si>
  <si>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</si>
  <si>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</si>
  <si>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</si>
  <si>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</si>
  <si>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</si>
  <si>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</si>
  <si>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</si>
  <si>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</si>
  <si>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</si>
  <si>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</si>
  <si>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</si>
  <si>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</si>
  <si>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</si>
  <si>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</si>
  <si>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</si>
  <si>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</si>
  <si>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</si>
  <si>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</si>
  <si>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</si>
  <si>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</si>
  <si>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</si>
  <si>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</si>
  <si>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</si>
  <si>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</si>
  <si>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</si>
  <si>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</si>
  <si>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</si>
  <si>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</si>
  <si>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</si>
  <si>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</si>
  <si>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</si>
  <si>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</si>
  <si>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</si>
  <si>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</si>
  <si>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</si>
  <si>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</si>
  <si>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</si>
  <si>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</si>
  <si>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</si>
  <si>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</si>
  <si>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</si>
  <si>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</si>
  <si>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</si>
  <si>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</si>
  <si>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</si>
  <si>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</si>
  <si>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</si>
  <si>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</si>
  <si>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</si>
  <si>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</si>
  <si>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</si>
  <si>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</si>
  <si>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</si>
  <si>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</si>
  <si>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</si>
  <si>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</si>
  <si>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</si>
  <si>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</si>
  <si>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</si>
  <si>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</si>
  <si>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</si>
  <si>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</si>
  <si>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</si>
  <si>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</si>
  <si>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</si>
  <si>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</si>
  <si>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</si>
  <si>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</si>
  <si>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</si>
  <si>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</si>
  <si>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</si>
  <si>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</si>
  <si>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</si>
  <si>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</si>
  <si>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</si>
  <si>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</si>
  <si>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</si>
  <si>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</si>
  <si>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</si>
  <si>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</si>
  <si>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</si>
  <si>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</si>
  <si>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</si>
  <si>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</si>
  <si>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</si>
  <si>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</si>
  <si>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</si>
  <si>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</si>
  <si>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</si>
  <si>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</si>
  <si>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</si>
  <si>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</si>
  <si>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</si>
  <si>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</si>
  <si>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</si>
  <si>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</si>
  <si>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</si>
  <si>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</si>
  <si>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</si>
  <si>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</si>
  <si>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</si>
  <si>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</si>
  <si>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</si>
  <si>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</si>
  <si>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</si>
  <si>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</si>
  <si>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</si>
  <si>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</si>
  <si>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</si>
  <si>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</si>
  <si>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</si>
  <si>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</si>
  <si>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</si>
  <si>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</si>
  <si>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</si>
  <si>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</si>
  <si>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</si>
  <si>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</si>
  <si>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</si>
  <si>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</si>
  <si>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</si>
  <si>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</si>
  <si>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</si>
  <si>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</si>
  <si>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</si>
  <si>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</si>
  <si>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</si>
  <si>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</si>
  <si>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</si>
  <si>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</si>
  <si>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</si>
  <si>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</si>
  <si>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</si>
  <si>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</si>
  <si>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</si>
  <si>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</si>
  <si>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</si>
  <si>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</si>
  <si>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</si>
  <si>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</si>
  <si>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</si>
  <si>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</si>
  <si>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</si>
  <si>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</si>
  <si>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</si>
  <si>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</si>
  <si>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</si>
  <si>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</si>
  <si>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</si>
  <si>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</si>
  <si>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</si>
  <si>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</si>
  <si>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</si>
  <si>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</si>
  <si>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</si>
  <si>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</si>
  <si>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</si>
  <si>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</si>
  <si>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</si>
  <si>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</si>
  <si>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</si>
  <si>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</si>
  <si>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</si>
  <si>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</si>
  <si>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</si>
  <si>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</si>
  <si>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</si>
  <si>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</si>
  <si>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</si>
  <si>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</si>
  <si>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</si>
  <si>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</si>
  <si>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</si>
  <si>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</si>
  <si>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</si>
  <si>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</si>
  <si>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</si>
  <si>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</si>
  <si>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</si>
  <si>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</si>
  <si>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</si>
  <si>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</si>
  <si>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</si>
  <si>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</si>
  <si>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</si>
  <si>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</si>
  <si>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</si>
  <si>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</si>
  <si>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</si>
  <si>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</si>
  <si>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</si>
  <si>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</si>
  <si>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</si>
  <si>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</si>
  <si>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</si>
  <si>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</si>
  <si>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</si>
  <si>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</si>
  <si>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</si>
  <si>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</si>
  <si>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</si>
  <si>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</si>
  <si>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</si>
  <si>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</si>
  <si>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</si>
  <si>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</si>
  <si>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</si>
  <si>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</si>
  <si>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</si>
  <si>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</si>
  <si>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</si>
  <si>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</si>
  <si>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</si>
  <si>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</si>
  <si>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</si>
  <si>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</si>
  <si>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</si>
  <si>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</si>
  <si>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</si>
  <si>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</si>
  <si>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</si>
  <si>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</si>
  <si>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</si>
  <si>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</si>
  <si>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</si>
  <si>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</si>
  <si>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</si>
  <si>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</si>
  <si>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</si>
  <si>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</si>
  <si>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</si>
  <si>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</si>
  <si>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</si>
  <si>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</si>
  <si>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</si>
  <si>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</si>
  <si>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</si>
  <si>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</si>
  <si>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</si>
  <si>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</si>
  <si>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</si>
  <si>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</si>
  <si>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</si>
  <si>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</si>
  <si>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</si>
  <si>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</si>
  <si>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</si>
  <si>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</si>
  <si>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</si>
  <si>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</si>
  <si>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</si>
  <si>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</si>
  <si>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</si>
  <si>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</si>
  <si>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</si>
  <si>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</si>
  <si>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</si>
  <si>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</si>
  <si>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</si>
  <si>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</si>
  <si>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</si>
  <si>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</si>
  <si>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</si>
  <si>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</si>
  <si>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</si>
  <si>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</si>
  <si>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</si>
  <si>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</si>
  <si>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</si>
  <si>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</si>
  <si>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</si>
  <si>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</si>
  <si>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</si>
  <si>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</si>
  <si>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</si>
  <si>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</si>
  <si>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</si>
  <si>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</si>
  <si>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</si>
  <si>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</si>
  <si>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</si>
  <si>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</si>
  <si>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</si>
  <si>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</si>
  <si>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</si>
  <si>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</si>
  <si>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</si>
  <si>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</si>
  <si>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</si>
  <si>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</si>
  <si>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</si>
  <si>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</si>
  <si>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</si>
  <si>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</si>
  <si>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</si>
  <si>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</si>
  <si>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</si>
  <si>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</si>
  <si>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</si>
  <si>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</si>
  <si>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</si>
  <si>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</si>
  <si>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</si>
  <si>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</si>
  <si>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</si>
  <si>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</si>
  <si>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</si>
  <si>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</si>
  <si>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</si>
  <si>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</si>
  <si>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</si>
  <si>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</si>
  <si>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</si>
  <si>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</si>
  <si>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</si>
  <si>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</si>
  <si>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</si>
  <si>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</si>
  <si>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</si>
  <si>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</si>
  <si>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</si>
  <si>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</si>
  <si>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</si>
  <si>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</si>
  <si>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</si>
  <si>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</si>
  <si>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</si>
  <si>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</si>
  <si>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</si>
  <si>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</si>
  <si>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</si>
  <si>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</si>
  <si>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</si>
  <si>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</si>
  <si>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</si>
  <si>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</si>
  <si>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</si>
  <si>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</si>
  <si>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</si>
  <si>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</si>
  <si>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</si>
  <si>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</si>
  <si>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</si>
  <si>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</si>
  <si>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</si>
  <si>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</si>
  <si>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</si>
  <si>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</si>
  <si>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</si>
  <si>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</si>
  <si>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</si>
  <si>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</si>
  <si>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</si>
  <si>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</si>
  <si>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</si>
  <si>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</si>
  <si>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</si>
  <si>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</si>
  <si>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</si>
  <si>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</si>
  <si>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</si>
  <si>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</si>
  <si>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</si>
  <si>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</si>
  <si>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</si>
  <si>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</si>
  <si>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</si>
  <si>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</si>
  <si>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</si>
  <si>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</si>
  <si>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</si>
  <si>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</si>
  <si>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</si>
  <si>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</si>
  <si>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</si>
  <si>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</si>
  <si>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</si>
  <si>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</si>
  <si>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</si>
  <si>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</si>
  <si>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</si>
  <si>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</si>
  <si>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</si>
  <si>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</si>
  <si>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</si>
  <si>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</si>
  <si>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</si>
  <si>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</si>
  <si>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</si>
  <si>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</si>
  <si>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</si>
  <si>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</si>
  <si>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</si>
  <si>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</si>
  <si>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</si>
  <si>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</si>
  <si>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</si>
  <si>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</si>
  <si>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</si>
  <si>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</si>
  <si>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</si>
  <si>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</si>
  <si>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</si>
  <si>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</si>
  <si>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</si>
  <si>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</si>
  <si>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</si>
  <si>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</si>
  <si>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</si>
  <si>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</si>
  <si>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</si>
  <si>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</si>
  <si>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</si>
  <si>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</si>
  <si>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</si>
  <si>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</si>
  <si>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</si>
  <si>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</si>
  <si>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</si>
  <si>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</si>
  <si>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</si>
  <si>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</si>
  <si>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</si>
  <si>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</si>
  <si>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</si>
  <si>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</si>
  <si>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</si>
  <si>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</si>
  <si>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</si>
  <si>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</si>
  <si>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</si>
  <si>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</si>
  <si>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</si>
  <si>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</si>
  <si>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</si>
  <si>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</si>
  <si>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</si>
  <si>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</si>
  <si>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</si>
  <si>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</si>
  <si>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</si>
  <si>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</si>
  <si>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</si>
  <si>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</si>
  <si>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</si>
  <si>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</si>
  <si>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</si>
  <si>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</si>
  <si>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</si>
  <si>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</si>
  <si>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</si>
  <si>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</si>
  <si>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</si>
  <si>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</si>
  <si>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</si>
  <si>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</si>
  <si>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</si>
  <si>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</si>
  <si>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</si>
  <si>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</si>
  <si>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</si>
  <si>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</si>
  <si>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</si>
  <si>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</si>
  <si>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</si>
  <si>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</si>
  <si>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</si>
  <si>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</si>
  <si>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</si>
  <si>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</si>
  <si>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</si>
  <si>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</si>
  <si>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</si>
  <si>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</si>
  <si>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</si>
  <si>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</si>
  <si>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</si>
  <si>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</si>
  <si>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</si>
  <si>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</si>
  <si>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</si>
  <si>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</si>
  <si>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</si>
  <si>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</si>
  <si>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</si>
  <si>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</si>
  <si>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</si>
  <si>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</si>
  <si>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</si>
  <si>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</si>
  <si>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</si>
  <si>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</si>
  <si>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</si>
  <si>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</si>
  <si>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</si>
  <si>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</si>
  <si>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</si>
  <si>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</si>
  <si>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</si>
  <si>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</si>
  <si>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</si>
  <si>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</si>
  <si>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</si>
  <si>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</si>
  <si>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</si>
  <si>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</si>
  <si>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</si>
  <si>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</si>
  <si>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</si>
  <si>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</si>
  <si>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</si>
  <si>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</si>
  <si>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</si>
  <si>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</si>
  <si>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</si>
  <si>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</si>
  <si>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</si>
  <si>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</si>
  <si>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</si>
  <si>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</si>
  <si>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</si>
  <si>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</si>
  <si>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</si>
  <si>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</si>
  <si>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</si>
  <si>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</si>
  <si>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</si>
  <si>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</si>
  <si>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</si>
  <si>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</si>
  <si>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</si>
  <si>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</si>
  <si>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</si>
  <si>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</si>
  <si>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</si>
  <si>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</si>
  <si>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</si>
  <si>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</si>
  <si>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</si>
  <si>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</si>
  <si>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</si>
  <si>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</si>
  <si>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</si>
  <si>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</si>
  <si>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</si>
  <si>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</si>
  <si>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</si>
  <si>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</si>
  <si>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</si>
  <si>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</si>
  <si>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</si>
  <si>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</si>
  <si>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</si>
  <si>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</si>
  <si>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</si>
  <si>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</si>
  <si>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</si>
  <si>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</si>
  <si>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</si>
  <si>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</si>
  <si>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</si>
  <si>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</si>
  <si>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</si>
  <si>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</si>
  <si>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</si>
  <si>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</si>
  <si>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</si>
  <si>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</si>
  <si>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</si>
  <si>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</si>
  <si>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</si>
  <si>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</si>
  <si>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</si>
  <si>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</si>
  <si>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</si>
  <si>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</si>
  <si>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</si>
  <si>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</si>
  <si>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</si>
  <si>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</si>
  <si>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</si>
  <si>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</si>
  <si>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</si>
  <si>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</si>
  <si>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</si>
  <si>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</si>
  <si>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</si>
  <si>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</si>
  <si>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</si>
  <si>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</si>
  <si>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</si>
  <si>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</si>
  <si>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</si>
  <si>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</si>
  <si>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</si>
  <si>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</si>
  <si>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</si>
  <si>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</si>
  <si>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</si>
  <si>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</si>
  <si>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</si>
  <si>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</si>
  <si>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</si>
  <si>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</si>
  <si>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</si>
  <si>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</si>
  <si>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</si>
  <si>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</si>
  <si>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</si>
  <si>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</si>
  <si>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</si>
  <si>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</si>
  <si>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</si>
  <si>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</si>
  <si>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</si>
  <si>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</si>
  <si>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</si>
  <si>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</si>
  <si>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</si>
  <si>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</si>
  <si>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</si>
  <si>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</si>
  <si>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</si>
  <si>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</si>
  <si>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</si>
  <si>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</si>
  <si>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</si>
  <si>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</si>
  <si>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</si>
  <si>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</si>
  <si>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</si>
  <si>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</si>
  <si>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</si>
  <si>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</si>
  <si>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</si>
  <si>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</si>
  <si>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</si>
  <si>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</si>
  <si>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</si>
  <si>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</si>
  <si>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</si>
  <si>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</si>
  <si>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</si>
  <si>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</si>
  <si>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</si>
  <si>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</si>
  <si>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</si>
  <si>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</si>
  <si>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</si>
  <si>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</si>
  <si>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</si>
  <si>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</si>
  <si>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</si>
  <si>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</si>
  <si>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</si>
  <si>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</si>
  <si>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</si>
  <si>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</si>
  <si>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</si>
  <si>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</si>
  <si>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</si>
  <si>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</si>
  <si>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</si>
  <si>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</si>
  <si>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</si>
  <si>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</si>
  <si>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</si>
  <si>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</si>
  <si>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</si>
  <si>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</si>
  <si>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</si>
  <si>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</si>
  <si>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</si>
  <si>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</si>
  <si>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</si>
  <si>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</si>
  <si>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</si>
  <si>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</si>
  <si>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</si>
  <si>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</si>
  <si>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</si>
  <si>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</si>
  <si>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</si>
  <si>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</si>
  <si>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</si>
  <si>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</si>
  <si>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</si>
  <si>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</si>
  <si>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</si>
  <si>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</si>
  <si>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</si>
  <si>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</si>
  <si>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</si>
  <si>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</si>
  <si>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</si>
  <si>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</si>
  <si>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</si>
  <si>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</si>
  <si>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</si>
  <si>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</si>
  <si>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</si>
  <si>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</si>
  <si>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</si>
  <si>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</si>
  <si>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</si>
  <si>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</si>
  <si>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</si>
  <si>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</si>
  <si>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</si>
  <si>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</si>
  <si>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</si>
  <si>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</si>
  <si>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</si>
  <si>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</si>
  <si>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</si>
  <si>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</si>
  <si>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</si>
  <si>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</si>
  <si>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</si>
  <si>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</si>
  <si>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</si>
  <si>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</si>
  <si>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</si>
  <si>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</si>
  <si>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</si>
  <si>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</si>
  <si>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</si>
  <si>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</si>
  <si>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</si>
  <si>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</si>
  <si>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</si>
  <si>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</si>
  <si>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</si>
  <si>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</si>
  <si>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</si>
  <si>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</si>
  <si>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</si>
  <si>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</si>
  <si>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</si>
  <si>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</si>
  <si>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</si>
  <si>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</si>
  <si>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</si>
  <si>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</si>
  <si>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</si>
  <si>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</si>
  <si>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</si>
  <si>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</si>
  <si>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</si>
  <si>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</si>
  <si>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</si>
  <si>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</si>
  <si>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</si>
  <si>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</si>
  <si>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</si>
  <si>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</si>
  <si>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</si>
  <si>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</si>
  <si>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</si>
  <si>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</si>
  <si>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</si>
  <si>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</si>
  <si>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</si>
  <si>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</si>
  <si>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</si>
  <si>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</si>
  <si>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</si>
  <si>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</si>
  <si>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</si>
  <si>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</si>
  <si>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</si>
  <si>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</si>
  <si>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</si>
  <si>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</si>
  <si>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</si>
  <si>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</si>
  <si>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</si>
  <si>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</si>
  <si>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</si>
  <si>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</si>
  <si>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</si>
  <si>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</si>
  <si>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</si>
  <si>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</si>
  <si>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</si>
  <si>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</si>
  <si>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</si>
  <si>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</si>
  <si>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</si>
  <si>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</si>
  <si>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</si>
  <si>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</si>
  <si>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</si>
  <si>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</si>
  <si>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</si>
  <si>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</si>
  <si>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</si>
  <si>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</si>
  <si>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</si>
  <si>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</si>
  <si>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</si>
  <si>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</si>
  <si>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</si>
  <si>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</si>
  <si>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</si>
  <si>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</si>
  <si>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</si>
  <si>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</si>
  <si>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</si>
  <si>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</si>
  <si>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</si>
  <si>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</si>
  <si>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</si>
  <si>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</si>
  <si>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</si>
  <si>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</si>
  <si>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</si>
  <si>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</si>
  <si>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</si>
  <si>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</si>
  <si>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</si>
  <si>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</si>
  <si>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</si>
  <si>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</si>
  <si>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</si>
  <si>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</si>
  <si>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</si>
  <si>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</si>
  <si>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</si>
  <si>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</si>
  <si>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</si>
  <si>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</si>
  <si>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</si>
  <si>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</si>
  <si>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</si>
  <si>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</si>
  <si>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</si>
  <si>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</si>
  <si>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</si>
  <si>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</si>
  <si>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</si>
  <si>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</si>
  <si>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</si>
  <si>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</si>
  <si>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</si>
  <si>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</si>
  <si>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</si>
  <si>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</si>
  <si>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</si>
  <si>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</si>
  <si>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</si>
  <si>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</si>
  <si>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</si>
  <si>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</si>
  <si>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</si>
  <si>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</si>
  <si>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</si>
  <si>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</si>
  <si>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</si>
  <si>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</si>
  <si>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</si>
  <si>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</si>
  <si>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</si>
  <si>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</si>
  <si>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</si>
  <si>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</si>
  <si>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</si>
  <si>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</si>
  <si>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</si>
  <si>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</si>
  <si>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</si>
  <si>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</si>
  <si>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</si>
  <si>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</si>
  <si>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</si>
  <si>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</si>
  <si>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</si>
  <si>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</si>
  <si>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</si>
  <si>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</si>
  <si>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</si>
  <si>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</si>
  <si>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</si>
  <si>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</si>
  <si>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</si>
  <si>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</si>
  <si>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</si>
  <si>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</si>
  <si>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</si>
  <si>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</si>
  <si>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</si>
  <si>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</si>
  <si>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</si>
  <si>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</si>
  <si>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</si>
  <si>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</si>
  <si>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</si>
  <si>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</si>
  <si>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</si>
  <si>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</si>
  <si>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</si>
  <si>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</si>
  <si>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</si>
  <si>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</si>
  <si>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</si>
  <si>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</si>
  <si>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</si>
  <si>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</si>
  <si>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</si>
  <si>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</si>
  <si>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</si>
  <si>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</si>
  <si>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</si>
  <si>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</si>
  <si>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</si>
  <si>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</si>
  <si>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</si>
  <si>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</si>
  <si>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</si>
  <si>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</si>
  <si>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</si>
  <si>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</si>
  <si>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</si>
  <si>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</si>
  <si>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</si>
  <si>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</si>
  <si>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</si>
  <si>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</si>
  <si>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</si>
  <si>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</si>
  <si>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</si>
  <si>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</si>
  <si>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</si>
  <si>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</si>
  <si>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</si>
  <si>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</si>
  <si>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</si>
  <si>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</si>
  <si>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</si>
  <si>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</si>
  <si>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</si>
  <si>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</si>
  <si>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</si>
  <si>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</si>
  <si>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</si>
  <si>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</si>
  <si>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</si>
  <si>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</si>
  <si>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</si>
  <si>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</si>
  <si>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</si>
  <si>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</si>
  <si>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</si>
  <si>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</si>
  <si>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</si>
  <si>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</si>
  <si>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</si>
  <si>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</si>
  <si>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</si>
  <si>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</si>
  <si>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</si>
  <si>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</si>
  <si>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</si>
  <si>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</si>
  <si>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</si>
  <si>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</si>
  <si>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</si>
  <si>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</si>
  <si>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</si>
  <si>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</si>
  <si>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</si>
  <si>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</si>
  <si>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</si>
  <si>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</si>
  <si>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</si>
  <si>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</si>
  <si>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</si>
  <si>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</si>
  <si>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</si>
  <si>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</si>
  <si>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</si>
  <si>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</si>
  <si>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</si>
  <si>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</si>
  <si>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</si>
  <si>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</si>
  <si>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</si>
  <si>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</si>
  <si>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</si>
  <si>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</si>
  <si>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</si>
  <si>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</si>
  <si>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</si>
  <si>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</si>
  <si>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</si>
  <si>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</si>
  <si>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</si>
  <si>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</si>
  <si>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</si>
  <si>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</si>
  <si>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</si>
  <si>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</si>
  <si>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</si>
  <si>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</si>
  <si>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</si>
  <si>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</si>
  <si>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</si>
  <si>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</si>
  <si>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</si>
  <si>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</si>
  <si>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</si>
  <si>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</si>
  <si>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</si>
  <si>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</si>
  <si>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</si>
  <si>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</si>
  <si>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</si>
  <si>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</si>
  <si>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</si>
  <si>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</si>
  <si>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</si>
  <si>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</si>
  <si>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</si>
  <si>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</si>
  <si>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</si>
  <si>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</si>
  <si>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</si>
  <si>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</si>
  <si>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</si>
  <si>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</si>
  <si>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</si>
  <si>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</si>
  <si>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</si>
  <si>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</si>
  <si>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</si>
  <si>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</si>
  <si>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</si>
  <si>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</si>
  <si>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</si>
  <si>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</si>
  <si>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</si>
  <si>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</si>
  <si>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</si>
  <si>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</si>
  <si>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</si>
  <si>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</si>
  <si>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</si>
  <si>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</si>
  <si>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</si>
  <si>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</si>
  <si>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</si>
  <si>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</si>
  <si>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</si>
  <si>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</si>
  <si>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</si>
  <si>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</si>
  <si>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</si>
  <si>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</si>
  <si>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</si>
  <si>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</si>
  <si>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</si>
  <si>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</si>
  <si>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</si>
  <si>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</si>
  <si>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</si>
  <si>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</si>
  <si>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</si>
  <si>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</si>
  <si>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</si>
  <si>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</si>
  <si>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</si>
  <si>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</si>
  <si>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</si>
  <si>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</si>
  <si>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</si>
  <si>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</si>
  <si>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</si>
  <si>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</si>
  <si>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</si>
  <si>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</si>
  <si>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</si>
  <si>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</si>
  <si>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</si>
  <si>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</si>
  <si>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</si>
  <si>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</si>
  <si>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</si>
  <si>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</si>
  <si>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</si>
  <si>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</si>
  <si>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</si>
  <si>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</si>
  <si>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</si>
  <si>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</si>
  <si>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</si>
  <si>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</si>
  <si>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</si>
  <si>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</si>
  <si>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</si>
  <si>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</si>
  <si>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</si>
  <si>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</si>
  <si>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</si>
  <si>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</si>
  <si>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</si>
  <si>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</si>
  <si>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</si>
  <si>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</si>
  <si>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</si>
  <si>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</si>
  <si>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</si>
  <si>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</si>
  <si>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</si>
  <si>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</si>
  <si>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</si>
  <si>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</si>
  <si>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</si>
  <si>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</si>
  <si>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</si>
  <si>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</si>
  <si>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</si>
  <si>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</si>
  <si>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</si>
  <si>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</si>
  <si>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</si>
  <si>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</si>
  <si>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</si>
  <si>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</si>
  <si>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</si>
  <si>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</si>
  <si>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</si>
  <si>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</si>
  <si>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</si>
  <si>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</si>
  <si>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</si>
  <si>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</si>
  <si>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</si>
  <si>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</si>
  <si>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</si>
  <si>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</si>
  <si>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</si>
  <si>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</si>
  <si>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</si>
  <si>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</si>
  <si>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</si>
  <si>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</si>
  <si>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</si>
  <si>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</si>
  <si>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</si>
  <si>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</si>
  <si>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</si>
  <si>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</si>
  <si>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</si>
  <si>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</si>
  <si>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</si>
  <si>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</si>
  <si>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</si>
  <si>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</si>
  <si>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</si>
  <si>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</si>
  <si>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</si>
  <si>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</si>
  <si>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</si>
  <si>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</si>
  <si>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</si>
  <si>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</si>
  <si>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</si>
  <si>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</si>
  <si>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</si>
  <si>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</si>
  <si>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</si>
  <si>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</si>
  <si>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</si>
  <si>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</si>
  <si>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</si>
  <si>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</si>
  <si>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</si>
  <si>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</si>
  <si>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</si>
  <si>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</si>
  <si>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</si>
  <si>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</si>
  <si>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</si>
  <si>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</si>
  <si>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</si>
  <si>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</si>
  <si>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</si>
  <si>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</si>
  <si>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</si>
  <si>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</si>
  <si>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</si>
  <si>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</si>
  <si>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</si>
  <si>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</si>
  <si>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</si>
  <si>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</si>
  <si>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</si>
  <si>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</si>
  <si>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</si>
  <si>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</si>
  <si>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</si>
  <si>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</si>
  <si>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</si>
  <si>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</si>
  <si>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</si>
  <si>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</si>
  <si>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</si>
  <si>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</si>
  <si>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</si>
  <si>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</si>
  <si>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</si>
  <si>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</si>
  <si>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</si>
  <si>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</si>
  <si>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</si>
  <si>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</si>
  <si>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</si>
  <si>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</si>
  <si>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</si>
  <si>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</si>
  <si>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</si>
  <si>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</si>
  <si>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</si>
  <si>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</si>
  <si>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</si>
  <si>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</si>
  <si>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</si>
  <si>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</si>
  <si>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</si>
  <si>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</si>
  <si>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</si>
  <si>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</si>
  <si>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</si>
  <si>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</si>
  <si>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</si>
  <si>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</si>
  <si>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</si>
  <si>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</si>
  <si>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</si>
  <si>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</si>
  <si>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</si>
  <si>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</si>
  <si>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</si>
  <si>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</si>
  <si>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</si>
  <si>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</si>
  <si>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</si>
  <si>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</si>
  <si>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</si>
  <si>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</si>
  <si>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</si>
  <si>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</si>
  <si>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</si>
  <si>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</si>
  <si>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</si>
  <si>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</si>
  <si>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</si>
  <si>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</si>
  <si>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</si>
  <si>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</si>
  <si>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</si>
  <si>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</si>
  <si>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</si>
  <si>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</si>
  <si>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</si>
  <si>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</si>
  <si>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</si>
  <si>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</si>
  <si>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</si>
  <si>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</si>
  <si>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</si>
  <si>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</si>
  <si>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</si>
  <si>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</si>
  <si>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</si>
  <si>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</si>
  <si>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</si>
  <si>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</si>
  <si>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</si>
  <si>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</si>
  <si>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</si>
  <si>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</si>
  <si>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</si>
  <si>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</si>
  <si>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</si>
  <si>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</si>
  <si>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</si>
  <si>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</si>
  <si>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</si>
  <si>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</si>
  <si>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</si>
  <si>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</si>
  <si>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</si>
  <si>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</si>
  <si>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</si>
  <si>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</si>
  <si>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</si>
  <si>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</si>
  <si>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</si>
  <si>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</si>
  <si>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</si>
  <si>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</si>
  <si>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</si>
  <si>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</si>
  <si>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</si>
  <si>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</si>
  <si>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</si>
  <si>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</si>
  <si>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</si>
  <si>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</si>
  <si>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</si>
  <si>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</si>
  <si>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</si>
  <si>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</si>
  <si>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</si>
  <si>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</si>
  <si>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</si>
  <si>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</si>
  <si>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</si>
  <si>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</si>
  <si>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</si>
  <si>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</si>
  <si>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</si>
  <si>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</si>
  <si>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</si>
  <si>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</si>
  <si>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</si>
  <si>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</si>
  <si>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</si>
  <si>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</si>
  <si>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</si>
  <si>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</si>
  <si>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</si>
  <si>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</si>
  <si>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</si>
  <si>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</si>
  <si>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</si>
  <si>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</si>
  <si>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</si>
  <si>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</si>
  <si>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</si>
  <si>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</si>
  <si>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</si>
  <si>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</si>
  <si>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</si>
  <si>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</si>
  <si>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</si>
  <si>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</si>
  <si>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</si>
  <si>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</si>
  <si>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</si>
  <si>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</si>
  <si>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</si>
  <si>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</si>
  <si>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</si>
  <si>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</si>
  <si>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</si>
  <si>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</si>
  <si>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</si>
  <si>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</si>
  <si>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</si>
  <si>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</si>
  <si>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</si>
  <si>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</si>
  <si>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</si>
  <si>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</si>
  <si>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</si>
  <si>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</si>
  <si>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</si>
  <si>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</si>
  <si>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</si>
  <si>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</si>
  <si>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</si>
  <si>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</si>
  <si>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</si>
  <si>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</si>
  <si>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</si>
  <si>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</si>
  <si>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</si>
  <si>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</si>
  <si>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</si>
  <si>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</si>
  <si>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</si>
  <si>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</si>
  <si>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</si>
  <si>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</si>
  <si>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</si>
  <si>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</si>
  <si>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</si>
  <si>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</si>
  <si>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</si>
  <si>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</si>
  <si>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</si>
  <si>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</si>
  <si>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</si>
  <si>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</si>
  <si>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</si>
  <si>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</si>
  <si>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</si>
  <si>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</si>
  <si>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</si>
  <si>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</si>
  <si>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</si>
  <si>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</si>
  <si>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</si>
  <si>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</si>
  <si>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</si>
  <si>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</si>
  <si>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</si>
  <si>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</si>
  <si>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</si>
  <si>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</si>
  <si>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</si>
  <si>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</si>
  <si>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</si>
  <si>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</si>
  <si>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</si>
  <si>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</si>
  <si>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</si>
  <si>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</si>
  <si>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</si>
  <si>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</si>
  <si>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</si>
  <si>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</si>
  <si>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</si>
  <si>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</si>
  <si>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</si>
  <si>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</si>
  <si>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</si>
  <si>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</si>
  <si>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</si>
  <si>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</si>
  <si>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</si>
  <si>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</si>
  <si>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</si>
  <si>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</si>
  <si>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</si>
  <si>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</si>
  <si>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</si>
  <si>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</si>
  <si>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</si>
  <si>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</si>
  <si>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</si>
  <si>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</si>
  <si>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</si>
  <si>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</si>
  <si>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</si>
  <si>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</si>
  <si>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</si>
  <si>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</si>
  <si>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</si>
  <si>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</si>
  <si>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</si>
  <si>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</si>
  <si>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</si>
  <si>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</si>
  <si>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</si>
  <si>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</si>
  <si>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</si>
  <si>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</si>
  <si>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</si>
  <si>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</si>
  <si>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</si>
  <si>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</si>
  <si>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</si>
  <si>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</si>
  <si>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</si>
  <si>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</si>
  <si>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</si>
  <si>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</si>
  <si>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</si>
  <si>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</si>
  <si>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</si>
  <si>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</si>
  <si>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</si>
  <si>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</si>
  <si>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</si>
  <si>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</si>
  <si>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</si>
  <si>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</si>
  <si>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</si>
  <si>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</si>
  <si>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</si>
  <si>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</si>
  <si>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</si>
  <si>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</si>
  <si>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</si>
  <si>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</si>
  <si>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</si>
  <si>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</si>
  <si>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</si>
  <si>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</si>
  <si>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</si>
  <si>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</si>
  <si>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</si>
  <si>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</si>
  <si>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</si>
  <si>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</si>
  <si>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</si>
  <si>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</si>
  <si>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</si>
  <si>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</si>
  <si>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</si>
  <si>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</si>
  <si>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</si>
  <si>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</si>
  <si>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</si>
  <si>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</si>
  <si>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</si>
  <si>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</si>
  <si>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</si>
  <si>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</si>
  <si>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</si>
  <si>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</si>
  <si>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</si>
  <si>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</si>
  <si>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</si>
  <si>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</si>
  <si>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</si>
  <si>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</si>
  <si>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</si>
  <si>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</si>
  <si>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</si>
  <si>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</si>
  <si>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</si>
  <si>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</si>
  <si>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</si>
  <si>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</si>
  <si>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</si>
  <si>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</si>
  <si>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</si>
  <si>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</si>
  <si>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</si>
  <si>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</si>
  <si>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</si>
  <si>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</si>
  <si>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</si>
  <si>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</si>
  <si>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</si>
  <si>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</si>
  <si>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</si>
  <si>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</si>
  <si>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</si>
  <si>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</si>
  <si>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</si>
  <si>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</si>
  <si>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</si>
  <si>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</si>
  <si>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</si>
  <si>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</si>
  <si>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</si>
  <si>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</si>
  <si>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</si>
  <si>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</si>
  <si>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</si>
  <si>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</si>
  <si>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</si>
  <si>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</si>
  <si>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</si>
  <si>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</si>
  <si>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</si>
  <si>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</si>
  <si>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</si>
  <si>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</si>
  <si>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</si>
  <si>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</si>
  <si>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</si>
  <si>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</si>
  <si>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</si>
  <si>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</si>
  <si>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</si>
  <si>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</si>
  <si>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</si>
  <si>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</si>
  <si>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</si>
  <si>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</si>
  <si>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</si>
  <si>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</si>
  <si>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</si>
  <si>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</si>
  <si>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</si>
  <si>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</si>
  <si>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</si>
  <si>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</si>
  <si>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</si>
  <si>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</si>
  <si>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</si>
  <si>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</si>
  <si>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</si>
  <si>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</si>
  <si>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</si>
  <si>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</si>
  <si>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</si>
  <si>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</si>
  <si>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</si>
  <si>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</si>
  <si>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</si>
  <si>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</si>
  <si>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</si>
  <si>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</si>
  <si>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</si>
  <si>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</si>
  <si>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</si>
  <si>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</si>
  <si>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</si>
  <si>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</si>
  <si>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</si>
  <si>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</si>
  <si>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</si>
  <si>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</si>
  <si>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</si>
  <si>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</si>
  <si>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</si>
  <si>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</si>
  <si>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</si>
  <si>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</si>
  <si>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</si>
  <si>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</si>
  <si>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</si>
  <si>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</si>
  <si>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</si>
  <si>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</si>
  <si>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</si>
  <si>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</si>
  <si>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</si>
  <si>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</si>
  <si>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</si>
  <si>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</si>
  <si>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</si>
  <si>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</si>
  <si>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</si>
  <si>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</si>
  <si>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</si>
  <si>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</si>
  <si>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</si>
  <si>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</si>
  <si>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</si>
  <si>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</si>
  <si>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</si>
  <si>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</si>
  <si>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</si>
  <si>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</si>
  <si>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</si>
  <si>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</si>
  <si>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</si>
  <si>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</si>
  <si>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</si>
  <si>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</si>
  <si>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</si>
  <si>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</si>
  <si>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</si>
  <si>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</si>
  <si>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</si>
  <si>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</si>
  <si>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</si>
  <si>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</si>
  <si>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</si>
  <si>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</si>
  <si>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</si>
  <si>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</si>
  <si>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</si>
  <si>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</si>
  <si>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</si>
  <si>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</si>
  <si>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</si>
  <si>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</si>
  <si>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</si>
  <si>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</si>
  <si>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</si>
  <si>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</si>
  <si>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</si>
  <si>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</si>
  <si>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</si>
  <si>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</si>
  <si>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</si>
  <si>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</si>
  <si>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</si>
  <si>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</si>
  <si>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</si>
  <si>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</si>
  <si>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</si>
  <si>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</si>
  <si>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</si>
  <si>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</si>
  <si>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</si>
  <si>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</si>
  <si>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</si>
  <si>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</si>
  <si>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</si>
  <si>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</si>
  <si>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</si>
  <si>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</si>
  <si>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</si>
  <si>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</si>
  <si>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</si>
  <si>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</si>
  <si>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</si>
  <si>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</si>
  <si>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</si>
  <si>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</si>
  <si>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</si>
  <si>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</si>
  <si>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</si>
  <si>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</si>
  <si>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</si>
  <si>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</si>
  <si>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</si>
  <si>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</si>
  <si>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</si>
  <si>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</si>
  <si>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</si>
  <si>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</si>
  <si>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</si>
  <si>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</si>
  <si>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</si>
  <si>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</si>
  <si>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</si>
  <si>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</si>
  <si>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</si>
  <si>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</si>
  <si>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</si>
  <si>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</si>
  <si>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</si>
  <si>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</si>
  <si>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</si>
  <si>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</si>
  <si>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</si>
  <si>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</si>
  <si>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</si>
  <si>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</si>
  <si>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</si>
  <si>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</si>
  <si>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</si>
  <si>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</si>
  <si>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</si>
  <si>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</si>
  <si>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</si>
  <si>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</si>
  <si>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</si>
  <si>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</si>
  <si>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</si>
  <si>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</si>
  <si>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</si>
  <si>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</si>
  <si>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</si>
  <si>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</si>
  <si>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</si>
  <si>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</si>
  <si>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</si>
  <si>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</si>
  <si>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</si>
  <si>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</si>
  <si>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</si>
  <si>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</si>
  <si>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</si>
  <si>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</si>
  <si>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</si>
  <si>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</si>
  <si>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</si>
  <si>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</si>
  <si>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</si>
  <si>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</si>
  <si>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</si>
  <si>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</si>
  <si>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</si>
  <si>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</si>
  <si>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</si>
  <si>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</si>
  <si>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</si>
  <si>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</si>
  <si>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</si>
  <si>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</si>
  <si>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</si>
  <si>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</si>
  <si>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</si>
  <si>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</si>
  <si>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</si>
  <si>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</si>
  <si>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</si>
  <si>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</si>
  <si>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</si>
  <si>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</si>
  <si>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</si>
  <si>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</si>
  <si>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</si>
  <si>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</si>
  <si>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</si>
  <si>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</si>
  <si>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</si>
  <si>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</si>
  <si>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</si>
  <si>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</si>
  <si>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</si>
  <si>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</si>
  <si>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</si>
  <si>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</si>
  <si>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</si>
  <si>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</si>
  <si>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</si>
  <si>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</si>
  <si>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</si>
  <si>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</si>
  <si>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</si>
  <si>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</si>
  <si>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</si>
  <si>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</si>
  <si>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</si>
  <si>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</si>
  <si>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</si>
  <si>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</si>
  <si>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</si>
  <si>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</si>
  <si>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</si>
  <si>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</si>
  <si>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</si>
  <si>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</si>
  <si>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</si>
  <si>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</si>
  <si>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</si>
  <si>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</si>
  <si>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</si>
  <si>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</si>
  <si>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</si>
  <si>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</si>
  <si>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</si>
  <si>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</si>
  <si>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</si>
  <si>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</si>
  <si>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</si>
  <si>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</si>
  <si>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</si>
  <si>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</si>
  <si>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</si>
  <si>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</si>
  <si>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</si>
  <si>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</si>
  <si>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</si>
  <si>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</si>
  <si>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</si>
  <si>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</si>
  <si>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</si>
  <si>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</si>
  <si>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</si>
  <si>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</si>
  <si>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</si>
  <si>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</si>
  <si>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</si>
  <si>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</si>
  <si>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</si>
  <si>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</si>
  <si>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</si>
  <si>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</si>
  <si>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</si>
  <si>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</si>
  <si>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</si>
  <si>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</si>
  <si>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</si>
  <si>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</si>
  <si>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</si>
  <si>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</si>
  <si>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</si>
  <si>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</si>
  <si>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</si>
  <si>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</si>
  <si>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</si>
  <si>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</si>
  <si>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</si>
  <si>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</si>
  <si>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</si>
  <si>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</si>
  <si>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</si>
  <si>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</si>
  <si>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</si>
  <si>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</si>
  <si>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</si>
  <si>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</si>
  <si>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</si>
  <si>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</si>
  <si>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</si>
  <si>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</si>
  <si>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</si>
  <si>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</si>
  <si>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</si>
  <si>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</si>
  <si>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</si>
  <si>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</si>
  <si>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</si>
  <si>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</si>
  <si>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</si>
  <si>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</si>
  <si>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</si>
  <si>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</si>
  <si>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</si>
  <si>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</si>
  <si>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</si>
  <si>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</si>
  <si>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</si>
  <si>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</si>
  <si>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</si>
  <si>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</si>
  <si>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</si>
  <si>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</si>
  <si>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</si>
  <si>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</si>
  <si>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</si>
  <si>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</si>
  <si>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</si>
  <si>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</si>
  <si>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</si>
  <si>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</si>
  <si>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</si>
  <si>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</si>
  <si>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</si>
  <si>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</si>
  <si>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</si>
  <si>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</si>
  <si>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</si>
  <si>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</si>
  <si>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</si>
  <si>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</si>
  <si>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</si>
  <si>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</si>
  <si>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</si>
  <si>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</si>
  <si>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</si>
  <si>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</si>
  <si>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</si>
  <si>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</si>
  <si>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</si>
  <si>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</si>
  <si>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</si>
  <si>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</si>
  <si>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</si>
  <si>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</si>
  <si>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</si>
  <si>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</si>
  <si>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</si>
  <si>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</si>
  <si>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</si>
  <si>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</si>
  <si>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</si>
  <si>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</si>
  <si>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</si>
  <si>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</si>
  <si>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</si>
  <si>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</si>
  <si>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</si>
  <si>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</si>
  <si>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</si>
  <si>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</si>
  <si>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</si>
  <si>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</si>
  <si>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</si>
  <si>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</si>
  <si>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</si>
  <si>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</si>
  <si>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</si>
  <si>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</si>
  <si>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</si>
  <si>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</si>
  <si>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</si>
  <si>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</si>
  <si>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</si>
  <si>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</si>
  <si>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</si>
  <si>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</si>
  <si>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</si>
  <si>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</si>
  <si>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</si>
  <si>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</si>
  <si>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</si>
  <si>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</si>
  <si>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</si>
  <si>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</si>
  <si>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</si>
  <si>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</si>
  <si>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</si>
  <si>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</si>
  <si>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</si>
  <si>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</si>
  <si>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</si>
  <si>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</si>
  <si>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</si>
  <si>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</si>
  <si>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</si>
  <si>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</si>
  <si>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</si>
  <si>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</si>
  <si>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</si>
  <si>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</si>
  <si>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</si>
  <si>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</si>
  <si>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</si>
  <si>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</si>
  <si>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</si>
  <si>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</si>
  <si>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</si>
  <si>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</si>
  <si>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</si>
  <si>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</si>
  <si>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</si>
  <si>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</si>
  <si>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</si>
  <si>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</si>
  <si>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</si>
  <si>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</si>
  <si>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</si>
  <si>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</si>
  <si>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</si>
  <si>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</si>
  <si>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</si>
  <si>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</si>
  <si>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</si>
  <si>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</si>
  <si>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</si>
  <si>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</si>
  <si>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</si>
  <si>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</si>
  <si>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</si>
  <si>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</si>
  <si>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</si>
  <si>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</si>
  <si>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</si>
  <si>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</si>
  <si>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</si>
  <si>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</si>
  <si>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</si>
  <si>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</si>
  <si>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</si>
  <si>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</si>
  <si>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</si>
  <si>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</si>
  <si>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</si>
  <si>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</si>
  <si>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</si>
  <si>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</si>
  <si>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</si>
  <si>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</si>
  <si>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</si>
  <si>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</si>
  <si>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</si>
  <si>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</si>
  <si>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</si>
  <si>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</si>
  <si>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</si>
  <si>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</si>
  <si>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</si>
  <si>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</si>
  <si>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</si>
  <si>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</si>
  <si>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</si>
  <si>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</si>
  <si>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</si>
  <si>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</si>
  <si>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</si>
  <si>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</si>
  <si>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</si>
  <si>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</si>
  <si>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</si>
  <si>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</si>
  <si>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</si>
  <si>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</si>
  <si>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</si>
  <si>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</si>
  <si>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</si>
  <si>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</si>
  <si>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</si>
  <si>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</si>
  <si>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</si>
  <si>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</si>
  <si>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</si>
  <si>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</si>
  <si>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</si>
  <si>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</si>
  <si>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</si>
  <si>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</si>
  <si>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</si>
  <si>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</si>
  <si>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</si>
  <si>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</si>
  <si>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</si>
  <si>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</si>
  <si>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</si>
  <si>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</si>
  <si>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</si>
  <si>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</si>
  <si>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</si>
  <si>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</si>
  <si>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</si>
  <si>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</si>
  <si>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</si>
  <si>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</si>
  <si>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</si>
  <si>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</si>
  <si>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</si>
  <si>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</si>
  <si>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</si>
  <si>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</si>
  <si>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</si>
  <si>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</si>
  <si>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</si>
  <si>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</si>
  <si>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</si>
  <si>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</si>
  <si>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</si>
  <si>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</si>
  <si>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</si>
  <si>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</si>
  <si>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</si>
  <si>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</si>
  <si>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</si>
  <si>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</si>
  <si>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</si>
  <si>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</si>
  <si>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</si>
  <si>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</si>
  <si>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</si>
  <si>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</si>
  <si>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</si>
  <si>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</si>
  <si>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</si>
  <si>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</si>
  <si>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</si>
  <si>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</si>
  <si>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</si>
  <si>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</si>
  <si>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</si>
  <si>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</si>
  <si>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</si>
  <si>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</si>
  <si>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</si>
  <si>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</si>
  <si>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</si>
  <si>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</si>
  <si>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</si>
  <si>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</si>
  <si>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</si>
  <si>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</si>
  <si>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</si>
  <si>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</si>
  <si>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</si>
  <si>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</si>
  <si>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</si>
  <si>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</si>
  <si>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</si>
  <si>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</si>
  <si>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</si>
  <si>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</si>
  <si>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</si>
  <si>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</si>
  <si>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</si>
  <si>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</si>
  <si>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</si>
  <si>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</si>
  <si>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</si>
  <si>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</si>
  <si>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</si>
  <si>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</si>
  <si>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</si>
  <si>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</si>
  <si>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</si>
  <si>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</si>
  <si>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</si>
  <si>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</si>
  <si>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</si>
  <si>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</si>
  <si>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</si>
  <si>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</si>
  <si>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</si>
  <si>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</si>
  <si>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</si>
  <si>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</si>
  <si>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</si>
  <si>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</si>
  <si>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</si>
  <si>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</si>
  <si>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</si>
  <si>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</si>
  <si>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</si>
  <si>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</si>
  <si>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</si>
  <si>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</si>
  <si>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</si>
  <si>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</si>
  <si>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</si>
  <si>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</si>
  <si>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</si>
  <si>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</si>
  <si>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</si>
  <si>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</si>
  <si>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</si>
  <si>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</si>
  <si>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</si>
  <si>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</si>
  <si>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</si>
  <si>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</si>
  <si>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</si>
  <si>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</si>
  <si>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</si>
  <si>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</si>
  <si>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</si>
  <si>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</si>
  <si>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</si>
  <si>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</si>
  <si>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</si>
  <si>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</si>
  <si>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</si>
  <si>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</si>
  <si>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</si>
  <si>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</si>
  <si>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</si>
  <si>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</si>
  <si>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</si>
  <si>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</si>
  <si>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</si>
  <si>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</si>
  <si>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</si>
  <si>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</si>
  <si>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</si>
  <si>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</si>
  <si>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</si>
  <si>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</si>
  <si>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</si>
  <si>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</si>
  <si>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</si>
  <si>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</si>
  <si>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</si>
  <si>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</si>
  <si>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</si>
  <si>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</si>
  <si>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</si>
  <si>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</si>
  <si>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</si>
  <si>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</si>
  <si>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</si>
  <si>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</si>
  <si>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</si>
  <si>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</si>
  <si>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</si>
  <si>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</si>
  <si>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</si>
  <si>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</si>
  <si>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</si>
  <si>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</si>
  <si>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</si>
  <si>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</si>
  <si>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</si>
  <si>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</si>
  <si>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</si>
  <si>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</si>
  <si>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</si>
  <si>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</si>
  <si>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</si>
  <si>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</si>
  <si>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</si>
  <si>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</si>
  <si>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</si>
  <si>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</si>
  <si>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</si>
  <si>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</si>
  <si>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</si>
  <si>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</si>
  <si>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</si>
  <si>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</si>
  <si>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</si>
  <si>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</si>
  <si>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</si>
  <si>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</si>
  <si>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</si>
  <si>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</si>
  <si>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</si>
  <si>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</si>
  <si>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</si>
  <si>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</si>
  <si>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</si>
  <si>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</si>
  <si>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</si>
  <si>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</si>
  <si>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</si>
  <si>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</si>
  <si>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</si>
  <si>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</si>
  <si>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</si>
  <si>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</si>
  <si>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</si>
  <si>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</si>
  <si>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</si>
  <si>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</si>
  <si>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</si>
  <si>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</si>
  <si>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</si>
  <si>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</si>
  <si>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</si>
  <si>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</si>
  <si>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</si>
  <si>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</si>
  <si>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</si>
  <si>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</si>
  <si>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</si>
  <si>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</si>
  <si>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</si>
  <si>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</si>
  <si>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</si>
  <si>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</si>
  <si>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</si>
  <si>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</si>
  <si>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</si>
  <si>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</si>
  <si>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</si>
  <si>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</si>
  <si>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</si>
  <si>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</si>
  <si>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</si>
  <si>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</si>
  <si>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</si>
  <si>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</si>
  <si>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</si>
  <si>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</si>
  <si>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</si>
  <si>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</si>
  <si>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</si>
  <si>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</si>
  <si>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</si>
  <si>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</si>
  <si>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</si>
  <si>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</si>
  <si>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</si>
  <si>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</si>
  <si>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</si>
  <si>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</si>
  <si>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</si>
  <si>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</si>
  <si>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</si>
  <si>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</si>
  <si>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</si>
  <si>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</si>
  <si>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</si>
  <si>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</si>
  <si>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</si>
  <si>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</si>
  <si>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</si>
  <si>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</si>
  <si>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</si>
  <si>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</si>
  <si>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</si>
  <si>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</si>
  <si>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</si>
  <si>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</si>
  <si>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</si>
  <si>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</si>
  <si>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</si>
  <si>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</si>
  <si>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</si>
  <si>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</si>
  <si>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</si>
  <si>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</si>
  <si>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</si>
  <si>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</si>
  <si>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</si>
  <si>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</si>
  <si>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</si>
  <si>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</si>
  <si>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</si>
  <si>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</si>
  <si>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</si>
  <si>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</si>
  <si>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</si>
  <si>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</si>
  <si>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</si>
  <si>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</si>
  <si>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</si>
  <si>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</si>
  <si>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</si>
  <si>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</si>
  <si>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</si>
  <si>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</si>
  <si>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</si>
  <si>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</si>
  <si>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</si>
  <si>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</si>
  <si>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</si>
  <si>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</si>
  <si>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</si>
  <si>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</si>
  <si>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</si>
  <si>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</si>
  <si>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</si>
  <si>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</si>
  <si>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</si>
  <si>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</si>
  <si>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</si>
  <si>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</si>
  <si>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</si>
  <si>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</si>
  <si>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</si>
  <si>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</si>
  <si>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</si>
  <si>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</si>
  <si>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</si>
  <si>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</si>
  <si>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</si>
  <si>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</si>
  <si>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</si>
  <si>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</si>
  <si>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</si>
  <si>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</si>
  <si>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</si>
  <si>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</si>
  <si>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</si>
  <si>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</si>
  <si>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</si>
  <si>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</si>
  <si>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</si>
  <si>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</si>
  <si>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</si>
  <si>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</si>
  <si>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</si>
  <si>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</si>
  <si>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</si>
  <si>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</si>
  <si>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</si>
  <si>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</si>
  <si>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</si>
  <si>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</si>
  <si>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</si>
  <si>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</si>
  <si>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</si>
  <si>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</si>
  <si>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</si>
  <si>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</si>
  <si>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</si>
  <si>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</si>
  <si>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</si>
  <si>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</si>
  <si>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</si>
  <si>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</si>
  <si>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</si>
  <si>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</si>
  <si>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</si>
  <si>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</si>
  <si>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</si>
  <si>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</si>
  <si>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</si>
  <si>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</si>
  <si>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</si>
  <si>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</si>
  <si>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</si>
  <si>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</si>
  <si>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</si>
  <si>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</si>
  <si>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</si>
  <si>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</si>
  <si>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</si>
  <si>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</si>
  <si>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</si>
  <si>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</si>
  <si>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</si>
  <si>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</si>
  <si>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</si>
  <si>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</si>
  <si>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</si>
  <si>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</si>
  <si>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</si>
  <si>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</si>
  <si>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</si>
  <si>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</si>
  <si>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</si>
  <si>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</si>
  <si>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</si>
  <si>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</si>
  <si>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</si>
  <si>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</si>
  <si>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</si>
  <si>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</si>
  <si>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</si>
  <si>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</si>
  <si>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</si>
  <si>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</si>
  <si>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</si>
  <si>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</si>
  <si>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</si>
  <si>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</si>
  <si>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</si>
  <si>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</si>
  <si>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</si>
  <si>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</si>
  <si>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</si>
  <si>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</si>
  <si>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</si>
  <si>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</si>
  <si>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</si>
  <si>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</si>
  <si>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</si>
  <si>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</si>
  <si>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</si>
  <si>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</si>
  <si>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</si>
  <si>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</si>
  <si>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</si>
  <si>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</si>
  <si>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</si>
  <si>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</si>
  <si>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</si>
  <si>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</si>
  <si>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</si>
  <si>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</si>
  <si>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</si>
  <si>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</si>
  <si>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</si>
  <si>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</si>
  <si>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</si>
  <si>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</si>
  <si>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</si>
  <si>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</si>
  <si>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</si>
  <si>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</si>
  <si>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</si>
  <si>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</si>
  <si>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</si>
  <si>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</si>
  <si>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</si>
  <si>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</si>
  <si>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</si>
  <si>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</si>
  <si>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</si>
  <si>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</si>
  <si>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</si>
  <si>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</si>
  <si>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</si>
  <si>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</si>
  <si>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</si>
  <si>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</si>
  <si>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</si>
  <si>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</si>
  <si>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</si>
  <si>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</si>
  <si>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</si>
  <si>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</si>
  <si>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</si>
  <si>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</si>
  <si>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</si>
  <si>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</si>
  <si>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</si>
  <si>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</si>
  <si>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</si>
  <si>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</si>
  <si>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</si>
  <si>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</si>
  <si>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</si>
  <si>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</si>
  <si>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</si>
  <si>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</si>
  <si>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</si>
  <si>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</si>
  <si>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</si>
  <si>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</si>
  <si>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</si>
  <si>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</si>
  <si>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</si>
  <si>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</si>
  <si>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</si>
  <si>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</si>
  <si>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</si>
  <si>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</si>
  <si>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</si>
  <si>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</si>
  <si>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</si>
  <si>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</si>
  <si>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</si>
  <si>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</si>
  <si>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</si>
  <si>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</si>
  <si>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</si>
  <si>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</si>
  <si>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</si>
  <si>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</si>
  <si>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</si>
  <si>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</si>
  <si>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</si>
  <si>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</si>
  <si>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</si>
  <si>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</si>
  <si>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</si>
  <si>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</si>
  <si>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</si>
  <si>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</si>
  <si>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</si>
  <si>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</si>
  <si>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</si>
  <si>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</si>
  <si>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</si>
  <si>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</si>
  <si>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</si>
  <si>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</si>
  <si>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</si>
  <si>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</si>
  <si>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</si>
  <si>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</si>
  <si>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</si>
  <si>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</si>
  <si>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</si>
  <si>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</si>
  <si>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</si>
  <si>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</si>
  <si>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</si>
  <si>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</si>
  <si>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</si>
  <si>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</si>
  <si>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</si>
  <si>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</si>
  <si>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</si>
  <si>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</si>
  <si>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</si>
  <si>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</si>
  <si>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</si>
  <si>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</si>
  <si>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</si>
  <si>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</si>
  <si>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</si>
  <si>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</si>
  <si>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</si>
  <si>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</si>
  <si>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</si>
  <si>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</si>
  <si>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</si>
  <si>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</si>
  <si>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</si>
  <si>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</si>
  <si>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</si>
  <si>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</si>
  <si>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</si>
  <si>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</si>
  <si>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</si>
  <si>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</si>
  <si>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</si>
  <si>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</si>
  <si>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</si>
  <si>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</si>
  <si>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</si>
  <si>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</si>
  <si>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</si>
  <si>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</si>
  <si>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</si>
  <si>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</si>
  <si>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</si>
  <si>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</si>
  <si>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</si>
  <si>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</si>
  <si>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</si>
  <si>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</si>
  <si>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</si>
  <si>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</si>
  <si>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</si>
  <si>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</si>
  <si>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</si>
  <si>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</si>
  <si>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</si>
  <si>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</si>
  <si>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</si>
  <si>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</si>
  <si>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</si>
  <si>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</si>
  <si>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</si>
  <si>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</si>
  <si>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</si>
  <si>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</si>
  <si>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</si>
  <si>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</si>
  <si>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</si>
  <si>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</si>
  <si>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</si>
  <si>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</si>
  <si>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</si>
  <si>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</si>
  <si>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</si>
  <si>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</si>
  <si>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</si>
  <si>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</si>
  <si>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</si>
  <si>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</si>
  <si>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</si>
  <si>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</si>
  <si>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</si>
  <si>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</si>
  <si>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</si>
  <si>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</si>
  <si>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</si>
  <si>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</si>
  <si>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</si>
  <si>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</si>
  <si>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</si>
  <si>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</si>
  <si>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</si>
  <si>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</si>
  <si>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</si>
  <si>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</si>
  <si>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</si>
  <si>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</si>
  <si>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</si>
  <si>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</si>
  <si>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</si>
  <si>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</si>
  <si>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</si>
  <si>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</si>
  <si>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</si>
  <si>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</si>
  <si>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</si>
  <si>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</si>
  <si>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</si>
  <si>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</si>
  <si>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</si>
  <si>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</si>
  <si>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</si>
  <si>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</si>
  <si>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</si>
  <si>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</si>
  <si>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</si>
  <si>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</si>
  <si>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</si>
  <si>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</si>
  <si>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</si>
  <si>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</si>
  <si>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</si>
  <si>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</si>
  <si>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</si>
  <si>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</si>
  <si>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</si>
  <si>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</si>
  <si>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</si>
  <si>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</si>
  <si>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</si>
  <si>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</si>
  <si>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</si>
  <si>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</si>
  <si>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</si>
  <si>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</si>
  <si>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</si>
  <si>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</si>
  <si>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</si>
  <si>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</si>
  <si>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</si>
  <si>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</si>
  <si>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</si>
  <si>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</si>
  <si>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</si>
  <si>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</si>
  <si>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</si>
  <si>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</si>
  <si>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</si>
  <si>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</si>
  <si>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</si>
  <si>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</si>
  <si>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</si>
  <si>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</si>
  <si>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</si>
  <si>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</si>
  <si>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</si>
  <si>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</si>
  <si>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</si>
  <si>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</si>
  <si>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</si>
  <si>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</si>
  <si>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</si>
  <si>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</si>
  <si>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</si>
  <si>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</si>
  <si>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</si>
  <si>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</si>
  <si>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</si>
  <si>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</si>
  <si>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</si>
  <si>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</si>
  <si>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</si>
  <si>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</si>
  <si>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</si>
  <si>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</si>
  <si>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</si>
  <si>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</si>
  <si>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</si>
  <si>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</si>
  <si>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</si>
  <si>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</si>
  <si>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</si>
  <si>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</si>
  <si>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</si>
  <si>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</si>
  <si>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</si>
  <si>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</si>
  <si>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</si>
  <si>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</si>
  <si>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</si>
  <si>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</si>
  <si>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</si>
  <si>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</si>
  <si>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</si>
  <si>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</si>
  <si>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</si>
  <si>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</si>
  <si>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</si>
  <si>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</si>
  <si>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</si>
  <si>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</si>
  <si>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</si>
  <si>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</si>
  <si>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</si>
  <si>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</si>
  <si>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</si>
  <si>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</si>
  <si>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</si>
  <si>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</si>
  <si>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</si>
  <si>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</si>
  <si>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</si>
  <si>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</si>
  <si>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</si>
  <si>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</si>
  <si>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</si>
  <si>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</si>
  <si>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</si>
  <si>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</si>
  <si>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</si>
  <si>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</si>
  <si>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</si>
  <si>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</si>
  <si>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</si>
  <si>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</si>
  <si>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</si>
  <si>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</si>
  <si>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</si>
  <si>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</si>
  <si>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</si>
  <si>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</si>
  <si>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</si>
  <si>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</si>
  <si>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</si>
  <si>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</si>
  <si>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</si>
  <si>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</si>
  <si>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</si>
  <si>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</si>
  <si>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</si>
  <si>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</si>
  <si>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</si>
  <si>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</si>
  <si>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</si>
  <si>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</si>
  <si>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</si>
  <si>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</si>
  <si>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</si>
  <si>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</si>
  <si>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</si>
  <si>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</si>
  <si>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</si>
  <si>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</si>
  <si>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</si>
  <si>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</si>
  <si>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</si>
  <si>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</si>
  <si>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</si>
  <si>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</si>
  <si>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</si>
  <si>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</si>
  <si>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</si>
  <si>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</si>
  <si>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</si>
  <si>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</si>
  <si>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</si>
  <si>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</si>
  <si>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</si>
  <si>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</si>
  <si>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</si>
  <si>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</si>
  <si>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</si>
  <si>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</si>
  <si>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</si>
  <si>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</si>
  <si>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</si>
  <si>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</si>
  <si>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</si>
  <si>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</si>
  <si>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</si>
  <si>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</si>
  <si>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</si>
  <si>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</si>
  <si>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</si>
  <si>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</si>
  <si>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</si>
  <si>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</si>
  <si>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</si>
  <si>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</si>
  <si>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</si>
  <si>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</si>
  <si>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</si>
  <si>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</si>
  <si>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</si>
  <si>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</si>
  <si>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</si>
  <si>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</si>
  <si>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</si>
  <si>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</si>
  <si>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</si>
  <si>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</si>
  <si>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</si>
  <si>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</si>
  <si>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</si>
  <si>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</si>
  <si>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</si>
  <si>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</si>
  <si>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</si>
  <si>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</si>
  <si>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</si>
  <si>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</si>
  <si>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</si>
  <si>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</si>
  <si>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</si>
  <si>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</si>
  <si>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</si>
  <si>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</si>
  <si>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</si>
  <si>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</si>
  <si>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</si>
  <si>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</si>
  <si>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</si>
  <si>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</si>
  <si>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</si>
  <si>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</si>
  <si>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</si>
  <si>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</si>
  <si>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</si>
  <si>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</si>
  <si>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</si>
  <si>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</si>
  <si>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</si>
  <si>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</si>
  <si>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</si>
  <si>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</si>
  <si>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</si>
  <si>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</si>
  <si>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</si>
  <si>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</si>
  <si>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</si>
  <si>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</si>
  <si>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</si>
  <si>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</si>
  <si>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</si>
  <si>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</si>
  <si>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</si>
  <si>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</si>
  <si>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</si>
  <si>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</si>
  <si>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</si>
  <si>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</si>
  <si>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</si>
  <si>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</si>
  <si>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</si>
  <si>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</si>
  <si>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</si>
  <si>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</si>
  <si>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</si>
  <si>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</si>
  <si>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</si>
  <si>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</si>
  <si>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</si>
  <si>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</si>
  <si>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</si>
  <si>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</si>
  <si>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</si>
  <si>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</si>
  <si>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</si>
  <si>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</si>
  <si>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</si>
  <si>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</si>
  <si>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</si>
  <si>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</si>
  <si>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</si>
  <si>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</si>
  <si>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</si>
  <si>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</si>
  <si>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</si>
  <si>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</si>
  <si>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</si>
  <si>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</si>
  <si>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</si>
  <si>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</si>
  <si>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</si>
  <si>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</si>
  <si>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</si>
  <si>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</si>
  <si>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</si>
  <si>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</si>
  <si>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</si>
  <si>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</si>
  <si>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</si>
  <si>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</si>
  <si>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</si>
  <si>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</si>
  <si>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</si>
  <si>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</si>
  <si>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</si>
  <si>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</si>
  <si>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</si>
  <si>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</si>
  <si>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</si>
  <si>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</si>
  <si>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</si>
  <si>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</si>
  <si>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</si>
  <si>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</si>
  <si>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</si>
  <si>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</si>
  <si>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</si>
  <si>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</si>
  <si>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</si>
  <si>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</si>
  <si>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</si>
  <si>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</si>
  <si>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</si>
  <si>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</si>
  <si>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</si>
  <si>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</si>
  <si>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</si>
  <si>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</si>
  <si>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</si>
  <si>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</si>
  <si>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</si>
  <si>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</si>
  <si>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</si>
  <si>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</si>
  <si>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</si>
  <si>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</si>
  <si>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</si>
  <si>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</si>
  <si>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</si>
  <si>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</si>
  <si>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</si>
  <si>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</si>
  <si>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</si>
  <si>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</si>
  <si>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</si>
  <si>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</si>
  <si>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</si>
  <si>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</si>
  <si>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</si>
  <si>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</si>
  <si>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</si>
  <si>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</si>
  <si>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</si>
  <si>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</si>
  <si>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</si>
  <si>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</si>
  <si>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</si>
  <si>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</si>
  <si>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</si>
  <si>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</si>
  <si>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</si>
  <si>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</si>
  <si>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</si>
  <si>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</si>
  <si>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</si>
  <si>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</si>
  <si>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</si>
  <si>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</si>
  <si>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</si>
  <si>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</si>
  <si>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</si>
  <si>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</si>
  <si>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</si>
  <si>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</si>
  <si>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</si>
  <si>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</si>
  <si>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</si>
  <si>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</si>
  <si>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</si>
  <si>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</si>
  <si>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</si>
  <si>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</si>
  <si>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</si>
  <si>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</si>
  <si>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</si>
  <si>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</si>
  <si>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</si>
  <si>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</si>
  <si>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</si>
  <si>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</si>
  <si>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</si>
  <si>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</si>
  <si>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</si>
  <si>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</si>
  <si>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</si>
  <si>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</si>
  <si>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</si>
  <si>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</si>
  <si>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</si>
  <si>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</si>
  <si>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</si>
  <si>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</si>
  <si>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</si>
  <si>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</si>
  <si>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</si>
  <si>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</si>
  <si>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</si>
  <si>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</si>
  <si>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</si>
  <si>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</si>
  <si>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</si>
  <si>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</si>
  <si>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</si>
  <si>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</si>
  <si>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</si>
  <si>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</si>
  <si>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</si>
  <si>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</si>
  <si>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</si>
  <si>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</si>
  <si>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</si>
  <si>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</si>
  <si>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</si>
  <si>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</si>
  <si>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</si>
  <si>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</si>
  <si>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</si>
  <si>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</si>
  <si>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</si>
  <si>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</si>
  <si>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</si>
  <si>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</si>
  <si>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</si>
  <si>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</si>
  <si>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</si>
  <si>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</si>
  <si>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</si>
  <si>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</si>
  <si>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</si>
  <si>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</si>
  <si>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</si>
  <si>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</si>
  <si>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</si>
  <si>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</si>
  <si>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</si>
  <si>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</si>
  <si>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</si>
  <si>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</si>
  <si>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</si>
  <si>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</si>
  <si>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</si>
  <si>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</si>
  <si>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</si>
  <si>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</si>
  <si>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</si>
  <si>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</si>
  <si>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</si>
  <si>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</si>
  <si>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</si>
  <si>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</si>
  <si>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</si>
  <si>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</si>
  <si>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</si>
  <si>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</si>
  <si>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</si>
  <si>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</si>
  <si>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</si>
  <si>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</si>
  <si>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</si>
  <si>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</si>
  <si>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</si>
  <si>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</si>
  <si>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</si>
  <si>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</si>
  <si>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</si>
  <si>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</si>
  <si>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</si>
  <si>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</si>
  <si>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</si>
  <si>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</si>
  <si>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</si>
  <si>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</si>
  <si>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</si>
  <si>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</si>
  <si>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</si>
  <si>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</si>
  <si>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</si>
  <si>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</si>
  <si>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</si>
  <si>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</si>
  <si>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</si>
  <si>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</si>
  <si>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</si>
  <si>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</si>
  <si>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</si>
  <si>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</si>
  <si>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</si>
  <si>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</si>
  <si>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</si>
  <si>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</si>
  <si>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</si>
  <si>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</si>
  <si>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</si>
  <si>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</si>
  <si>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</si>
  <si>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</si>
  <si>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</si>
  <si>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</si>
  <si>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</si>
  <si>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</si>
  <si>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</si>
  <si>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</si>
  <si>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</si>
  <si>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</si>
  <si>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</si>
  <si>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</si>
  <si>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</si>
  <si>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</si>
  <si>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</si>
  <si>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</si>
  <si>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</si>
  <si>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</si>
  <si>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</si>
  <si>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</si>
  <si>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</si>
  <si>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</si>
  <si>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</si>
  <si>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</si>
  <si>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</si>
  <si>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</si>
  <si>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</si>
  <si>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</si>
  <si>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</si>
  <si>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</si>
  <si>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</si>
  <si>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</si>
  <si>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</si>
  <si>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</si>
  <si>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</si>
  <si>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</si>
  <si>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</si>
  <si>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</si>
  <si>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</si>
  <si>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</si>
  <si>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</si>
  <si>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</si>
  <si>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</si>
  <si>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</si>
  <si>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</si>
  <si>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</si>
  <si>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</si>
  <si>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</si>
  <si>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</si>
  <si>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</si>
  <si>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</si>
  <si>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</si>
  <si>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</si>
  <si>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</si>
  <si>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</si>
  <si>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</si>
  <si>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</si>
  <si>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</si>
  <si>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</si>
  <si>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</si>
  <si>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</si>
  <si>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</si>
  <si>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</si>
  <si>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</si>
  <si>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</si>
  <si>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</si>
  <si>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</si>
  <si>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</si>
  <si>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</si>
  <si>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</si>
  <si>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</si>
  <si>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</si>
  <si>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</si>
  <si>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</si>
  <si>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</si>
  <si>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</si>
  <si>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</si>
  <si>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</si>
  <si>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</si>
  <si>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</si>
  <si>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</si>
  <si>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</si>
  <si>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</si>
  <si>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</si>
  <si>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</si>
  <si>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</si>
  <si>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</si>
  <si>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</si>
  <si>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</si>
  <si>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</si>
  <si>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</si>
  <si>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</si>
  <si>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</si>
  <si>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</si>
  <si>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</si>
  <si>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</si>
  <si>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</si>
  <si>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</si>
  <si>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</si>
  <si>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</si>
  <si>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</si>
  <si>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</si>
  <si>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</si>
  <si>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</si>
  <si>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</si>
  <si>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</si>
  <si>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</si>
  <si>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</si>
  <si>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</si>
  <si>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</si>
  <si>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</si>
  <si>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</si>
  <si>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</si>
  <si>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</si>
  <si>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</si>
  <si>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</si>
  <si>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</si>
  <si>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</si>
  <si>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</si>
  <si>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</si>
  <si>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</si>
  <si>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</si>
  <si>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</si>
  <si>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</si>
  <si>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</si>
  <si>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</si>
  <si>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</si>
  <si>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</si>
  <si>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</si>
  <si>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</si>
  <si>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</si>
  <si>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</si>
  <si>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</si>
  <si>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</si>
  <si>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</si>
  <si>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</si>
  <si>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</si>
  <si>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</si>
  <si>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</si>
  <si>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</si>
  <si>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</si>
  <si>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</si>
  <si>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</si>
  <si>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</si>
  <si>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</si>
  <si>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</si>
  <si>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</si>
  <si>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</si>
  <si>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</si>
  <si>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</si>
  <si>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</si>
  <si>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</si>
  <si>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</si>
  <si>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</si>
  <si>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</si>
  <si>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</si>
  <si>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</si>
  <si>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</si>
  <si>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</si>
  <si>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</si>
  <si>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</si>
  <si>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</si>
  <si>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</si>
  <si>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</si>
  <si>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</si>
  <si>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</si>
  <si>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</si>
  <si>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</si>
  <si>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</si>
  <si>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</si>
  <si>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</si>
  <si>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</si>
  <si>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</si>
  <si>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</si>
  <si>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</si>
  <si>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</si>
  <si>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</si>
  <si>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</si>
  <si>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</si>
  <si>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</si>
  <si>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</si>
  <si>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</si>
  <si>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</si>
  <si>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</si>
  <si>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</si>
  <si>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</si>
  <si>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</si>
  <si>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</si>
  <si>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</si>
  <si>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</si>
  <si>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</si>
  <si>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</si>
  <si>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</si>
  <si>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</si>
  <si>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</si>
  <si>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</si>
  <si>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</si>
  <si>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</si>
  <si>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</si>
  <si>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</si>
  <si>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</si>
  <si>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</si>
  <si>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</si>
  <si>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</si>
  <si>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</si>
  <si>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</si>
  <si>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</si>
  <si>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</si>
  <si>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</si>
  <si>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</si>
  <si>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</si>
  <si>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</si>
  <si>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</si>
  <si>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</si>
  <si>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</si>
  <si>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</si>
  <si>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</si>
  <si>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</si>
  <si>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</si>
  <si>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</si>
  <si>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</si>
  <si>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</si>
  <si>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</si>
  <si>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</si>
  <si>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</si>
  <si>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</si>
  <si>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</si>
  <si>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</si>
  <si>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</si>
  <si>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</si>
  <si>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</si>
  <si>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</si>
  <si>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</si>
  <si>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</si>
  <si>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</si>
  <si>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</si>
  <si>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</si>
  <si>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</si>
  <si>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</si>
  <si>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</si>
  <si>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</si>
  <si>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</si>
  <si>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</si>
  <si>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</si>
  <si>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</si>
  <si>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</si>
  <si>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</si>
  <si>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</si>
  <si>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</si>
  <si>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</si>
  <si>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</si>
  <si>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</si>
  <si>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</si>
  <si>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</si>
  <si>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</si>
  <si>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</si>
  <si>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</si>
  <si>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</si>
  <si>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</si>
  <si>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</si>
  <si>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</si>
  <si>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</si>
  <si>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</si>
  <si>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</si>
  <si>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</si>
  <si>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</si>
  <si>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</si>
  <si>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</si>
  <si>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</si>
  <si>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</si>
  <si>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</si>
  <si>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</si>
  <si>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</si>
  <si>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</si>
  <si>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</si>
  <si>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</si>
  <si>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</si>
  <si>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</si>
  <si>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</si>
  <si>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</si>
  <si>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</si>
  <si>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</si>
  <si>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</si>
  <si>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</si>
  <si>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</si>
  <si>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</si>
  <si>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</si>
  <si>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</si>
  <si>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</si>
  <si>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</si>
  <si>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</si>
  <si>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</si>
  <si>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</si>
  <si>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</si>
  <si>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</si>
  <si>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</si>
  <si>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</si>
  <si>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</si>
  <si>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</si>
  <si>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</si>
  <si>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</si>
  <si>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</si>
  <si>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</si>
  <si>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</si>
  <si>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</si>
  <si>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</si>
  <si>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</si>
  <si>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</si>
  <si>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</si>
  <si>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</si>
  <si>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</si>
  <si>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</si>
  <si>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</si>
  <si>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</si>
  <si>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</si>
  <si>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</si>
  <si>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</si>
  <si>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</si>
  <si>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</si>
  <si>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</si>
  <si>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</si>
  <si>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</si>
  <si>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</si>
  <si>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</si>
  <si>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</si>
  <si>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</si>
  <si>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</si>
  <si>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</si>
  <si>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</si>
  <si>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</si>
  <si>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</si>
  <si>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</si>
  <si>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</si>
  <si>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</si>
  <si>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</si>
  <si>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</si>
  <si>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</si>
  <si>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</si>
  <si>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</si>
  <si>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</si>
  <si>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</si>
  <si>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</si>
  <si>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</si>
  <si>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</si>
  <si>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</si>
  <si>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</si>
  <si>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</si>
  <si>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</si>
  <si>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</si>
  <si>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</si>
  <si>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</si>
  <si>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</si>
  <si>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</si>
  <si>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</si>
  <si>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</si>
  <si>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</si>
  <si>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</si>
  <si>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</si>
  <si>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</si>
  <si>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</si>
  <si>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</si>
  <si>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</si>
  <si>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</si>
  <si>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</si>
  <si>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</si>
  <si>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</si>
  <si>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</si>
  <si>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</si>
  <si>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</si>
  <si>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</si>
  <si>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</si>
  <si>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</si>
  <si>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</si>
  <si>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</si>
  <si>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</si>
  <si>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</si>
  <si>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</si>
  <si>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</si>
  <si>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</si>
  <si>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</si>
  <si>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</si>
  <si>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</si>
  <si>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</si>
  <si>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</si>
  <si>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</si>
  <si>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</si>
  <si>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</si>
  <si>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</si>
  <si>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</si>
  <si>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</si>
  <si>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</si>
  <si>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</si>
  <si>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</si>
  <si>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</si>
  <si>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</si>
  <si>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</si>
  <si>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</si>
  <si>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</si>
  <si>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</si>
  <si>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</si>
  <si>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</si>
  <si>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</si>
  <si>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</si>
  <si>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</si>
  <si>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</si>
  <si>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</si>
  <si>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</si>
  <si>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</si>
  <si>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</si>
  <si>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</si>
  <si>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</si>
  <si>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</si>
  <si>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</si>
  <si>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</si>
  <si>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</si>
  <si>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</si>
  <si>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</si>
  <si>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</si>
  <si>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</si>
  <si>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</si>
  <si>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</si>
  <si>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</si>
  <si>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</si>
  <si>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</si>
  <si>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</si>
  <si>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</si>
  <si>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</si>
  <si>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</si>
  <si>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</si>
  <si>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</si>
  <si>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</si>
  <si>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</si>
  <si>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</si>
  <si>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</si>
  <si>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</si>
  <si>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</si>
  <si>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</si>
  <si>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</si>
  <si>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</si>
  <si>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</si>
  <si>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</si>
  <si>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</si>
  <si>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</si>
  <si>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</si>
  <si>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</si>
  <si>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</si>
  <si>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</si>
  <si>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</si>
  <si>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</si>
  <si>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</si>
  <si>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</si>
  <si>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</si>
  <si>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</si>
  <si>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</si>
  <si>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</si>
  <si>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</si>
  <si>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</si>
  <si>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</si>
  <si>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</si>
  <si>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</si>
  <si>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</si>
  <si>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</si>
  <si>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</si>
  <si>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</si>
  <si>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</si>
  <si>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</si>
  <si>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</si>
  <si>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</si>
  <si>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</si>
  <si>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</si>
  <si>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</si>
  <si>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</si>
  <si>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</si>
  <si>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</si>
  <si>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</si>
  <si>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</si>
  <si>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</si>
  <si>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</si>
  <si>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</si>
  <si>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</si>
  <si>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</si>
  <si>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</si>
  <si>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</si>
  <si>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</si>
  <si>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</si>
  <si>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</si>
  <si>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</si>
  <si>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</si>
  <si>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</si>
  <si>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</si>
  <si>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</si>
  <si>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</si>
  <si>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</si>
  <si>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</si>
  <si>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</si>
  <si>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</si>
  <si>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</si>
  <si>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</si>
  <si>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</si>
  <si>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</si>
  <si>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</si>
  <si>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</si>
  <si>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</si>
  <si>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</si>
  <si>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</si>
  <si>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</si>
  <si>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</si>
  <si>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</si>
  <si>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</si>
  <si>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</si>
  <si>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</si>
  <si>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</si>
  <si>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</si>
  <si>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</si>
  <si>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</si>
  <si>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</si>
  <si>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</si>
  <si>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</si>
  <si>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</si>
  <si>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</si>
  <si>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</si>
  <si>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</si>
  <si>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</si>
  <si>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</si>
  <si>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</si>
  <si>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</si>
  <si>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</si>
  <si>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</si>
  <si>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</si>
  <si>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</si>
  <si>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</si>
  <si>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</si>
  <si>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</si>
  <si>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</si>
  <si>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</si>
  <si>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</si>
  <si>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</si>
  <si>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</si>
  <si>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</si>
  <si>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</si>
  <si>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</si>
  <si>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</si>
  <si>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</si>
  <si>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</si>
  <si>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</si>
  <si>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</si>
  <si>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</si>
  <si>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</si>
  <si>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</si>
  <si>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</si>
  <si>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</si>
  <si>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</si>
  <si>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</si>
  <si>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</si>
  <si>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</si>
  <si>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</si>
  <si>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</si>
  <si>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</si>
  <si>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</si>
  <si>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</si>
  <si>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</si>
  <si>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</si>
  <si>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</si>
  <si>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</si>
  <si>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</si>
  <si>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</si>
  <si>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</si>
  <si>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</si>
  <si>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</si>
  <si>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</si>
  <si>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</si>
  <si>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</si>
  <si>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</si>
  <si>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</si>
  <si>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</si>
  <si>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</si>
  <si>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</si>
  <si>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</si>
  <si>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</si>
  <si>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</si>
  <si>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</si>
  <si>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</si>
  <si>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</si>
  <si>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</si>
  <si>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</si>
  <si>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</si>
  <si>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</si>
  <si>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</si>
  <si>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</si>
  <si>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</si>
  <si>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</si>
  <si>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</si>
  <si>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</si>
  <si>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</si>
  <si>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</si>
  <si>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</si>
  <si>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</si>
  <si>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</si>
  <si>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</si>
  <si>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</si>
  <si>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</si>
  <si>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</si>
  <si>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</si>
  <si>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</si>
  <si>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</si>
  <si>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</si>
  <si>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</si>
  <si>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</si>
  <si>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</si>
  <si>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</si>
  <si>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</si>
  <si>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</si>
  <si>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</si>
  <si>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</si>
  <si>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</si>
  <si>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</si>
  <si>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</si>
  <si>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</si>
  <si>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</si>
  <si>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</si>
  <si>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</si>
  <si>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</si>
  <si>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</si>
  <si>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</si>
  <si>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</si>
  <si>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</si>
  <si>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</si>
  <si>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</si>
  <si>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</si>
  <si>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</si>
  <si>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</si>
  <si>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</si>
  <si>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</si>
  <si>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</si>
  <si>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</si>
  <si>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</si>
  <si>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</si>
  <si>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</si>
  <si>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</si>
  <si>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</si>
  <si>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</si>
  <si>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</si>
  <si>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</si>
  <si>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</si>
  <si>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</si>
  <si>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</si>
  <si>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</si>
  <si>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</si>
  <si>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</si>
  <si>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</si>
  <si>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</si>
  <si>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</si>
  <si>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</si>
  <si>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</si>
  <si>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</si>
  <si>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</si>
  <si>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</si>
  <si>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</si>
  <si>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</si>
  <si>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</si>
  <si>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</si>
  <si>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</si>
  <si>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</si>
  <si>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</si>
  <si>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</si>
  <si>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</si>
  <si>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</si>
  <si>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</si>
  <si>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</si>
  <si>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</si>
  <si>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</si>
  <si>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</si>
  <si>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</si>
  <si>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</si>
  <si>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</si>
  <si>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</si>
  <si>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</si>
  <si>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</si>
  <si>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</si>
  <si>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</si>
  <si>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</si>
  <si>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</si>
  <si>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</si>
  <si>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</si>
  <si>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</si>
  <si>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</si>
  <si>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</si>
  <si>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</si>
  <si>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</si>
  <si>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</si>
  <si>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</si>
  <si>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</si>
  <si>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</si>
  <si>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</si>
  <si>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</si>
  <si>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</si>
  <si>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</si>
  <si>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</si>
  <si>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</si>
  <si>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</si>
  <si>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</si>
  <si>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</si>
  <si>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</si>
  <si>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</si>
  <si>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</si>
  <si>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</si>
  <si>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</si>
  <si>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</si>
  <si>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</si>
  <si>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</si>
  <si>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</si>
  <si>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</si>
  <si>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</si>
  <si>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</si>
  <si>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</si>
  <si>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</si>
  <si>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</si>
  <si>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</si>
  <si>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</si>
  <si>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</si>
  <si>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</si>
  <si>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</si>
  <si>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</si>
  <si>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</si>
  <si>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</si>
  <si>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</si>
  <si>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</si>
  <si>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</si>
  <si>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</si>
  <si>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</si>
  <si>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</si>
  <si>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</si>
  <si>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</si>
  <si>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</si>
  <si>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</si>
  <si>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</si>
  <si>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</si>
  <si>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</si>
  <si>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</si>
  <si>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</si>
  <si>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</si>
  <si>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</si>
  <si>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</si>
  <si>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</si>
  <si>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</si>
  <si>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</si>
  <si>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</si>
  <si>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</si>
  <si>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</si>
  <si>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</si>
  <si>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</si>
  <si>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</si>
  <si>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</si>
  <si>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</si>
  <si>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</si>
  <si>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</si>
  <si>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</si>
  <si>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</si>
  <si>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</si>
  <si>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</si>
  <si>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</si>
  <si>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</si>
  <si>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</si>
  <si>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</si>
  <si>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</si>
  <si>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</si>
  <si>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</si>
  <si>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</si>
  <si>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</si>
  <si>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</si>
  <si>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</si>
  <si>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</si>
  <si>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</si>
  <si>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</si>
  <si>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</si>
  <si>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</si>
  <si>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</si>
  <si>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</si>
  <si>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</si>
  <si>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</si>
  <si>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</si>
  <si>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</si>
  <si>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</si>
  <si>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</si>
  <si>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</si>
  <si>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</si>
  <si>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</si>
  <si>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</si>
  <si>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</si>
  <si>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</si>
  <si>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</si>
  <si>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</si>
  <si>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</si>
  <si>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</si>
  <si>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</si>
  <si>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</si>
  <si>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</si>
  <si>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</si>
  <si>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</si>
  <si>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</si>
  <si>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</si>
  <si>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</si>
  <si>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</si>
  <si>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</si>
  <si>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</si>
  <si>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</si>
  <si>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</si>
  <si>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</si>
  <si>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</si>
  <si>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</si>
  <si>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</si>
  <si>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</si>
  <si>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</si>
  <si>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</si>
  <si>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</si>
  <si>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</si>
  <si>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</si>
  <si>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</si>
  <si>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</si>
  <si>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</si>
  <si>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</si>
  <si>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</si>
  <si>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</si>
  <si>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</si>
  <si>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</si>
  <si>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</si>
  <si>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</si>
  <si>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</si>
  <si>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</si>
  <si>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</si>
  <si>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</si>
  <si>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</si>
  <si>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</si>
  <si>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</si>
  <si>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</si>
  <si>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</si>
  <si>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</si>
  <si>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</si>
  <si>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</si>
  <si>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</si>
  <si>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</si>
  <si>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</si>
  <si>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</si>
  <si>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</si>
  <si>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</si>
  <si>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</si>
  <si>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</si>
  <si>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</si>
  <si>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</si>
  <si>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</si>
  <si>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</si>
  <si>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</si>
  <si>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</si>
  <si>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</si>
  <si>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</si>
  <si>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</si>
  <si>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</si>
  <si>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</si>
  <si>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</si>
  <si>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</si>
  <si>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</si>
  <si>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</si>
  <si>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</si>
  <si>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</si>
  <si>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</si>
  <si>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</si>
  <si>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</si>
  <si>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</si>
  <si>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</si>
  <si>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</si>
  <si>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</si>
  <si>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</si>
  <si>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</si>
  <si>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</si>
  <si>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</si>
  <si>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</si>
  <si>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</si>
  <si>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</si>
  <si>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</si>
  <si>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</si>
  <si>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</si>
  <si>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</si>
  <si>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</si>
  <si>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</si>
  <si>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</si>
  <si>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</si>
  <si>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</si>
  <si>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</si>
  <si>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</si>
  <si>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</si>
  <si>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</si>
  <si>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</si>
  <si>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</si>
  <si>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</si>
  <si>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</si>
  <si>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</si>
  <si>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</si>
  <si>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</si>
  <si>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</si>
  <si>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</si>
  <si>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</si>
  <si>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</si>
  <si>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</si>
  <si>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</si>
  <si>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</si>
  <si>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</si>
  <si>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</si>
  <si>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</si>
  <si>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</si>
  <si>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</si>
  <si>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</si>
  <si>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</si>
  <si>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</si>
  <si>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</si>
  <si>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</si>
  <si>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</si>
  <si>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</si>
  <si>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</si>
  <si>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</si>
  <si>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</si>
  <si>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</si>
  <si>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</si>
  <si>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</si>
  <si>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</si>
  <si>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</si>
  <si>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</si>
  <si>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</si>
  <si>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</si>
  <si>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</si>
  <si>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</si>
  <si>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</si>
  <si>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</si>
  <si>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</si>
  <si>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</si>
  <si>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</si>
  <si>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</si>
  <si>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</si>
  <si>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</si>
  <si>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</si>
  <si>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</si>
  <si>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</si>
  <si>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</si>
  <si>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</si>
  <si>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</si>
  <si>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</si>
  <si>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</si>
  <si>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</si>
  <si>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</si>
  <si>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</si>
  <si>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</si>
  <si>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</si>
  <si>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</si>
  <si>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</si>
  <si>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</si>
  <si>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</si>
  <si>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</si>
  <si>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</si>
  <si>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</si>
  <si>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</si>
  <si>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</si>
  <si>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</si>
  <si>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</si>
  <si>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</si>
  <si>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</si>
  <si>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</si>
  <si>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</si>
  <si>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</si>
  <si>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</si>
  <si>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</si>
  <si>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</si>
  <si>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</si>
  <si>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</si>
  <si>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</si>
  <si>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</si>
  <si>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</si>
  <si>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</si>
  <si>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</si>
  <si>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</si>
  <si>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</si>
  <si>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</si>
  <si>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</si>
  <si>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</si>
  <si>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</si>
  <si>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</si>
  <si>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</si>
  <si>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</si>
  <si>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</si>
  <si>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</si>
  <si>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</si>
  <si>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</si>
  <si>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</si>
  <si>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</si>
  <si>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</si>
  <si>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</si>
  <si>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</si>
  <si>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</si>
  <si>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</si>
  <si>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</si>
  <si>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</si>
  <si>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</si>
  <si>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</si>
  <si>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</si>
  <si>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</si>
  <si>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</si>
  <si>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</si>
  <si>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</si>
  <si>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</si>
  <si>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</si>
  <si>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</si>
  <si>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</si>
  <si>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</si>
  <si>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</si>
  <si>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</si>
  <si>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</si>
  <si>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</si>
  <si>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</si>
  <si>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</si>
  <si>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</si>
  <si>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</si>
  <si>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</si>
  <si>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</si>
  <si>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</si>
  <si>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</si>
  <si>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</si>
  <si>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</si>
  <si>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</si>
  <si>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</si>
  <si>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</si>
  <si>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</si>
  <si>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</si>
  <si>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</si>
  <si>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</si>
  <si>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</si>
  <si>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</si>
  <si>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</si>
  <si>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</si>
  <si>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</si>
  <si>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</si>
  <si>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</si>
  <si>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</si>
  <si>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</si>
  <si>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</si>
  <si>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</si>
  <si>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</si>
  <si>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</si>
  <si>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</si>
  <si>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</si>
  <si>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</si>
  <si>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</si>
  <si>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</si>
  <si>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</si>
  <si>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</si>
  <si>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</si>
  <si>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</si>
  <si>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</si>
  <si>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</si>
  <si>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</si>
  <si>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</si>
  <si>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</si>
  <si>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</si>
  <si>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</si>
  <si>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</si>
  <si>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</si>
  <si>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</si>
  <si>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</si>
  <si>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</si>
  <si>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</si>
  <si>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</si>
  <si>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</si>
  <si>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</si>
  <si>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</si>
  <si>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</si>
  <si>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</si>
  <si>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</si>
  <si>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</si>
  <si>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</si>
  <si>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</si>
  <si>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</si>
  <si>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</si>
  <si>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</si>
  <si>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</si>
  <si>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</si>
  <si>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</si>
  <si>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</si>
  <si>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</si>
  <si>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</si>
  <si>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</si>
  <si>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</si>
  <si>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</si>
  <si>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</si>
  <si>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</si>
  <si>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</si>
  <si>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</si>
  <si>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</si>
  <si>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</si>
  <si>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</si>
  <si>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</si>
  <si>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</si>
  <si>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</si>
  <si>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</si>
  <si>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</si>
  <si>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</si>
  <si>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</si>
  <si>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</si>
  <si>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</si>
  <si>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</si>
  <si>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</si>
  <si>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</si>
  <si>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</si>
  <si>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</si>
  <si>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</si>
  <si>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</si>
  <si>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</si>
  <si>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</si>
  <si>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</si>
  <si>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</si>
  <si>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</si>
  <si>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</si>
  <si>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</si>
  <si>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</si>
  <si>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</si>
  <si>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</si>
  <si>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</si>
  <si>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</si>
  <si>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</si>
  <si>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</si>
  <si>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</si>
  <si>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</si>
  <si>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</si>
  <si>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</si>
  <si>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</si>
  <si>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</si>
  <si>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</si>
  <si>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</si>
  <si>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</si>
  <si>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</si>
  <si>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</si>
  <si>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</si>
  <si>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</si>
  <si>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</si>
  <si>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</si>
  <si>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</si>
  <si>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</si>
  <si>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</si>
  <si>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</si>
  <si>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</si>
  <si>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</si>
  <si>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</si>
  <si>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</si>
  <si>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</si>
  <si>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</si>
  <si>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</si>
  <si>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</si>
  <si>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</si>
  <si>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</si>
  <si>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</si>
  <si>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</si>
  <si>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</si>
  <si>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</si>
  <si>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</si>
  <si>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</si>
  <si>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</si>
  <si>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</si>
  <si>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</si>
  <si>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</si>
  <si>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</si>
  <si>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</si>
  <si>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</si>
  <si>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</si>
  <si>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</si>
  <si>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</si>
  <si>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</si>
  <si>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</si>
  <si>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</si>
  <si>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</si>
  <si>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</si>
  <si>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</si>
  <si>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</si>
  <si>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</si>
  <si>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</si>
  <si>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</si>
  <si>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</si>
  <si>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</si>
  <si>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</si>
  <si>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</si>
  <si>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</si>
  <si>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</si>
  <si>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</si>
  <si>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</si>
  <si>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</si>
  <si>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</si>
  <si>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</si>
  <si>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</si>
  <si>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</si>
  <si>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</si>
  <si>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</si>
  <si>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</si>
  <si>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</si>
  <si>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</si>
  <si>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</si>
  <si>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</si>
  <si>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</si>
  <si>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</si>
  <si>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</si>
  <si>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</si>
  <si>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</si>
  <si>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</si>
  <si>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</si>
  <si>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</si>
  <si>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</si>
  <si>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</si>
  <si>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</si>
  <si>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</si>
  <si>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</si>
  <si>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</si>
  <si>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</si>
  <si>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</si>
  <si>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</si>
  <si>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</si>
  <si>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</si>
  <si>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</si>
  <si>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</si>
  <si>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</si>
  <si>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</si>
  <si>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</si>
  <si>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</si>
  <si>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</si>
  <si>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</si>
  <si>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</si>
  <si>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</si>
  <si>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</si>
  <si>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</si>
  <si>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</si>
  <si>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</si>
  <si>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</si>
  <si>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</si>
  <si>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</si>
  <si>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</si>
  <si>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</si>
  <si>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</si>
  <si>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</si>
  <si>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</si>
  <si>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</si>
  <si>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</si>
  <si>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</si>
  <si>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</si>
  <si>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</si>
  <si>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</si>
  <si>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</si>
  <si>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</si>
  <si>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</si>
  <si>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</si>
  <si>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</si>
  <si>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</si>
  <si>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</si>
  <si>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</si>
  <si>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</si>
  <si>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</si>
  <si>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</si>
  <si>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</si>
  <si>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</si>
  <si>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</si>
  <si>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</si>
  <si>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</si>
  <si>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</si>
  <si>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</si>
  <si>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</si>
  <si>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</si>
  <si>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</si>
  <si>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</si>
  <si>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</si>
  <si>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</si>
  <si>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</si>
  <si>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</si>
  <si>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</si>
  <si>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</si>
  <si>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</si>
  <si>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</si>
  <si>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</si>
  <si>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</si>
  <si>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</si>
  <si>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</si>
  <si>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</si>
  <si>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</si>
  <si>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</si>
  <si>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</si>
  <si>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</si>
  <si>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</si>
  <si>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</si>
  <si>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</si>
  <si>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</si>
  <si>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</si>
  <si>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</si>
  <si>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</si>
  <si>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</si>
  <si>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</si>
  <si>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</si>
  <si>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</si>
  <si>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</si>
  <si>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</si>
  <si>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</si>
  <si>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</si>
  <si>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</si>
  <si>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</si>
  <si>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</si>
  <si>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</si>
  <si>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</si>
  <si>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</si>
  <si>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</si>
  <si>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</si>
  <si>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</si>
  <si>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</si>
  <si>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</si>
  <si>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</si>
  <si>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</si>
  <si>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</si>
  <si>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</si>
  <si>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</si>
  <si>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</si>
  <si>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</si>
  <si>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</si>
  <si>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</si>
  <si>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</si>
  <si>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</si>
  <si>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</si>
  <si>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</si>
  <si>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</si>
  <si>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</si>
  <si>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</si>
  <si>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</si>
  <si>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</si>
  <si>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</si>
  <si>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</si>
  <si>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</si>
  <si>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</si>
  <si>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</si>
  <si>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</si>
  <si>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</si>
  <si>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</si>
  <si>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</si>
  <si>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</si>
  <si>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</si>
  <si>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</si>
  <si>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</si>
  <si>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</si>
  <si>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</si>
  <si>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</si>
  <si>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</si>
  <si>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</si>
  <si>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</si>
  <si>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</si>
  <si>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</si>
  <si>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</si>
  <si>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</si>
  <si>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</si>
  <si>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</si>
  <si>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</si>
  <si>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</si>
  <si>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</si>
  <si>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</si>
  <si>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</si>
  <si>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</si>
  <si>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</si>
  <si>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</si>
  <si>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</si>
  <si>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</si>
  <si>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</si>
  <si>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</si>
  <si>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</si>
  <si>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</si>
  <si>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</si>
  <si>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</si>
  <si>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</si>
  <si>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</si>
  <si>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</si>
  <si>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</si>
  <si>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</si>
  <si>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</si>
  <si>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</si>
  <si>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</si>
  <si>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</si>
  <si>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</si>
  <si>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</si>
  <si>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</si>
  <si>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</si>
  <si>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</si>
  <si>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</si>
  <si>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</si>
  <si>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</si>
  <si>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</si>
  <si>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</si>
  <si>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</si>
  <si>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</si>
  <si>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</si>
  <si>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</si>
  <si>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</si>
  <si>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</si>
  <si>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</si>
  <si>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</si>
  <si>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</si>
  <si>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</si>
  <si>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</si>
  <si>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</si>
  <si>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</si>
  <si>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</si>
  <si>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</si>
  <si>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</si>
  <si>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</si>
  <si>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</si>
  <si>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</si>
  <si>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</si>
  <si>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</si>
  <si>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</si>
  <si>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</si>
  <si>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</si>
  <si>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</si>
  <si>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</si>
  <si>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</si>
  <si>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</si>
  <si>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</si>
  <si>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</si>
  <si>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</si>
  <si>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</si>
  <si>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</si>
  <si>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</si>
  <si>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</si>
  <si>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</si>
  <si>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</si>
  <si>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</si>
  <si>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</si>
  <si>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</si>
  <si>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</si>
  <si>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</si>
  <si>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</si>
  <si>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</si>
  <si>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</si>
  <si>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</si>
  <si>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</si>
  <si>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</si>
  <si>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</si>
  <si>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</si>
  <si>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</si>
  <si>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</si>
  <si>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</si>
  <si>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</si>
  <si>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</si>
  <si>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</si>
  <si>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</si>
  <si>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</si>
  <si>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</si>
  <si>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</si>
  <si>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</si>
  <si>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</si>
  <si>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</si>
  <si>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</si>
  <si>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</si>
  <si>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</si>
  <si>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</si>
  <si>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</si>
  <si>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</si>
  <si>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</si>
  <si>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</si>
  <si>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</si>
  <si>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</si>
  <si>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</si>
  <si>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</si>
  <si>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</si>
  <si>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</si>
  <si>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</si>
  <si>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</si>
  <si>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</si>
  <si>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</si>
  <si>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</si>
  <si>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</si>
  <si>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</si>
  <si>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</si>
  <si>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</si>
  <si>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</si>
  <si>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</si>
  <si>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</si>
  <si>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</si>
  <si>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</si>
  <si>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</si>
  <si>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</si>
  <si>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</si>
  <si>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</si>
  <si>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</si>
  <si>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</si>
  <si>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</si>
  <si>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</si>
  <si>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</si>
  <si>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</si>
  <si>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</si>
  <si>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</si>
  <si>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</si>
  <si>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</si>
  <si>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</si>
  <si>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</si>
  <si>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</si>
  <si>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</si>
  <si>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</si>
  <si>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</si>
  <si>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</si>
  <si>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</si>
  <si>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</si>
  <si>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</si>
  <si>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</si>
  <si>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</si>
  <si>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</si>
  <si>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</si>
  <si>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</si>
  <si>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</si>
  <si>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</si>
  <si>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</si>
  <si>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</si>
  <si>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</si>
  <si>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</si>
  <si>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</si>
  <si>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</si>
  <si>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</si>
  <si>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</si>
  <si>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</si>
  <si>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</si>
  <si>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</si>
  <si>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</si>
  <si>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</si>
  <si>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</si>
  <si>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</si>
  <si>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</si>
  <si>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</si>
  <si>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</si>
  <si>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</si>
  <si>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</si>
  <si>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</si>
  <si>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</si>
  <si>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</si>
  <si>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</si>
  <si>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</si>
  <si>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</si>
  <si>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</si>
  <si>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</si>
  <si>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</si>
  <si>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</si>
  <si>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</si>
  <si>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</si>
  <si>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</si>
  <si>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</si>
  <si>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</si>
  <si>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</si>
  <si>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</si>
  <si>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</si>
  <si>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</si>
  <si>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</si>
  <si>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</si>
  <si>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</si>
  <si>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</si>
  <si>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</si>
  <si>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</si>
  <si>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</si>
  <si>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</si>
  <si>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</si>
  <si>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</si>
  <si>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</si>
  <si>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</si>
  <si>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</si>
  <si>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</si>
  <si>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</si>
  <si>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</si>
  <si>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</si>
  <si>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</si>
  <si>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</si>
  <si>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</si>
  <si>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</si>
  <si>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</si>
  <si>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</si>
  <si>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</si>
  <si>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</si>
  <si>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</si>
  <si>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</si>
  <si>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</si>
  <si>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</si>
  <si>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</si>
  <si>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</si>
  <si>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</si>
  <si>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</si>
  <si>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</si>
  <si>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</si>
  <si>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</si>
  <si>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</si>
  <si>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</si>
  <si>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</si>
  <si>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</si>
  <si>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</si>
  <si>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</si>
  <si>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</si>
  <si>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</si>
  <si>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</si>
  <si>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</si>
  <si>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</si>
  <si>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</si>
  <si>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</si>
  <si>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</si>
  <si>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</si>
  <si>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</si>
  <si>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</si>
  <si>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</si>
  <si>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</si>
  <si>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</si>
  <si>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</si>
  <si>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</si>
  <si>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</si>
  <si>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</si>
  <si>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</si>
  <si>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</si>
  <si>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</si>
  <si>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</si>
  <si>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</si>
  <si>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</si>
  <si>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</si>
  <si>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</si>
  <si>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</si>
  <si>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</si>
  <si>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</si>
  <si>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</si>
  <si>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</si>
  <si>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</si>
  <si>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</si>
  <si>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</si>
  <si>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</si>
  <si>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</si>
  <si>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</si>
  <si>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</si>
  <si>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</si>
  <si>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</si>
  <si>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</si>
  <si>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</si>
  <si>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</si>
  <si>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</si>
  <si>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</si>
  <si>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</si>
  <si>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</si>
  <si>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</si>
  <si>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</si>
  <si>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</si>
  <si>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</si>
  <si>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</si>
  <si>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</si>
  <si>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</si>
  <si>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</si>
  <si>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</si>
  <si>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</si>
  <si>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</si>
  <si>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</si>
  <si>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</si>
  <si>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</si>
  <si>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</si>
  <si>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</si>
  <si>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</si>
  <si>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</si>
  <si>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</si>
  <si>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</si>
  <si>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</si>
  <si>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</si>
  <si>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</si>
  <si>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</si>
  <si>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</si>
  <si>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</si>
  <si>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</si>
  <si>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</si>
  <si>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</si>
  <si>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</si>
  <si>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</si>
  <si>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</si>
  <si>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</si>
  <si>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</si>
  <si>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</si>
  <si>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</si>
  <si>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</si>
  <si>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</si>
  <si>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</si>
  <si>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</si>
  <si>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</si>
  <si>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</si>
  <si>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</si>
  <si>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</si>
  <si>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</si>
  <si>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</si>
  <si>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</si>
  <si>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</si>
  <si>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</si>
  <si>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</si>
  <si>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</si>
  <si>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</si>
  <si>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</si>
  <si>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</si>
  <si>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</si>
  <si>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</si>
  <si>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</si>
  <si>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</si>
  <si>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</si>
  <si>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</si>
  <si>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</si>
  <si>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</si>
  <si>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</si>
  <si>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</si>
  <si>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</si>
  <si>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</si>
  <si>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</si>
  <si>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</si>
  <si>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</si>
  <si>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</si>
  <si>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</si>
  <si>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</si>
  <si>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</si>
  <si>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</si>
  <si>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</si>
  <si>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</si>
  <si>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</si>
  <si>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</si>
  <si>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</si>
  <si>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</si>
  <si>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</si>
  <si>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</si>
  <si>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</si>
  <si>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</si>
  <si>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</si>
  <si>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</si>
  <si>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</si>
  <si>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</si>
  <si>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</si>
  <si>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</si>
  <si>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</si>
  <si>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</si>
  <si>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</si>
  <si>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</si>
  <si>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</si>
  <si>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</si>
  <si>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</si>
  <si>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</si>
  <si>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</si>
  <si>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</si>
  <si>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</si>
  <si>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</si>
  <si>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</si>
  <si>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</si>
  <si>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</si>
  <si>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</si>
  <si>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</si>
  <si>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</si>
  <si>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</si>
  <si>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</si>
  <si>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</si>
  <si>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</si>
  <si>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</si>
  <si>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</si>
  <si>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</si>
  <si>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</si>
  <si>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</si>
  <si>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</si>
  <si>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</si>
  <si>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</si>
  <si>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</si>
  <si>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</si>
  <si>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</si>
  <si>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</si>
  <si>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</si>
  <si>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</si>
  <si>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</si>
  <si>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</si>
  <si>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</si>
  <si>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</si>
  <si>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</si>
  <si>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</si>
  <si>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</si>
  <si>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</si>
  <si>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</si>
  <si>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</si>
  <si>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</si>
  <si>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</si>
  <si>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</si>
  <si>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</si>
  <si>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</si>
  <si>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</si>
  <si>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</si>
  <si>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</si>
  <si>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</si>
  <si>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</si>
  <si>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</si>
  <si>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</si>
  <si>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</si>
  <si>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</si>
  <si>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</si>
  <si>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</si>
  <si>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</si>
  <si>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</si>
  <si>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</si>
  <si>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</si>
  <si>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</si>
  <si>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</si>
  <si>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</si>
  <si>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</si>
  <si>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</si>
  <si>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</si>
  <si>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</si>
  <si>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</si>
  <si>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</si>
  <si>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</si>
  <si>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</si>
  <si>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</si>
  <si>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</si>
  <si>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</si>
  <si>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</si>
  <si>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</si>
  <si>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</si>
  <si>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</si>
  <si>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</si>
  <si>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</si>
  <si>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</si>
  <si>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</si>
  <si>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</si>
  <si>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</si>
  <si>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</si>
  <si>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</si>
  <si>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</si>
  <si>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</si>
  <si>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</si>
  <si>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</si>
  <si>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</si>
  <si>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</si>
  <si>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</si>
  <si>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</si>
  <si>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</si>
  <si>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</si>
  <si>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</si>
  <si>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</si>
  <si>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</si>
  <si>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</si>
  <si>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</si>
  <si>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</si>
  <si>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</si>
  <si>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</si>
  <si>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</si>
  <si>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</si>
  <si>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</si>
  <si>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</si>
  <si>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</si>
  <si>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</si>
  <si>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</si>
  <si>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</si>
  <si>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</si>
  <si>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</si>
  <si>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</si>
  <si>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</si>
  <si>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</si>
  <si>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</si>
  <si>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</si>
  <si>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</si>
  <si>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</si>
  <si>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</si>
  <si>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</si>
  <si>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</si>
  <si>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</si>
  <si>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</si>
  <si>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</si>
  <si>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</si>
  <si>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</si>
  <si>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</si>
  <si>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</si>
  <si>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</si>
  <si>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</si>
  <si>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</si>
  <si>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</si>
  <si>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</si>
  <si>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</si>
  <si>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</si>
  <si>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</si>
  <si>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</si>
  <si>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</si>
  <si>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</si>
  <si>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</si>
  <si>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</si>
  <si>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</si>
  <si>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</si>
  <si>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</si>
  <si>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</si>
  <si>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</si>
  <si>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</si>
  <si>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</si>
  <si>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</si>
  <si>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</si>
  <si>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</si>
  <si>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</si>
  <si>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</si>
  <si>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</si>
  <si>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</si>
  <si>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</si>
  <si>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</si>
  <si>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</si>
  <si>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</si>
  <si>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</si>
  <si>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</si>
  <si>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</si>
  <si>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</si>
  <si>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</si>
  <si>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</si>
  <si>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</si>
  <si>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</si>
  <si>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</si>
  <si>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</si>
  <si>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</si>
  <si>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</si>
  <si>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</si>
  <si>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</si>
  <si>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</si>
  <si>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</si>
  <si>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</si>
  <si>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</si>
  <si>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</si>
  <si>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</si>
  <si>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</si>
  <si>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</si>
  <si>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</si>
  <si>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</si>
  <si>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</si>
  <si>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</si>
  <si>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</si>
  <si>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</si>
  <si>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</si>
  <si>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</si>
  <si>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</si>
  <si>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</si>
  <si>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</si>
  <si>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</si>
  <si>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</si>
  <si>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</si>
  <si>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</si>
  <si>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</si>
  <si>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</si>
  <si>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</si>
  <si>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</si>
  <si>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</si>
  <si>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</si>
  <si>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</si>
  <si>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</si>
  <si>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</si>
  <si>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</si>
  <si>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</si>
  <si>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</si>
  <si>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</si>
  <si>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</si>
  <si>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</si>
  <si>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</si>
  <si>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</si>
  <si>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</si>
  <si>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</si>
  <si>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</si>
  <si>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</si>
  <si>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</si>
  <si>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</si>
  <si>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</si>
  <si>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</si>
  <si>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</si>
  <si>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</si>
  <si>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</si>
  <si>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</si>
  <si>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</si>
  <si>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</si>
  <si>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</si>
  <si>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</si>
  <si>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</si>
  <si>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</si>
  <si>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</si>
  <si>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</si>
  <si>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</si>
  <si>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</si>
  <si>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</si>
  <si>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</si>
  <si>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</si>
  <si>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</si>
  <si>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</si>
  <si>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</si>
  <si>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</si>
  <si>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</si>
  <si>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</si>
  <si>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</si>
  <si>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</si>
  <si>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</si>
  <si>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</si>
  <si>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</si>
  <si>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</si>
  <si>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</si>
  <si>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</si>
  <si>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</si>
  <si>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</si>
  <si>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</si>
  <si>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</si>
  <si>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</si>
  <si>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</si>
  <si>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</si>
  <si>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</si>
  <si>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</si>
  <si>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</si>
  <si>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</si>
  <si>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</si>
  <si>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</si>
  <si>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</si>
  <si>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</si>
  <si>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</si>
  <si>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</si>
  <si>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</si>
  <si>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</si>
  <si>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</si>
  <si>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</si>
  <si>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</si>
  <si>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</si>
  <si>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</si>
  <si>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</si>
  <si>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</si>
  <si>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</si>
  <si>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</si>
  <si>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</si>
  <si>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</si>
  <si>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</si>
  <si>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</si>
  <si>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</si>
  <si>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</si>
  <si>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</si>
  <si>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</si>
  <si>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</si>
  <si>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</si>
  <si>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</si>
  <si>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</si>
  <si>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</si>
  <si>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</si>
  <si>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</si>
  <si>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</si>
  <si>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</si>
  <si>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</si>
  <si>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</si>
  <si>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</si>
  <si>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</si>
  <si>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</si>
  <si>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</si>
  <si>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</si>
  <si>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</si>
  <si>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</si>
  <si>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</si>
  <si>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</si>
  <si>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</si>
  <si>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</si>
  <si>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</si>
  <si>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</si>
  <si>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</si>
  <si>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</si>
  <si>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</si>
  <si>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</si>
  <si>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</si>
  <si>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</si>
  <si>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</si>
  <si>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</si>
  <si>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</si>
  <si>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</si>
  <si>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</si>
  <si>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</si>
  <si>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</si>
  <si>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</si>
  <si>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</si>
  <si>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</si>
  <si>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</si>
  <si>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</si>
  <si>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</si>
  <si>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</si>
  <si>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</si>
  <si>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</si>
  <si>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</si>
  <si>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</si>
  <si>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</si>
  <si>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</si>
  <si>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</si>
  <si>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</si>
  <si>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</si>
  <si>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</si>
  <si>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</si>
  <si>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</si>
  <si>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</si>
  <si>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</si>
  <si>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</si>
  <si>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</si>
  <si>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</si>
  <si>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</si>
  <si>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</si>
  <si>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</si>
  <si>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</si>
  <si>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</si>
  <si>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</si>
  <si>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</si>
  <si>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</si>
  <si>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</si>
  <si>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</si>
  <si>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</si>
  <si>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</si>
  <si>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</si>
  <si>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</si>
  <si>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</si>
  <si>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</si>
  <si>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</si>
  <si>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</si>
  <si>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</si>
  <si>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</si>
  <si>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</si>
  <si>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</si>
  <si>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</si>
  <si>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</si>
  <si>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</si>
  <si>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</si>
  <si>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</si>
  <si>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</si>
  <si>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</si>
  <si>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</si>
  <si>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</si>
  <si>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</si>
  <si>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</si>
  <si>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</si>
  <si>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</si>
  <si>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</si>
  <si>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</si>
  <si>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</si>
  <si>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</si>
  <si>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</si>
  <si>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</si>
  <si>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</si>
  <si>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</si>
  <si>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</si>
  <si>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</si>
  <si>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</si>
  <si>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</si>
  <si>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</si>
  <si>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</si>
  <si>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</si>
  <si>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</si>
  <si>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</si>
  <si>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</si>
  <si>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</si>
  <si>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</si>
  <si>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</si>
  <si>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</si>
  <si>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</si>
  <si>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</si>
  <si>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</si>
  <si>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</si>
  <si>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</si>
  <si>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</si>
  <si>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</si>
  <si>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</si>
  <si>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</si>
  <si>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</si>
  <si>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</si>
  <si>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</si>
  <si>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</si>
  <si>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</si>
  <si>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</si>
  <si>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</si>
  <si>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</si>
  <si>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</si>
  <si>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</si>
  <si>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</si>
  <si>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</si>
  <si>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</si>
  <si>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</si>
  <si>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</si>
  <si>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</si>
  <si>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</si>
  <si>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</si>
  <si>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</si>
  <si>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</si>
  <si>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</si>
  <si>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</si>
  <si>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</si>
  <si>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</si>
  <si>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</si>
  <si>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</si>
  <si>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</si>
  <si>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</si>
  <si>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</si>
  <si>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</si>
  <si>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</si>
  <si>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</si>
  <si>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</si>
  <si>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</si>
  <si>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</si>
  <si>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</si>
  <si>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</si>
  <si>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</si>
  <si>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</si>
  <si>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</si>
  <si>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</si>
  <si>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</si>
  <si>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</si>
  <si>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</si>
  <si>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</si>
  <si>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</si>
  <si>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</si>
  <si>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</si>
  <si>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</si>
  <si>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</si>
  <si>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</si>
  <si>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</si>
  <si>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</si>
  <si>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</si>
  <si>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</si>
  <si>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</si>
  <si>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</si>
  <si>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</si>
  <si>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</si>
  <si>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</si>
  <si>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</si>
  <si>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</si>
  <si>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</si>
  <si>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</si>
  <si>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</si>
  <si>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</si>
  <si>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</si>
  <si>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</si>
  <si>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</si>
  <si>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</si>
  <si>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</si>
  <si>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</si>
  <si>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</si>
  <si>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</si>
  <si>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</si>
  <si>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</si>
  <si>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</si>
  <si>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</si>
  <si>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</si>
  <si>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</si>
  <si>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</si>
  <si>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</si>
  <si>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</si>
  <si>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</si>
  <si>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</si>
  <si>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</si>
  <si>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</si>
  <si>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</si>
  <si>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</si>
  <si>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</si>
  <si>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</si>
  <si>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</si>
  <si>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</si>
  <si>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</si>
  <si>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</si>
  <si>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</si>
  <si>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</si>
  <si>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</si>
  <si>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</si>
  <si>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</si>
  <si>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</si>
  <si>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</si>
  <si>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</si>
  <si>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</si>
  <si>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</si>
  <si>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</si>
  <si>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</si>
  <si>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</si>
  <si>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</si>
  <si>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</si>
  <si>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</si>
  <si>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</si>
  <si>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</si>
  <si>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</si>
  <si>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</si>
  <si>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</si>
  <si>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</si>
  <si>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</si>
  <si>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</si>
  <si>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</si>
  <si>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</si>
  <si>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</si>
  <si>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</si>
  <si>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</si>
  <si>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</si>
  <si>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</si>
  <si>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</si>
  <si>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</si>
  <si>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</si>
  <si>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</si>
  <si>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</si>
  <si>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</si>
  <si>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</si>
  <si>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</si>
  <si>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</si>
  <si>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</si>
  <si>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</si>
  <si>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</si>
  <si>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</si>
  <si>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</si>
  <si>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</si>
  <si>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</si>
  <si>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</si>
  <si>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</si>
  <si>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</si>
  <si>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</si>
  <si>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</si>
  <si>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</si>
  <si>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</si>
  <si>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</si>
  <si>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</si>
  <si>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</si>
  <si>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</si>
  <si>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</si>
  <si>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</si>
  <si>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</si>
  <si>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</si>
  <si>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</si>
  <si>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</si>
  <si>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</si>
  <si>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</si>
  <si>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</si>
  <si>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</si>
  <si>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</si>
  <si>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</si>
  <si>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</si>
  <si>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</si>
  <si>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</si>
  <si>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</si>
  <si>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</si>
  <si>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</si>
  <si>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</si>
  <si>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</si>
  <si>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</si>
  <si>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</si>
  <si>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</si>
  <si>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</si>
  <si>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</si>
  <si>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</si>
  <si>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</si>
  <si>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</si>
  <si>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</si>
  <si>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</si>
  <si>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</si>
  <si>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</si>
  <si>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</si>
  <si>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</si>
  <si>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</si>
  <si>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</si>
  <si>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</si>
  <si>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</si>
  <si>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</si>
  <si>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</si>
  <si>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</si>
  <si>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</si>
  <si>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</si>
  <si>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</si>
  <si>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</si>
  <si>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</si>
  <si>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</si>
  <si>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</si>
  <si>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</si>
  <si>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</si>
  <si>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</si>
  <si>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</si>
  <si>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</si>
  <si>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</si>
  <si>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</si>
  <si>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</si>
  <si>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</si>
  <si>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</si>
  <si>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</si>
  <si>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</si>
  <si>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</si>
  <si>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</si>
  <si>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</si>
  <si>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</si>
  <si>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</si>
  <si>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</si>
  <si>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</si>
  <si>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</si>
  <si>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</si>
  <si>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</si>
  <si>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</si>
  <si>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</si>
  <si>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</si>
  <si>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</si>
  <si>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</si>
  <si>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</si>
  <si>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</si>
  <si>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</si>
  <si>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</si>
  <si>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</si>
  <si>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</si>
  <si>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</si>
  <si>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</si>
  <si>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</si>
  <si>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</si>
  <si>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</si>
  <si>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</si>
  <si>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</si>
  <si>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</si>
  <si>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</si>
  <si>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</si>
  <si>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</si>
  <si>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</si>
  <si>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</si>
  <si>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</si>
  <si>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</si>
  <si>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</si>
  <si>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</si>
  <si>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</si>
  <si>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</si>
  <si>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</si>
  <si>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</si>
  <si>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</si>
  <si>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</si>
  <si>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</si>
  <si>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</si>
  <si>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</si>
  <si>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</si>
  <si>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</si>
  <si>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</si>
  <si>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</si>
  <si>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</si>
  <si>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</si>
  <si>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</si>
  <si>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</si>
  <si>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</si>
  <si>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</si>
  <si>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</si>
  <si>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</si>
  <si>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</si>
  <si>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</si>
  <si>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</si>
  <si>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</si>
  <si>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</si>
  <si>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</si>
  <si>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</si>
  <si>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</si>
  <si>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</si>
  <si>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</si>
  <si>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</si>
  <si>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</si>
  <si>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</si>
  <si>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</si>
  <si>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</si>
  <si>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</si>
  <si>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</si>
  <si>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</si>
  <si>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</si>
  <si>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</si>
  <si>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</si>
  <si>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</si>
  <si>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</si>
  <si>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</si>
  <si>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</si>
  <si>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</si>
  <si>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</si>
  <si>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</si>
  <si>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</si>
  <si>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</si>
  <si>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</si>
  <si>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</si>
  <si>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</si>
  <si>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</si>
  <si>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</si>
  <si>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</si>
  <si>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</si>
  <si>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</si>
  <si>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</si>
  <si>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</si>
  <si>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</si>
  <si>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</si>
  <si>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</si>
  <si>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</si>
  <si>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</si>
  <si>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</si>
  <si>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</si>
  <si>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</si>
  <si>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</si>
  <si>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</si>
  <si>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</si>
  <si>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</si>
  <si>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</si>
  <si>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</si>
  <si>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</si>
  <si>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</si>
  <si>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</si>
  <si>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</si>
  <si>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</si>
  <si>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</si>
  <si>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</si>
  <si>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</si>
  <si>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</si>
  <si>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</si>
  <si>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</si>
  <si>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</si>
  <si>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</si>
  <si>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</si>
  <si>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</si>
  <si>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</si>
  <si>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</si>
  <si>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</si>
  <si>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</si>
  <si>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</si>
  <si>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</si>
  <si>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</si>
  <si>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</si>
  <si>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</si>
  <si>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</si>
  <si>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</si>
  <si>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</si>
  <si>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</si>
  <si>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</si>
  <si>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</si>
  <si>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</si>
  <si>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</si>
  <si>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</si>
  <si>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</si>
  <si>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</si>
  <si>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</si>
  <si>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</si>
  <si>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</si>
  <si>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</si>
  <si>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</si>
  <si>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</si>
  <si>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</si>
  <si>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</si>
  <si>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</si>
  <si>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</si>
  <si>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</si>
  <si>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</si>
  <si>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</si>
  <si>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</si>
  <si>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</si>
  <si>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</si>
  <si>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</si>
  <si>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</si>
  <si>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</si>
  <si>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</si>
  <si>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</si>
  <si>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</si>
  <si>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</si>
  <si>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</si>
  <si>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</si>
  <si>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</si>
  <si>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</si>
  <si>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</si>
  <si>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</si>
  <si>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</si>
  <si>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</si>
  <si>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</si>
  <si>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</si>
  <si>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</si>
  <si>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</si>
  <si>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</si>
  <si>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</si>
  <si>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</si>
  <si>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</si>
  <si>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</si>
  <si>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</si>
  <si>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</si>
  <si>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</si>
  <si>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</si>
  <si>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</si>
  <si>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</si>
  <si>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</si>
  <si>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</si>
  <si>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</si>
  <si>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</si>
  <si>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</si>
  <si>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</si>
  <si>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</si>
  <si>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</si>
  <si>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</si>
  <si>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</si>
  <si>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</si>
  <si>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</si>
  <si>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</si>
  <si>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</si>
  <si>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</si>
  <si>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</si>
  <si>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</si>
  <si>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</si>
  <si>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</si>
  <si>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</si>
  <si>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</si>
  <si>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</si>
  <si>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</si>
  <si>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</si>
  <si>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</si>
  <si>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</si>
  <si>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</si>
  <si>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</si>
  <si>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</si>
  <si>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</si>
  <si>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</si>
  <si>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</si>
  <si>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</si>
  <si>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</si>
  <si>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</si>
  <si>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</si>
  <si>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</si>
  <si>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</si>
  <si>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</si>
  <si>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</si>
  <si>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</si>
  <si>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</si>
  <si>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</si>
  <si>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</si>
  <si>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</si>
  <si>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</si>
  <si>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</si>
  <si>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</si>
  <si>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</si>
  <si>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</si>
  <si>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</si>
  <si>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</si>
  <si>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</si>
  <si>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</si>
  <si>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</si>
  <si>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</si>
  <si>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</si>
  <si>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</si>
  <si>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</si>
  <si>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</si>
  <si>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</si>
  <si>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</si>
  <si>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</si>
  <si>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</si>
  <si>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</si>
  <si>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</si>
  <si>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</si>
  <si>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</si>
  <si>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</si>
  <si>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</si>
  <si>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</si>
  <si>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</si>
  <si>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</si>
  <si>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</si>
  <si>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</si>
  <si>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</si>
  <si>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</si>
  <si>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</si>
  <si>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</si>
  <si>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</si>
  <si>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</si>
  <si>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</si>
  <si>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</si>
  <si>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</si>
  <si>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</si>
  <si>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</si>
  <si>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</si>
  <si>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</si>
  <si>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</si>
  <si>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</si>
  <si>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</si>
  <si>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</si>
  <si>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</si>
  <si>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</si>
  <si>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</si>
  <si>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</si>
  <si>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</si>
  <si>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</si>
  <si>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</si>
  <si>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</si>
  <si>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</si>
  <si>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</si>
  <si>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</si>
  <si>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</si>
  <si>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</si>
  <si>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</si>
  <si>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</si>
  <si>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</si>
  <si>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</si>
  <si>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</si>
  <si>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</si>
  <si>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</si>
  <si>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</si>
  <si>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</si>
  <si>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</si>
  <si>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</si>
  <si>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</si>
  <si>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</si>
  <si>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</si>
  <si>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</si>
  <si>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</si>
  <si>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</si>
  <si>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</si>
  <si>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</si>
  <si>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</si>
  <si>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</si>
  <si>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</si>
  <si>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</si>
  <si>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</si>
  <si>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</si>
  <si>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</si>
  <si>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</si>
  <si>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</si>
  <si>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</si>
  <si>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</si>
  <si>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</si>
  <si>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</si>
  <si>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</si>
  <si>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</si>
  <si>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</si>
  <si>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</si>
  <si>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</si>
  <si>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</si>
  <si>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</si>
  <si>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</si>
  <si>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</si>
  <si>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</si>
  <si>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</si>
  <si>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</si>
  <si>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</si>
  <si>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</si>
  <si>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</si>
  <si>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</si>
  <si>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</si>
  <si>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</si>
  <si>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</si>
  <si>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</si>
  <si>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</si>
  <si>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</si>
  <si>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</si>
  <si>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</si>
  <si>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</si>
  <si>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</si>
  <si>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</si>
  <si>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</si>
  <si>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</si>
  <si>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</si>
  <si>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</si>
  <si>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</si>
  <si>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</si>
  <si>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</si>
  <si>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</si>
  <si>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</si>
  <si>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</si>
  <si>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</si>
  <si>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</si>
  <si>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</si>
  <si>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</si>
  <si>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</si>
  <si>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</si>
  <si>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</si>
  <si>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</si>
  <si>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</si>
  <si>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</si>
  <si>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</si>
  <si>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</si>
  <si>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</si>
  <si>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</si>
  <si>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</si>
  <si>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</si>
  <si>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</si>
  <si>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</si>
  <si>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</si>
  <si>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</si>
  <si>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</si>
  <si>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</si>
  <si>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</si>
  <si>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</si>
  <si>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</si>
  <si>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</si>
  <si>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</si>
  <si>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</si>
  <si>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</si>
  <si>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</si>
  <si>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</si>
  <si>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</si>
  <si>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</si>
  <si>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</si>
  <si>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</si>
  <si>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</si>
  <si>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</si>
  <si>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</si>
  <si>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</si>
  <si>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</si>
  <si>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</si>
  <si>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</si>
  <si>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</si>
  <si>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</si>
  <si>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</si>
  <si>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</si>
  <si>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</si>
  <si>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</si>
  <si>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</si>
  <si>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</si>
  <si>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</si>
  <si>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</si>
  <si>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</si>
  <si>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</si>
  <si>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</si>
  <si>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</si>
  <si>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</si>
  <si>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</si>
  <si>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</si>
  <si>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</si>
  <si>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</si>
  <si>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</si>
  <si>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</si>
  <si>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</si>
  <si>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</si>
  <si>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</si>
  <si>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</si>
  <si>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</si>
  <si>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</si>
  <si>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</si>
  <si>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</si>
  <si>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</si>
  <si>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</si>
  <si>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</si>
  <si>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</si>
  <si>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</si>
  <si>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</si>
  <si>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</si>
  <si>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</si>
  <si>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</si>
  <si>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</si>
  <si>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</si>
  <si>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</si>
  <si>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</si>
  <si>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</si>
  <si>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</si>
  <si>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</si>
  <si>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</si>
  <si>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</si>
  <si>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</si>
  <si>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</si>
  <si>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</si>
  <si>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</si>
  <si>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</si>
  <si>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</si>
  <si>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</si>
  <si>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</si>
  <si>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</si>
  <si>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</si>
  <si>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</si>
  <si>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</si>
  <si>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</si>
  <si>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</si>
  <si>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</si>
  <si>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</si>
  <si>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</si>
  <si>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</si>
  <si>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</si>
  <si>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</si>
  <si>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</si>
  <si>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</si>
  <si>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</si>
  <si>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</si>
  <si>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</si>
  <si>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</si>
  <si>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</si>
  <si>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</si>
  <si>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</si>
  <si>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</si>
  <si>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</si>
  <si>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</si>
  <si>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</si>
  <si>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</si>
  <si>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</si>
  <si>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</si>
  <si>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</si>
  <si>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</si>
  <si>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</si>
  <si>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</si>
  <si>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</si>
  <si>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</si>
  <si>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</si>
  <si>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</si>
  <si>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</si>
  <si>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</si>
  <si>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</si>
  <si>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</si>
  <si>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</si>
  <si>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</si>
  <si>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</si>
  <si>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</si>
  <si>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</si>
  <si>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</si>
  <si>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</si>
  <si>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</si>
  <si>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</si>
  <si>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</si>
  <si>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</si>
  <si>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</si>
  <si>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</si>
  <si>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</si>
  <si>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</si>
  <si>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</si>
  <si>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</si>
  <si>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</si>
  <si>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</si>
  <si>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</si>
  <si>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</si>
  <si>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</si>
  <si>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</si>
  <si>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</si>
  <si>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</si>
  <si>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</si>
  <si>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</si>
  <si>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</si>
  <si>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</si>
  <si>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</si>
  <si>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</si>
  <si>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</si>
  <si>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</si>
  <si>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</si>
  <si>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</si>
  <si>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</si>
  <si>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</si>
  <si>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</si>
  <si>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</si>
  <si>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</si>
  <si>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</si>
  <si>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</si>
  <si>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</si>
  <si>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</si>
  <si>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</si>
  <si>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</si>
  <si>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</si>
  <si>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</si>
  <si>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</si>
  <si>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</si>
  <si>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</si>
  <si>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</si>
  <si>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</si>
  <si>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</si>
  <si>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</si>
  <si>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</si>
  <si>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</si>
  <si>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</si>
  <si>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</si>
  <si>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</si>
  <si>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</si>
  <si>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</si>
  <si>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</si>
  <si>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</si>
  <si>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</si>
  <si>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</si>
  <si>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</si>
  <si>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</si>
  <si>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</si>
  <si>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</si>
  <si>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</si>
  <si>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</si>
  <si>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</si>
  <si>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</si>
  <si>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</si>
  <si>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</si>
  <si>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</si>
  <si>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</si>
  <si>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</si>
  <si>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</si>
  <si>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</si>
  <si>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</si>
  <si>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</si>
  <si>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</si>
  <si>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</si>
  <si>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</si>
  <si>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</si>
  <si>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</si>
  <si>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</si>
  <si>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</si>
  <si>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</si>
  <si>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</si>
  <si>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</si>
  <si>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</si>
  <si>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</si>
  <si>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</si>
  <si>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</si>
  <si>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</si>
  <si>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</si>
  <si>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</si>
  <si>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</si>
  <si>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</si>
  <si>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</si>
  <si>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</si>
  <si>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</si>
  <si>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</si>
  <si>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</si>
  <si>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</si>
  <si>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</si>
  <si>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</si>
  <si>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</si>
  <si>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</si>
  <si>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</si>
  <si>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</si>
  <si>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</si>
  <si>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</si>
  <si>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</si>
  <si>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</si>
  <si>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</si>
  <si>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</si>
  <si>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</si>
  <si>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</si>
  <si>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</si>
  <si>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</si>
  <si>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</si>
  <si>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</si>
  <si>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</si>
  <si>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</si>
  <si>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</si>
  <si>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</si>
  <si>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</si>
  <si>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</si>
  <si>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</si>
  <si>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</si>
  <si>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</si>
  <si>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</si>
  <si>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</si>
  <si>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</si>
  <si>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</si>
  <si>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</si>
  <si>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</si>
  <si>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</si>
  <si>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</si>
  <si>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</si>
  <si>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</si>
  <si>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</si>
  <si>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</si>
  <si>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</si>
  <si>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</si>
  <si>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</si>
  <si>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</si>
  <si>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</si>
  <si>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</si>
  <si>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</si>
  <si>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</si>
  <si>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</si>
  <si>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</si>
  <si>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</si>
  <si>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</si>
  <si>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</si>
  <si>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</si>
  <si>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</si>
  <si>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</si>
  <si>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</si>
  <si>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</si>
  <si>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</si>
  <si>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</si>
  <si>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</si>
  <si>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</si>
  <si>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</si>
  <si>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</si>
  <si>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</si>
  <si>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</si>
  <si>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</si>
  <si>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</si>
  <si>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</si>
  <si>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</si>
  <si>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</si>
  <si>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</si>
  <si>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</si>
  <si>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</si>
  <si>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</si>
  <si>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</si>
  <si>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</si>
  <si>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</si>
  <si>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</si>
  <si>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</si>
  <si>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</si>
  <si>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</si>
  <si>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</si>
  <si>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</si>
  <si>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</si>
  <si>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</si>
  <si>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</si>
  <si>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</si>
  <si>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</si>
  <si>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</si>
  <si>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</si>
  <si>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</si>
  <si>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</si>
  <si>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</si>
  <si>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</si>
  <si>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</si>
  <si>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</si>
  <si>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</si>
  <si>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</si>
  <si>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</si>
  <si>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</si>
  <si>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</si>
  <si>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</si>
  <si>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</si>
  <si>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</si>
  <si>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</si>
  <si>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</si>
  <si>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</si>
  <si>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</si>
  <si>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</si>
  <si>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</si>
  <si>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</si>
  <si>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</si>
  <si>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</si>
  <si>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</si>
  <si>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</si>
  <si>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</si>
  <si>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</si>
  <si>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</si>
  <si>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</si>
  <si>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</si>
  <si>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</si>
  <si>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</si>
  <si>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</si>
  <si>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</si>
  <si>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</si>
  <si>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</si>
  <si>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</si>
  <si>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</si>
  <si>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</si>
  <si>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</si>
  <si>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</si>
  <si>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</si>
  <si>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</si>
  <si>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</si>
  <si>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</si>
  <si>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</si>
  <si>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</si>
  <si>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</si>
  <si>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</si>
  <si>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</si>
  <si>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</si>
  <si>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</si>
  <si>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</si>
  <si>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</si>
  <si>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</si>
  <si>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</si>
  <si>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</si>
  <si>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</si>
  <si>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</si>
  <si>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</si>
  <si>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</si>
  <si>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</si>
  <si>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</si>
  <si>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</si>
  <si>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</si>
  <si>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</si>
  <si>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</si>
  <si>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</si>
  <si>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</si>
  <si>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</si>
  <si>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</si>
  <si>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</si>
  <si>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</si>
  <si>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</si>
  <si>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</si>
  <si>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</si>
  <si>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</si>
  <si>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</si>
  <si>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</si>
  <si>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</si>
  <si>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</si>
  <si>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</si>
  <si>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</si>
  <si>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</si>
  <si>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</si>
  <si>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</si>
  <si>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</si>
  <si>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</si>
  <si>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</si>
  <si>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</si>
  <si>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</si>
  <si>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</si>
  <si>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</si>
  <si>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</si>
  <si>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</si>
  <si>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</si>
  <si>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</si>
  <si>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</si>
  <si>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</si>
  <si>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</si>
  <si>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</si>
  <si>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</si>
  <si>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</si>
  <si>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</si>
  <si>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</si>
  <si>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</si>
  <si>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</si>
  <si>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</si>
  <si>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</si>
  <si>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</si>
  <si>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</si>
  <si>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</si>
  <si>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</si>
  <si>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</si>
  <si>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</si>
  <si>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</si>
  <si>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</si>
  <si>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</si>
  <si>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</si>
  <si>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</si>
  <si>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</si>
  <si>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</si>
  <si>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</si>
  <si>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</si>
  <si>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</si>
  <si>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</si>
  <si>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</si>
  <si>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</si>
  <si>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</si>
  <si>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</si>
  <si>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</si>
  <si>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</si>
  <si>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</si>
  <si>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</si>
  <si>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</si>
  <si>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</si>
  <si>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</si>
  <si>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</si>
  <si>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</si>
  <si>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</si>
  <si>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</si>
  <si>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</si>
  <si>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</si>
  <si>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</si>
  <si>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</si>
  <si>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</si>
  <si>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</si>
  <si>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</si>
  <si>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</si>
  <si>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</si>
  <si>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</si>
  <si>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</si>
  <si>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</si>
  <si>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</si>
  <si>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</si>
  <si>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</si>
  <si>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</si>
  <si>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</si>
  <si>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</si>
  <si>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</si>
  <si>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</si>
  <si>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</si>
  <si>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</si>
  <si>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</si>
  <si>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</si>
  <si>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</si>
  <si>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</si>
  <si>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</si>
  <si>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</si>
  <si>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</si>
  <si>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</si>
  <si>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</si>
  <si>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</si>
  <si>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</si>
  <si>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</si>
  <si>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</si>
  <si>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</si>
  <si>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</si>
  <si>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</si>
  <si>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</si>
  <si>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</si>
  <si>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</si>
  <si>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</si>
  <si>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</si>
  <si>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</si>
  <si>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</si>
  <si>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</si>
  <si>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</si>
  <si>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</si>
  <si>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</si>
  <si>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</si>
  <si>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</si>
  <si>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</si>
  <si>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</si>
  <si>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</si>
  <si>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</si>
  <si>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</si>
  <si>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</si>
  <si>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</si>
  <si>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</si>
  <si>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</si>
  <si>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</si>
  <si>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</si>
  <si>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</si>
  <si>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</si>
  <si>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</si>
  <si>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</si>
  <si>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</si>
  <si>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</si>
  <si>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</si>
  <si>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</si>
  <si>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</si>
  <si>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</si>
  <si>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</si>
  <si>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</si>
  <si>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</si>
  <si>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</si>
  <si>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</si>
  <si>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</si>
  <si>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</si>
  <si>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</si>
  <si>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</si>
  <si>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</si>
  <si>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</si>
  <si>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</si>
  <si>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</si>
  <si>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</si>
  <si>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</si>
  <si>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</si>
  <si>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</si>
  <si>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</si>
  <si>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</si>
  <si>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</si>
  <si>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</si>
  <si>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</si>
  <si>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</si>
  <si>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</si>
  <si>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</si>
  <si>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</si>
  <si>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</si>
  <si>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</si>
  <si>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</si>
  <si>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</si>
  <si>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</si>
  <si>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</si>
  <si>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</si>
  <si>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</si>
  <si>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</si>
  <si>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</si>
  <si>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</si>
  <si>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</si>
  <si>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</si>
  <si>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</si>
  <si>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</si>
  <si>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</si>
  <si>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</si>
  <si>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</si>
  <si>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</si>
  <si>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</si>
  <si>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</si>
  <si>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</si>
  <si>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</si>
  <si>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</si>
  <si>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</si>
  <si>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</si>
  <si>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</si>
  <si>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</si>
  <si>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</si>
  <si>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</si>
  <si>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</si>
  <si>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</si>
  <si>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</si>
  <si>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</si>
  <si>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</si>
  <si>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</si>
  <si>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</si>
  <si>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</si>
  <si>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</si>
  <si>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</si>
  <si>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</si>
  <si>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</si>
  <si>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</si>
  <si>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</si>
  <si>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</si>
  <si>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</si>
  <si>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</si>
  <si>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</si>
  <si>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</si>
  <si>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</si>
  <si>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</si>
  <si>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</si>
  <si>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</si>
  <si>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</si>
  <si>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</si>
  <si>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</si>
  <si>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</si>
  <si>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</si>
  <si>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</si>
  <si>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</si>
  <si>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</si>
  <si>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</si>
  <si>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</si>
  <si>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</si>
  <si>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</si>
  <si>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</si>
  <si>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</si>
  <si>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</si>
  <si>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</si>
  <si>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</si>
  <si>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</si>
  <si>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</si>
  <si>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</si>
  <si>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</si>
  <si>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</si>
  <si>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</si>
  <si>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</si>
  <si>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</si>
  <si>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</si>
  <si>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</si>
  <si>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</si>
  <si>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</si>
  <si>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</si>
  <si>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</si>
  <si>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</si>
  <si>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</si>
  <si>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</si>
  <si>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</si>
  <si>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</si>
  <si>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</si>
  <si>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</si>
  <si>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</si>
  <si>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</si>
  <si>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</si>
  <si>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</si>
  <si>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</si>
  <si>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</si>
  <si>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</si>
  <si>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</si>
  <si>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</si>
  <si>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</si>
  <si>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</si>
  <si>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</si>
  <si>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</si>
  <si>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</si>
  <si>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</si>
  <si>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</si>
  <si>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</si>
  <si>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</si>
  <si>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</si>
  <si>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</si>
  <si>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</si>
  <si>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</si>
  <si>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</si>
  <si>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</si>
  <si>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</si>
  <si>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</si>
  <si>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</si>
  <si>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</si>
  <si>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</si>
  <si>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</si>
  <si>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</si>
  <si>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</si>
  <si>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</si>
  <si>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</si>
  <si>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</si>
  <si>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</si>
  <si>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</si>
  <si>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</si>
  <si>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</si>
  <si>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</si>
  <si>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</si>
  <si>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</si>
  <si>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</si>
  <si>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</si>
  <si>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</si>
  <si>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</si>
  <si>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</si>
  <si>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</si>
  <si>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</si>
  <si>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</si>
  <si>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</si>
  <si>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</si>
  <si>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</si>
  <si>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</si>
  <si>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</si>
  <si>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</si>
  <si>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</si>
  <si>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</si>
  <si>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</si>
  <si>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</si>
  <si>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</si>
  <si>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</si>
  <si>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</si>
  <si>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</si>
  <si>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</si>
  <si>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</si>
  <si>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</si>
  <si>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</si>
  <si>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</si>
  <si>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</si>
  <si>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</si>
  <si>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</si>
  <si>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</si>
  <si>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</si>
  <si>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</si>
  <si>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</si>
  <si>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</si>
  <si>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</si>
  <si>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</si>
  <si>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</si>
  <si>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</si>
  <si>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</si>
  <si>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</si>
  <si>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</si>
  <si>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</si>
  <si>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</si>
  <si>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</si>
  <si>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</si>
  <si>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</si>
  <si>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</si>
  <si>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</si>
  <si>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</si>
  <si>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</si>
  <si>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</si>
  <si>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</si>
  <si>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</si>
  <si>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</si>
  <si>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</si>
  <si>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</si>
  <si>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</si>
  <si>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</si>
  <si>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</si>
  <si>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</si>
  <si>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</si>
  <si>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</si>
  <si>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</si>
  <si>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</si>
  <si>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</si>
  <si>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</si>
  <si>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</si>
  <si>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</si>
  <si>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</si>
  <si>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</si>
  <si>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</si>
  <si>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</si>
  <si>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</si>
  <si>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</si>
  <si>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</si>
  <si>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</si>
  <si>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</si>
  <si>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</si>
  <si>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</si>
  <si>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</si>
  <si>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</si>
  <si>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</si>
  <si>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</si>
  <si>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</si>
  <si>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</si>
  <si>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</si>
  <si>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</si>
  <si>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</si>
  <si>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</si>
  <si>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</si>
  <si>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</si>
  <si>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</si>
  <si>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</si>
  <si>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</si>
  <si>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</si>
  <si>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</si>
  <si>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</si>
  <si>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</si>
  <si>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</si>
  <si>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</si>
  <si>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</si>
  <si>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</si>
  <si>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</si>
  <si>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</si>
  <si>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</si>
  <si>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</si>
  <si>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</si>
  <si>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</si>
  <si>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</si>
  <si>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</si>
  <si>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</si>
  <si>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</si>
  <si>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</si>
  <si>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</si>
  <si>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</si>
  <si>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</si>
  <si>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</si>
  <si>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</si>
  <si>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</si>
  <si>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</si>
  <si>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</si>
  <si>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</si>
  <si>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</si>
  <si>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</si>
  <si>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</si>
  <si>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</si>
  <si>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</si>
  <si>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</si>
  <si>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</si>
  <si>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</si>
  <si>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</si>
  <si>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</si>
  <si>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</si>
  <si>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</si>
  <si>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</si>
  <si>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</si>
  <si>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</si>
  <si>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</si>
  <si>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</si>
  <si>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</si>
  <si>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</si>
  <si>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</si>
  <si>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</si>
  <si>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</si>
  <si>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</si>
  <si>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</si>
  <si>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</si>
  <si>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</si>
  <si>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</si>
  <si>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</si>
  <si>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</si>
  <si>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</si>
  <si>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</si>
  <si>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</si>
  <si>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</si>
  <si>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</si>
  <si>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</si>
  <si>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</si>
  <si>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</si>
  <si>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</si>
  <si>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</si>
  <si>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</si>
  <si>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</si>
  <si>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</si>
  <si>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</si>
  <si>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</si>
  <si>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</si>
  <si>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</si>
  <si>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</si>
  <si>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</si>
  <si>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</si>
  <si>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</si>
  <si>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</si>
  <si>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</si>
  <si>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</si>
  <si>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</si>
  <si>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</si>
  <si>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</si>
  <si>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</si>
  <si>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</si>
  <si>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</si>
  <si>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</si>
  <si>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</si>
  <si>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</si>
  <si>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</si>
  <si>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</si>
  <si>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</si>
  <si>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</si>
  <si>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</si>
  <si>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</si>
  <si>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</si>
  <si>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</si>
  <si>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</si>
  <si>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</si>
  <si>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</si>
  <si>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</si>
  <si>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</si>
  <si>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</si>
  <si>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</si>
  <si>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</si>
  <si>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</si>
  <si>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</si>
  <si>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</si>
  <si>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</si>
  <si>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</si>
  <si>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</si>
  <si>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</si>
  <si>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</si>
  <si>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</si>
  <si>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</si>
  <si>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</si>
  <si>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</si>
  <si>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</si>
  <si>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</si>
  <si>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</si>
  <si>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</si>
  <si>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</si>
  <si>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</si>
  <si>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</si>
  <si>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</si>
  <si>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</si>
  <si>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</si>
  <si>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</si>
  <si>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</si>
  <si>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</si>
  <si>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</si>
  <si>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</si>
  <si>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</si>
  <si>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</si>
  <si>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</si>
  <si>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</si>
  <si>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</si>
  <si>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</si>
  <si>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</si>
  <si>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</si>
  <si>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</si>
  <si>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</si>
  <si>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</si>
  <si>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</si>
  <si>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</si>
  <si>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</si>
  <si>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</si>
  <si>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</si>
  <si>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</si>
  <si>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</si>
  <si>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</si>
  <si>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</si>
  <si>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</si>
  <si>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</si>
  <si>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</si>
  <si>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</si>
  <si>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</si>
  <si>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</si>
  <si>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</si>
  <si>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</si>
  <si>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</si>
  <si>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</si>
  <si>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</si>
  <si>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</si>
  <si>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</si>
  <si>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</si>
  <si>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</si>
  <si>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</si>
  <si>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</si>
  <si>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</si>
  <si>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</si>
  <si>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</si>
  <si>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</si>
  <si>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</si>
  <si>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</si>
  <si>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</si>
  <si>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</si>
  <si>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</si>
  <si>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</si>
  <si>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</si>
  <si>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</si>
  <si>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</si>
  <si>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</si>
  <si>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</si>
  <si>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</si>
  <si>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</si>
  <si>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</si>
  <si>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Espanisa (trompo), Pilipinasa (trumpo, turumpo)</t>
  </si>
  <si>
    <t>trey</t>
  </si>
  <si>
    <t>tray</t>
  </si>
  <si>
    <t>pleto</t>
  </si>
  <si>
    <t>Englisa (tray), Pilipinasa (trey), Hindi (ट्रे "tre"), Telugusa (ట్రే "tre"), Hangusa (트레이 "turey"), Niponsa (トレイ "tore")</t>
  </si>
  <si>
    <t>absurdo</t>
  </si>
  <si>
    <t>absurd, ridiculous, preposterous; absurdly, ridiculously, preposterously</t>
  </si>
  <si>
    <t>absurda; absurde</t>
  </si>
  <si>
    <t>Englisa (absurd), Espanisa (absurdo), Fransesa (absurde), Rusisa (абсу́рдный "absurdniy"), Doycisa (absurd), Portugalsa (absurdo), Italisa (assurdo), Indonesisa (absurd), Pilipinasa (absurdo, absurd), Parsisa (ابزورد "abzurd", آبسوردگی "absurdegi" - absurdoya), Turkisa (absürt)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</si>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</sst>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72478748"/>
        <c:axId val="1953292679"/>
      </c:barChart>
      <c:catAx>
        <c:axId val="20724787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3292679"/>
      </c:catAx>
      <c:valAx>
        <c:axId val="19532926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247874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1"/>
      <c r="J7686" s="1"/>
      <c r="K7686" s="1"/>
      <c r="L7686" s="1"/>
      <c r="M7686" s="1"/>
      <c r="N7686" s="1"/>
      <c r="O7686" s="5" t="s">
        <v>6780</v>
      </c>
      <c r="P7686" s="5" t="s">
        <v>37935</v>
      </c>
      <c r="Q7686" s="1"/>
      <c r="R7686" s="1"/>
      <c r="S7686" s="1"/>
      <c r="T7686" s="1"/>
      <c r="U7686" s="1"/>
      <c r="V7686" s="1"/>
      <c r="W7686" s="1"/>
      <c r="X7686" s="1"/>
      <c r="Y7686" s="1"/>
      <c r="Z7686" s="1"/>
      <c r="AA7686" s="1"/>
      <c r="AB7686" s="1"/>
      <c r="AC7686" s="1"/>
      <c r="AD7686" s="1"/>
      <c r="AE7686" s="1"/>
    </row>
    <row r="7687">
      <c r="A7687" s="5" t="s">
        <v>37936</v>
      </c>
      <c r="B7687" s="8" t="s">
        <v>416</v>
      </c>
      <c r="C7687" s="5" t="s">
        <v>101</v>
      </c>
      <c r="D7687" s="7"/>
      <c r="E7687" s="12" t="b">
        <v>0</v>
      </c>
      <c r="F7687" s="5" t="s">
        <v>37937</v>
      </c>
      <c r="G7687" s="1"/>
      <c r="H7687" s="5" t="s">
        <v>37938</v>
      </c>
      <c r="I7687" s="1"/>
      <c r="J7687" s="1"/>
      <c r="K7687" s="1"/>
      <c r="L7687" s="1"/>
      <c r="M7687" s="1"/>
      <c r="N7687" s="1"/>
      <c r="O7687" s="5" t="s">
        <v>437</v>
      </c>
      <c r="P7687" s="5" t="s">
        <v>37939</v>
      </c>
      <c r="Q7687" s="1"/>
      <c r="R7687" s="1"/>
      <c r="S7687" s="1"/>
      <c r="T7687" s="1"/>
      <c r="U7687" s="1"/>
      <c r="V7687" s="1"/>
      <c r="W7687" s="1"/>
      <c r="X7687" s="1"/>
      <c r="Y7687" s="1"/>
      <c r="Z7687" s="1"/>
      <c r="AA7687" s="1"/>
      <c r="AB7687" s="1"/>
      <c r="AC7687" s="1"/>
      <c r="AD7687" s="1"/>
      <c r="AE7687" s="1"/>
    </row>
    <row r="7688">
      <c r="A7688" s="5" t="s">
        <v>37940</v>
      </c>
      <c r="B7688" s="8" t="s">
        <v>416</v>
      </c>
      <c r="C7688" s="5" t="s">
        <v>497</v>
      </c>
      <c r="D7688" s="6"/>
      <c r="E7688" s="12" t="b">
        <v>0</v>
      </c>
      <c r="F7688" s="5" t="s">
        <v>37941</v>
      </c>
      <c r="G7688" s="1"/>
      <c r="H7688" s="5" t="s">
        <v>37942</v>
      </c>
      <c r="I7688" s="1"/>
      <c r="J7688" s="1"/>
      <c r="K7688" s="1"/>
      <c r="L7688" s="1"/>
      <c r="M7688" s="1"/>
      <c r="N7688" s="1"/>
      <c r="O7688" s="1"/>
      <c r="P7688" s="5" t="s">
        <v>37943</v>
      </c>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EA6C1141-6BBC-4539-A612-7116C9E43D9B}" filter="1" showAutoFilter="1">
      <autoFilter ref="$A$1:$T$5402">
        <filterColumn colId="1">
          <filters>
            <filter val="proper word"/>
            <filter val="phrase"/>
            <filter val="affix"/>
          </filters>
        </filterColumn>
      </autoFilter>
    </customSheetView>
    <customSheetView guid="{25FD88F8-B24C-437A-BBE7-B3A3BE2A272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B551D9BB-E658-4FF3-B11A-3374E3E57EF2}"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86093EAD-6797-482A-9ECE-E1F04A903777}" filter="1" showAutoFilter="1">
      <autoFilter ref="$A$1:$T$5120">
        <filterColumn colId="1">
          <filters>
            <filter val="proper word"/>
            <filter val="phrase"/>
            <filter val="root"/>
          </filters>
        </filterColumn>
      </autoFilter>
    </customSheetView>
    <customSheetView guid="{20236662-5959-4DC1-B9F3-566DF8346B72}" filter="1" showAutoFilter="1">
      <autoFilter ref="$A$1:$T$6456">
        <filterColumn colId="2">
          <filters blank="1">
            <filter val="d.oj"/>
            <filter val="b; m"/>
            <filter val="f jm"/>
            <filter val="n"/>
            <filter val="b.oro; il"/>
            <filter val="f.lin"/>
          </filters>
        </filterColumn>
      </autoFilter>
    </customSheetView>
    <customSheetView guid="{CBFD2A78-25D5-4770-90D1-D81BAEB6FBF9}"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7687</v>
      </c>
      <c r="B2" s="38" t="s">
        <v>37944</v>
      </c>
    </row>
    <row r="4">
      <c r="A4" s="38" t="s">
        <v>37945</v>
      </c>
      <c r="B4" s="38" t="s">
        <v>37946</v>
      </c>
      <c r="C4" s="38" t="s">
        <v>37947</v>
      </c>
      <c r="D4" s="39" t="s">
        <v>37948</v>
      </c>
    </row>
    <row r="5">
      <c r="A5" s="38">
        <f>countif(Dictionary!P:P, "*"&amp;B5&amp;"*")</f>
        <v>1971</v>
      </c>
      <c r="B5" s="38" t="s">
        <v>9780</v>
      </c>
      <c r="C5" s="40">
        <f>countif(Dictionary!P:P, "*"&amp;B5&amp;"*")/(countif(Dictionary!B:B, B25)-1)</f>
        <v>0.6583166333</v>
      </c>
      <c r="D5" s="41">
        <f t="array" ref="D5">row(index(Dictionary!P:P,match(true, isnumber(search("*"&amp;B5&amp;"*", Dictionary!P:P)),0)))</f>
        <v>8</v>
      </c>
    </row>
    <row r="6">
      <c r="A6" s="38">
        <f>countif(Dictionary!P:P, "*"&amp;B6&amp;"*")</f>
        <v>1837</v>
      </c>
      <c r="B6" s="38" t="s">
        <v>12784</v>
      </c>
      <c r="C6" s="40">
        <f>countif(Dictionary!P:P, "*"&amp;B6&amp;"*")/(countif(Dictionary!B:B, B25)-1)</f>
        <v>0.6135604542</v>
      </c>
      <c r="D6" s="41">
        <f t="array" ref="D6">row(index(Dictionary!P:P,match(true, isnumber(search("*"&amp;B6&amp;"*", Dictionary!P:P)),0)))</f>
        <v>22</v>
      </c>
    </row>
    <row r="7">
      <c r="A7" s="38">
        <f>countif(Dictionary!P:P, "*"&amp;B7&amp;"*")</f>
        <v>1727</v>
      </c>
      <c r="B7" s="38" t="s">
        <v>8829</v>
      </c>
      <c r="C7" s="40">
        <f>countif(Dictionary!P:P, "*"&amp;B7&amp;"*")/(countif(Dictionary!B:B, B25)-1)</f>
        <v>0.5768203073</v>
      </c>
      <c r="D7" s="41">
        <f t="array" ref="D7">row(index(Dictionary!P:P,match(true, isnumber(search("*"&amp;B7&amp;"*", Dictionary!P:P)),0)))</f>
        <v>22</v>
      </c>
    </row>
    <row r="8">
      <c r="A8" s="38">
        <f>countif(Dictionary!P:P, "*"&amp;B8&amp;"*")</f>
        <v>1611</v>
      </c>
      <c r="B8" s="38" t="s">
        <v>30597</v>
      </c>
      <c r="C8" s="40">
        <f>countif(Dictionary!P:P, "*"&amp;B8&amp;"*")/(countif(Dictionary!B:B, B25)-1)</f>
        <v>0.5380761523</v>
      </c>
      <c r="D8" s="41">
        <f t="array" ref="D8">row(index(Dictionary!P:P,match(true, isnumber(search("*"&amp;B8&amp;"*", Dictionary!P:P)),0)))</f>
        <v>22</v>
      </c>
    </row>
    <row r="9">
      <c r="A9" s="38">
        <f>countif(Dictionary!P:P, "*"&amp;B9&amp;"*")</f>
        <v>1879</v>
      </c>
      <c r="B9" s="38" t="s">
        <v>10220</v>
      </c>
      <c r="C9" s="40">
        <f>countif(Dictionary!P:P, "*"&amp;B9&amp;"*")/(countif(Dictionary!B:B, B25)-1)</f>
        <v>0.6275885104</v>
      </c>
      <c r="D9" s="41">
        <f t="array" ref="D9">row(index(Dictionary!P:P,match(true, isnumber(search("*"&amp;B9&amp;"*", Dictionary!P:P)),0)))</f>
        <v>8</v>
      </c>
    </row>
    <row r="10">
      <c r="A10" s="38">
        <f>countif(Dictionary!P:P, "*"&amp;B10&amp;"*")</f>
        <v>1645</v>
      </c>
      <c r="B10" s="38" t="s">
        <v>16272</v>
      </c>
      <c r="C10" s="40">
        <f>countif(Dictionary!P:P, "*"&amp;B10&amp;"*")/(countif(Dictionary!B:B, B25)-1)</f>
        <v>0.5494321977</v>
      </c>
      <c r="D10" s="41">
        <f t="array" ref="D10">row(index(Dictionary!P:P,match(true, isnumber(search("*"&amp;B10&amp;"*", Dictionary!P:P)),0)))</f>
        <v>22</v>
      </c>
    </row>
    <row r="11">
      <c r="A11" s="38">
        <f>countif(Dictionary!P:P, "*"&amp;B11&amp;"*")</f>
        <v>1397</v>
      </c>
      <c r="B11" s="38" t="s">
        <v>28514</v>
      </c>
      <c r="C11" s="40">
        <f>countif(Dictionary!P:P, "*"&amp;B11&amp;"*")/(countif(Dictionary!B:B, B25)-1)</f>
        <v>0.4665998664</v>
      </c>
      <c r="D11" s="41">
        <f t="array" ref="D11">row(index(Dictionary!P:P,match(true, isnumber(search("*"&amp;B11&amp;"*", Dictionary!P:P)),0)))</f>
        <v>22</v>
      </c>
    </row>
    <row r="12">
      <c r="A12" s="38">
        <f>countif(Dictionary!P:P, "*"&amp;B12&amp;"*")</f>
        <v>818</v>
      </c>
      <c r="B12" s="38" t="s">
        <v>29731</v>
      </c>
      <c r="C12" s="40">
        <f>countif(Dictionary!P:P, "*"&amp;B12&amp;"*")/(countif(Dictionary!B:B, B25)-1)</f>
        <v>0.2732130929</v>
      </c>
      <c r="D12" s="41">
        <f t="array" ref="D12">row(index(Dictionary!P:P,match(true, isnumber(search("*"&amp;B12&amp;"*", Dictionary!P:P)),0)))</f>
        <v>8</v>
      </c>
    </row>
    <row r="13">
      <c r="A13" s="38">
        <f>countif(Dictionary!P:P, "*"&amp;B13&amp;"*")</f>
        <v>1296</v>
      </c>
      <c r="B13" s="38" t="s">
        <v>14654</v>
      </c>
      <c r="C13" s="40">
        <f>countif(Dictionary!P:P, "*"&amp;B13&amp;"*")/(countif(Dictionary!B:B, B25)-1)</f>
        <v>0.4328657315</v>
      </c>
      <c r="D13" s="41">
        <f t="array" ref="D13">row(index(Dictionary!P:P,match(true, isnumber(search("*"&amp;B13&amp;"*", Dictionary!P:P)),0)))</f>
        <v>22</v>
      </c>
    </row>
    <row r="14">
      <c r="A14" s="38">
        <f>countif(Dictionary!P:P, "*"&amp;B14&amp;"*")</f>
        <v>1484</v>
      </c>
      <c r="B14" s="38" t="s">
        <v>26372</v>
      </c>
      <c r="C14" s="40">
        <f>countif(Dictionary!P:P, "*"&amp;B14&amp;"*")/(countif(Dictionary!B:B, B25)-1)</f>
        <v>0.4956579826</v>
      </c>
      <c r="D14" s="41">
        <f t="array" ref="D14">row(index(Dictionary!P:P,match(true, isnumber(search("*"&amp;B14&amp;"*", Dictionary!P:P)),0)))</f>
        <v>22</v>
      </c>
    </row>
    <row r="15">
      <c r="A15" s="38">
        <f>countif(Dictionary!P:P, "*"&amp;B15&amp;"*")</f>
        <v>800</v>
      </c>
      <c r="B15" s="38" t="s">
        <v>35904</v>
      </c>
      <c r="C15" s="40">
        <f>countif(Dictionary!P:P, "*"&amp;B15&amp;"*")/(countif(Dictionary!B:B, B25)-1)</f>
        <v>0.2672010688</v>
      </c>
      <c r="D15" s="41">
        <f t="array" ref="D15">row(index(Dictionary!P:P,match(true, isnumber(search("*"&amp;B15&amp;"*", Dictionary!P:P)),0)))</f>
        <v>22</v>
      </c>
    </row>
    <row r="16">
      <c r="A16" s="38">
        <f>countif(Dictionary!P:P, "*"&amp;B16&amp;"*")</f>
        <v>1377</v>
      </c>
      <c r="B16" s="38" t="s">
        <v>15425</v>
      </c>
      <c r="C16" s="40">
        <f>countif(Dictionary!P:P, "*"&amp;B16&amp;"*")/(countif(Dictionary!B:B, B25)-1)</f>
        <v>0.4599198397</v>
      </c>
      <c r="D16" s="41">
        <f t="array" ref="D16">row(index(Dictionary!P:P,match(true, isnumber(search("*"&amp;B16&amp;"*", Dictionary!P:P)),0)))</f>
        <v>18</v>
      </c>
    </row>
    <row r="17">
      <c r="A17" s="38">
        <f>countif(Dictionary!P:P, "*"&amp;B17&amp;"*")</f>
        <v>781</v>
      </c>
      <c r="B17" s="38" t="s">
        <v>33849</v>
      </c>
      <c r="C17" s="40">
        <f>countif(Dictionary!P:P, "*"&amp;B17&amp;"*")/(countif(Dictionary!B:B, B25)-1)</f>
        <v>0.2608550434</v>
      </c>
      <c r="D17" s="41">
        <f t="array" ref="D17">row(index(Dictionary!P:P,match(true, isnumber(search("*"&amp;B17&amp;"*", Dictionary!P:P)),0)))</f>
        <v>22</v>
      </c>
    </row>
    <row r="18">
      <c r="A18" s="38">
        <f>countif(Dictionary!P:P, "*"&amp;B18&amp;"*")</f>
        <v>1359</v>
      </c>
      <c r="B18" s="38" t="s">
        <v>2071</v>
      </c>
      <c r="C18" s="40">
        <f>countif(Dictionary!P:P, "*"&amp;B18&amp;"*")/(countif(Dictionary!B:B, B25)-1)</f>
        <v>0.4539078156</v>
      </c>
      <c r="D18" s="41">
        <f t="array" ref="D18">row(index(Dictionary!P:P,match(true, isnumber(search("*"&amp;B18&amp;"*", Dictionary!P:P)),0)))</f>
        <v>22</v>
      </c>
    </row>
    <row r="19">
      <c r="A19" s="38">
        <f>countif(Dictionary!P:P, "*"&amp;B19&amp;"*")</f>
        <v>1091</v>
      </c>
      <c r="B19" s="38" t="s">
        <v>33060</v>
      </c>
      <c r="C19" s="40">
        <f>countif(Dictionary!P:P, "*"&amp;B19&amp;"*")/(countif(Dictionary!B:B, B25)-1)</f>
        <v>0.3643954576</v>
      </c>
      <c r="D19" s="41">
        <f t="array" ref="D19">row(index(Dictionary!P:P,match(true, isnumber(search("*"&amp;B19&amp;"*", Dictionary!P:P)),0)))</f>
        <v>22</v>
      </c>
    </row>
    <row r="20">
      <c r="A20" s="38">
        <f>countif(Dictionary!P:P, "*"&amp;B20&amp;"*")</f>
        <v>1660</v>
      </c>
      <c r="B20" s="38" t="s">
        <v>27848</v>
      </c>
      <c r="C20" s="40">
        <f>countif(Dictionary!P:P, "*"&amp;B20&amp;"*")/(countif(Dictionary!B:B, B25)-1)</f>
        <v>0.5544422178</v>
      </c>
      <c r="D20" s="41">
        <f t="array" ref="D20">row(index(Dictionary!P:P,match(true, isnumber(search("*"&amp;B20&amp;"*", Dictionary!P:P)),0)))</f>
        <v>22</v>
      </c>
    </row>
    <row r="21">
      <c r="A21" s="38">
        <f>countif(Dictionary!P:P, "*"&amp;B21&amp;"*")</f>
        <v>1729</v>
      </c>
      <c r="B21" s="38" t="s">
        <v>34999</v>
      </c>
      <c r="C21" s="40">
        <f>countif(Dictionary!P:P, "*"&amp;B21&amp;"*")/(countif(Dictionary!B:B, B25)-1)</f>
        <v>0.57748831</v>
      </c>
      <c r="D21" s="41">
        <f t="array" ref="D21">row(index(Dictionary!P:P,match(true, isnumber(search("*"&amp;B21&amp;"*", Dictionary!P:P)),0)))</f>
        <v>18</v>
      </c>
    </row>
    <row r="22">
      <c r="A22" s="41">
        <f>countif(Dictionary!P:P, "*"&amp;B22&amp;"*")</f>
        <v>34</v>
      </c>
      <c r="B22" s="38" t="s">
        <v>20984</v>
      </c>
      <c r="C22" s="40">
        <f>countif(Dictionary!P:P, "*"&amp;B22&amp;"*")/(countif(Dictionary!B:B, B25)-1)</f>
        <v>0.01135604542</v>
      </c>
      <c r="D22" s="41">
        <f t="array" ref="D22">row(index(Dictionary!P:P,match(true, isnumber(search("*"&amp;B22&amp;"*", Dictionary!P:P)),0)))</f>
        <v>102</v>
      </c>
    </row>
    <row r="23">
      <c r="A23" s="42"/>
      <c r="B23" s="43"/>
    </row>
    <row r="24">
      <c r="A24" s="44" t="s">
        <v>37945</v>
      </c>
      <c r="B24" s="44" t="s">
        <v>37949</v>
      </c>
      <c r="C24" s="44" t="s">
        <v>37950</v>
      </c>
    </row>
    <row r="25">
      <c r="A25" s="38">
        <f>countif(Dictionary!B:B, B25)</f>
        <v>2995</v>
      </c>
      <c r="B25" s="38" t="s">
        <v>416</v>
      </c>
      <c r="C25" s="45">
        <f>A25/(counta(Dictionary!A:A)-1)</f>
        <v>0.389618837</v>
      </c>
    </row>
    <row r="26">
      <c r="A26" s="38">
        <f>countif(Dictionary!B:B, B26)</f>
        <v>439</v>
      </c>
      <c r="B26" s="38" t="s">
        <v>454</v>
      </c>
      <c r="C26" s="45">
        <f>A26/(counta(Dictionary!A:A)-1)</f>
        <v>0.05710940549</v>
      </c>
    </row>
    <row r="27">
      <c r="A27" s="38">
        <f>countif(Dictionary!B:B, B27)</f>
        <v>3804</v>
      </c>
      <c r="B27" s="38" t="s">
        <v>445</v>
      </c>
      <c r="C27" s="40">
        <f>A27/(counta(Dictionary!A:A)-1)</f>
        <v>0.4948614544</v>
      </c>
    </row>
    <row r="28">
      <c r="A28" s="38">
        <f>countif(Dictionary!B:B, B28)</f>
        <v>318</v>
      </c>
      <c r="B28" s="38" t="s">
        <v>349</v>
      </c>
      <c r="C28" s="40">
        <f>A28/(counta(Dictionary!A:A)-1)</f>
        <v>0.0413685443</v>
      </c>
    </row>
    <row r="29">
      <c r="A29" s="38">
        <f>countif(Dictionary!B:B, B29)</f>
        <v>131</v>
      </c>
      <c r="B29" s="38" t="s">
        <v>21</v>
      </c>
      <c r="C29" s="40">
        <f>A29/(counta(Dictionary!A:A)-1)</f>
        <v>0.01704175881</v>
      </c>
    </row>
    <row r="31">
      <c r="A31" s="38" t="s">
        <v>37945</v>
      </c>
      <c r="B31" s="38" t="s">
        <v>37951</v>
      </c>
      <c r="C31" s="37"/>
    </row>
    <row r="32">
      <c r="A32" s="38">
        <f>countif(Dictionary!F:F, "*"&amp;B32&amp;"*")</f>
        <v>0</v>
      </c>
      <c r="B32" s="38" t="s">
        <v>37952</v>
      </c>
      <c r="C32" s="38" t="s">
        <v>37953</v>
      </c>
    </row>
    <row r="33">
      <c r="A33" s="38">
        <f>countif(Dictionary!F:F, "*"&amp;B33&amp;"*")</f>
        <v>0</v>
      </c>
      <c r="B33" s="38" t="s">
        <v>37954</v>
      </c>
      <c r="C33" s="38" t="s">
        <v>37955</v>
      </c>
    </row>
    <row r="34">
      <c r="A34" s="38">
        <f>countif(Dictionary!F:F, "*"&amp;B34&amp;"*")</f>
        <v>0</v>
      </c>
      <c r="B34" s="38" t="s">
        <v>37956</v>
      </c>
      <c r="C34" s="38" t="s">
        <v>37957</v>
      </c>
    </row>
    <row r="35">
      <c r="A35" s="38">
        <f>countif(Dictionary!F:F, "*"&amp;B35&amp;"*")</f>
        <v>18</v>
      </c>
      <c r="B35" s="38" t="s">
        <v>37958</v>
      </c>
      <c r="C35" s="38" t="s">
        <v>22940</v>
      </c>
    </row>
    <row r="36">
      <c r="A36" s="38">
        <f>countif(Dictionary!F:F, "*"&amp;B36&amp;"*")</f>
        <v>44</v>
      </c>
      <c r="B36" s="38" t="s">
        <v>37959</v>
      </c>
      <c r="C36" s="38" t="s">
        <v>27863</v>
      </c>
    </row>
    <row r="37">
      <c r="A37" s="38">
        <f>countif(Dictionary!F:F, "*"&amp;B37&amp;"*")</f>
        <v>12</v>
      </c>
      <c r="B37" s="38" t="s">
        <v>37960</v>
      </c>
      <c r="C37" s="38" t="s">
        <v>28981</v>
      </c>
    </row>
    <row r="38">
      <c r="A38" s="38">
        <f>countif(Dictionary!F:F, "*"&amp;B38&amp;"*")</f>
        <v>3</v>
      </c>
      <c r="B38" s="38" t="s">
        <v>37961</v>
      </c>
      <c r="C38" s="38" t="s">
        <v>37962</v>
      </c>
    </row>
    <row r="39">
      <c r="A39" s="38">
        <f>countif(Dictionary!F:F, "*"&amp;B39&amp;"*")</f>
        <v>14</v>
      </c>
      <c r="B39" s="38" t="s">
        <v>37963</v>
      </c>
      <c r="C39" s="38" t="s">
        <v>8310</v>
      </c>
    </row>
    <row r="40">
      <c r="A40" s="38">
        <f>countif(Dictionary!F:F, "*"&amp;B40&amp;"*")</f>
        <v>0</v>
      </c>
      <c r="B40" s="38" t="s">
        <v>37952</v>
      </c>
      <c r="C40" s="38" t="s">
        <v>37964</v>
      </c>
    </row>
    <row r="41">
      <c r="A41" s="38">
        <f>countif(Dictionary!F:F, "*"&amp;B41&amp;"*")</f>
        <v>0</v>
      </c>
      <c r="B41" s="38" t="s">
        <v>37954</v>
      </c>
      <c r="C41" s="38" t="s">
        <v>37965</v>
      </c>
    </row>
    <row r="42">
      <c r="A42" s="38">
        <f>countif(Dictionary!F:F, "*"&amp;B42&amp;"*")</f>
        <v>2</v>
      </c>
      <c r="B42" s="38" t="s">
        <v>37966</v>
      </c>
      <c r="C42" s="38" t="s">
        <v>16667</v>
      </c>
    </row>
    <row r="43">
      <c r="A43" s="38">
        <f>countif(Dictionary!F:F, "*"&amp;B43&amp;"*")</f>
        <v>19</v>
      </c>
      <c r="B43" s="38" t="s">
        <v>5763</v>
      </c>
      <c r="C43" s="38" t="s">
        <v>26634</v>
      </c>
    </row>
    <row r="44">
      <c r="A44" s="38">
        <f>countif(Dictionary!F:F, "*"&amp;B44&amp;"*")</f>
        <v>2</v>
      </c>
      <c r="B44" s="38" t="s">
        <v>37967</v>
      </c>
      <c r="C44" s="38" t="s">
        <v>32781</v>
      </c>
    </row>
    <row r="46">
      <c r="A46" s="46" t="s">
        <v>37968</v>
      </c>
      <c r="B46" s="46" t="s">
        <v>37969</v>
      </c>
      <c r="C46" s="46" t="s">
        <v>37970</v>
      </c>
      <c r="D46" s="46" t="s">
        <v>37971</v>
      </c>
      <c r="E46" s="46" t="s">
        <v>37972</v>
      </c>
    </row>
    <row r="47">
      <c r="A47" s="37">
        <f>COUNTA(Dictionary!A:A)-COUNTA(Dictionary!B:B)</f>
        <v>0</v>
      </c>
      <c r="B47" s="47" t="str">
        <f>Dictionary!B1</f>
        <v>Category</v>
      </c>
      <c r="C47" s="45">
        <f>1-A47/A2</f>
        <v>1</v>
      </c>
      <c r="D47" s="48">
        <f t="array" ref="D47">row(index(Dictionary!B:B,match(false,index((Dictionary!B:B&gt;0),0),0)))</f>
        <v>7689</v>
      </c>
      <c r="E47" s="49" t="str">
        <f t="shared" ref="E47:E61" si="1">indirect("Dictionary!A"&amp;D47)</f>
        <v/>
      </c>
    </row>
    <row r="48">
      <c r="A48" s="37">
        <f>COUNTA(Dictionary!A:A)-COUNTA(Dictionary!C:C)</f>
        <v>3</v>
      </c>
      <c r="B48" s="47" t="str">
        <f>Dictionary!C1</f>
        <v>WordClass</v>
      </c>
      <c r="C48" s="45">
        <f>1-A48/A2</f>
        <v>0.9996097307</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7689</v>
      </c>
      <c r="E49" s="49" t="str">
        <f t="shared" si="1"/>
        <v/>
      </c>
    </row>
    <row r="50">
      <c r="A50" s="37">
        <f>COUNTA(Dictionary!A:A)-COUNTA(Dictionary!G:G)</f>
        <v>7582</v>
      </c>
      <c r="B50" s="47" t="str">
        <f>Dictionary!G1</f>
        <v>SearchTermsEng</v>
      </c>
      <c r="C50" s="45">
        <f>1-A50/A2</f>
        <v>0.013659425</v>
      </c>
      <c r="D50" s="48">
        <f t="array" ref="D50">row(index(Dictionary!G:G,match(false,index((Dictionary!G:G&gt;0),0),0)))</f>
        <v>2</v>
      </c>
      <c r="E50" s="49" t="str">
        <f t="shared" si="1"/>
        <v>-abil</v>
      </c>
    </row>
    <row r="51">
      <c r="A51" s="37">
        <f>COUNTA(Dictionary!A:A)-COUNTA(#REF!)</f>
        <v>7687</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7689</v>
      </c>
      <c r="E52" s="51" t="str">
        <f t="shared" si="1"/>
        <v/>
      </c>
    </row>
    <row r="53" ht="16.5" customHeight="1">
      <c r="A53" s="52">
        <f>COUNTA(Dictionary!A:A)-COUNTA(Dictionary!I:I)</f>
        <v>6</v>
      </c>
      <c r="B53" s="51" t="str">
        <f>Dictionary!I1</f>
        <v>TranslationSpa</v>
      </c>
      <c r="C53" s="53">
        <f>1-A53/A2</f>
        <v>0.9992194614</v>
      </c>
      <c r="D53" s="50">
        <f t="array" ref="D53">row(index(Dictionary!I:I,match(false,index((Dictionary!I:I&gt;0),0),0)))</f>
        <v>2389</v>
      </c>
      <c r="E53" s="51" t="str">
        <f t="shared" si="1"/>
        <v>feya</v>
      </c>
    </row>
    <row r="54">
      <c r="A54" s="52">
        <f>COUNTA(Dictionary!A:A)-COUNTA(Dictionary!K:K)</f>
        <v>7536</v>
      </c>
      <c r="B54" s="51" t="str">
        <f>Dictionary!K1</f>
        <v>TranslationDeu</v>
      </c>
      <c r="C54" s="53">
        <f>1-A54/A2</f>
        <v>0.01964355405</v>
      </c>
      <c r="D54" s="50">
        <f t="array" ref="D54">row(index(Dictionary!K:K,match(false,index((Dictionary!K:K&gt;0),0),0)))</f>
        <v>3</v>
      </c>
      <c r="E54" s="51" t="str">
        <f t="shared" si="1"/>
        <v>-bimar</v>
      </c>
    </row>
    <row r="55">
      <c r="A55" s="52">
        <f>COUNTA(Dictionary!A:A)-COUNTA(Dictionary!N:N)</f>
        <v>7680</v>
      </c>
      <c r="B55" s="51" t="str">
        <f>Dictionary!N1</f>
        <v>Example</v>
      </c>
      <c r="C55" s="53">
        <f>1-A55/A2</f>
        <v>0.0009106283336</v>
      </c>
      <c r="D55" s="50">
        <f t="array" ref="D55">row(index(Dictionary!N:N,match(false,index((Dictionary!N:N&gt;0),0),0)))</f>
        <v>2</v>
      </c>
      <c r="E55" s="51" t="str">
        <f t="shared" si="1"/>
        <v>-abil</v>
      </c>
    </row>
    <row r="56">
      <c r="A56" s="52">
        <f>COUNTA(Dictionary!A:A)-COUNTA(Dictionary!O:O)</f>
        <v>5387</v>
      </c>
      <c r="B56" s="51" t="str">
        <f>Dictionary!O1</f>
        <v>Tags</v>
      </c>
      <c r="C56" s="53">
        <f>1-A56/A2</f>
        <v>0.2992064525</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7689</v>
      </c>
      <c r="E57" s="51" t="str">
        <f t="shared" si="1"/>
        <v/>
      </c>
    </row>
    <row r="58">
      <c r="A58" s="52">
        <f>COUNTA(Dictionary!A:A)-COUNTA(#REF!)</f>
        <v>7687</v>
      </c>
      <c r="B58" s="50" t="str">
        <f>#REF!</f>
        <v>#REF!</v>
      </c>
      <c r="C58" s="53">
        <f>1-A58/A2</f>
        <v>0</v>
      </c>
      <c r="D58" s="50" t="str">
        <f t="array" ref="D58">row(index(#REF!,match(false,index((#REF!&gt;0),0),0)))</f>
        <v>#REF!</v>
      </c>
      <c r="E58" s="50" t="str">
        <f t="shared" si="1"/>
        <v>#REF!</v>
      </c>
    </row>
    <row r="59">
      <c r="A59" s="52">
        <f>COUNTA(Dictionary!A:A)-COUNTA(Dictionary!R:R)</f>
        <v>7622</v>
      </c>
      <c r="B59" s="51" t="str">
        <f>Dictionary!R1</f>
        <v>TranslationFra</v>
      </c>
      <c r="C59" s="53">
        <f>1-A59/A2</f>
        <v>0.008455834526</v>
      </c>
      <c r="D59" s="50">
        <f t="array" ref="D59">row(index(Dictionary!R:R,match(false,index((Dictionary!R:R&gt;0),0),0)))</f>
        <v>2</v>
      </c>
      <c r="E59" s="51" t="str">
        <f t="shared" si="1"/>
        <v>-abil</v>
      </c>
    </row>
    <row r="60">
      <c r="A60" s="52">
        <f>COUNTA(Dictionary!A:A)-COUNTA(Dictionary!S:S)</f>
        <v>7636</v>
      </c>
      <c r="B60" s="51" t="str">
        <f>Dictionary!S1</f>
        <v>TranslationRus</v>
      </c>
      <c r="C60" s="53">
        <f>1-A60/A2</f>
        <v>0.006634577859</v>
      </c>
      <c r="D60" s="50">
        <f t="array" ref="D60">row(index(Dictionary!S:S,match(false,index((Dictionary!S:S&gt;0),0),0)))</f>
        <v>2</v>
      </c>
      <c r="E60" s="51" t="str">
        <f t="shared" si="1"/>
        <v>-abil</v>
      </c>
    </row>
    <row r="61">
      <c r="A61" s="52">
        <f>COUNTA(Dictionary!A:A)-COUNTA(Dictionary!T:T)</f>
        <v>7642</v>
      </c>
      <c r="B61" s="51" t="str">
        <f>Dictionary!T1</f>
        <v>TranslationZho</v>
      </c>
      <c r="C61" s="53">
        <f>1-A61/A2</f>
        <v>0.005854039287</v>
      </c>
      <c r="D61" s="50">
        <f t="array" ref="D61">row(index(Dictionary!T:T,match(false,index((Dictionary!T:T&gt;0),0),0)))</f>
        <v>2</v>
      </c>
      <c r="E61" s="51" t="str">
        <f t="shared" si="1"/>
        <v>-abil</v>
      </c>
    </row>
    <row r="63">
      <c r="A63" s="38" t="s">
        <v>37973</v>
      </c>
      <c r="B63" s="38" t="s">
        <v>37974</v>
      </c>
      <c r="C63" s="38" t="s">
        <v>37950</v>
      </c>
      <c r="D63" s="38" t="s">
        <v>37975</v>
      </c>
      <c r="E63" s="38" t="s">
        <v>37950</v>
      </c>
      <c r="F63" s="38" t="s">
        <v>37976</v>
      </c>
      <c r="G63" s="38" t="s">
        <v>37950</v>
      </c>
      <c r="H63" s="38" t="s">
        <v>37977</v>
      </c>
      <c r="I63" s="38" t="s">
        <v>37950</v>
      </c>
      <c r="J63" s="38" t="s">
        <v>37978</v>
      </c>
      <c r="K63" s="38" t="s">
        <v>37950</v>
      </c>
    </row>
    <row r="64">
      <c r="A64" s="38" t="s">
        <v>415</v>
      </c>
      <c r="B64" s="54">
        <f>IFERROR(__xludf.DUMMYFUNCTION("sumproduct(len(filter(Dictionary!A:A,Dictionary!B:B=""root""))-len(substitute(lower(filter(Dictionary!A:A,Dictionary!B:B=""root"")),A64,"""")))"),2312.0)</f>
        <v>2312</v>
      </c>
      <c r="C64" s="45">
        <f>IFERROR(__xludf.DUMMYFUNCTION("B64/sumproduct(len(filter(Dictionary!A:A,Dictionary!B:B=""root"")))"),0.139504012550534)</f>
        <v>0.1395040126</v>
      </c>
      <c r="D64" s="37">
        <f>countifs(Dictionary!A:A,"*"&amp;A64,Dictionary!B:B,"root")</f>
        <v>563</v>
      </c>
      <c r="E64" s="45">
        <f>D64/(countif(Dictionary!B:B,"root")-1)</f>
        <v>0.1880427522</v>
      </c>
      <c r="F64" s="37">
        <f>countifs(Dictionary!A:A,"*"&amp;A64&amp;"*",Dictionary!B:B,"root")</f>
        <v>1770</v>
      </c>
      <c r="G64" s="45">
        <f>F64/(countif(Dictionary!B:B,"root")-1)</f>
        <v>0.5911823647</v>
      </c>
      <c r="H64" s="37">
        <f>countifs(Dictionary!A:A,"*"&amp;A64&amp;"*"&amp;A64&amp;"*",Dictionary!B:B,"root")</f>
        <v>506</v>
      </c>
      <c r="I64" s="45">
        <f>H64/(countif(Dictionary!B:B,"root")-1)</f>
        <v>0.169004676</v>
      </c>
      <c r="J64" s="38">
        <f>countifs(Dictionary!A:A,A64&amp;"*",Dictionary!B:B,"root")</f>
        <v>174</v>
      </c>
      <c r="K64" s="45">
        <f>J64/(countif(Dictionary!B:B,"root")-1)</f>
        <v>0.05811623246</v>
      </c>
    </row>
    <row r="65">
      <c r="A65" s="38" t="s">
        <v>101</v>
      </c>
      <c r="B65" s="54">
        <f>IFERROR(__xludf.DUMMYFUNCTION("sumproduct(len(filter(Dictionary!A:A,Dictionary!B:B=""root""))-len(substitute(lower(filter(Dictionary!A:A,Dictionary!B:B=""root"")),A65,"""")))"),418.0)</f>
        <v>418</v>
      </c>
      <c r="C65" s="45">
        <f>IFERROR(__xludf.DUMMYFUNCTION("B65/sumproduct(len(filter(Dictionary!A:A,Dictionary!B:B=""root"")))"),0.025221746213721113)</f>
        <v>0.02522174621</v>
      </c>
      <c r="D65" s="37">
        <f>countifs(Dictionary!A:A,"*"&amp;A65,Dictionary!B:B,"root")</f>
        <v>0</v>
      </c>
      <c r="E65" s="45">
        <f>D65/(countif(Dictionary!B:B,"root")-1)</f>
        <v>0</v>
      </c>
      <c r="F65" s="37">
        <f>countifs(Dictionary!A:A,"*"&amp;A65&amp;"*",Dictionary!B:B,"root")</f>
        <v>398</v>
      </c>
      <c r="G65" s="45">
        <f>F65/(countif(Dictionary!B:B,"root")-1)</f>
        <v>0.1329325317</v>
      </c>
      <c r="H65" s="37">
        <f>countifs(Dictionary!A:A,"*"&amp;A65&amp;"*"&amp;A65&amp;"*",Dictionary!B:B,"root")</f>
        <v>20</v>
      </c>
      <c r="I65" s="45">
        <f>H65/(countif(Dictionary!B:B,"root")-1)</f>
        <v>0.00668002672</v>
      </c>
      <c r="J65" s="38">
        <f>countifs(Dictionary!A:A,A65&amp;"*",Dictionary!B:B,"root")</f>
        <v>183</v>
      </c>
      <c r="K65" s="45">
        <f>J65/(countif(Dictionary!B:B,"root")-1)</f>
        <v>0.06112224449</v>
      </c>
    </row>
    <row r="66">
      <c r="A66" s="38" t="s">
        <v>37979</v>
      </c>
      <c r="B66" s="54">
        <f>IFERROR(__xludf.DUMMYFUNCTION("sumproduct(len(filter(Dictionary!A:A,Dictionary!B:B=""root""))-len(substitute(lower(filter(Dictionary!A:A,Dictionary!B:B=""root"")),A66,"""")))"),160.0)</f>
        <v>160</v>
      </c>
      <c r="C66" s="45">
        <f>IFERROR(__xludf.DUMMYFUNCTION("B66/sumproduct(len(filter(Dictionary!A:A,Dictionary!B:B=""root"")))"),0.009654256923912388)</f>
        <v>0.009654256924</v>
      </c>
      <c r="D66" s="37">
        <f>countifs(Dictionary!A:A,"*"&amp;A66,Dictionary!B:B,"root")</f>
        <v>0</v>
      </c>
      <c r="E66" s="45">
        <f>D66/(countif(Dictionary!B:B,"root")-1)</f>
        <v>0</v>
      </c>
      <c r="F66" s="37">
        <f>countifs(Dictionary!A:A,"*"&amp;A66&amp;"*",Dictionary!B:B,"root")</f>
        <v>156</v>
      </c>
      <c r="G66" s="45">
        <f>F66/(countif(Dictionary!B:B,"root")-1)</f>
        <v>0.05210420842</v>
      </c>
      <c r="H66" s="37">
        <f>countifs(Dictionary!A:A,"*"&amp;A66&amp;"*"&amp;A66&amp;"*",Dictionary!B:B,"root")</f>
        <v>4</v>
      </c>
      <c r="I66" s="45">
        <f>H66/(countif(Dictionary!B:B,"root")-1)</f>
        <v>0.001336005344</v>
      </c>
      <c r="J66" s="38">
        <f>countifs(Dictionary!A:A,A66&amp;"*",Dictionary!B:B,"root")</f>
        <v>74</v>
      </c>
      <c r="K66" s="45">
        <f>J66/(countif(Dictionary!B:B,"root")-1)</f>
        <v>0.02471609886</v>
      </c>
    </row>
    <row r="67">
      <c r="A67" s="38" t="s">
        <v>1345</v>
      </c>
      <c r="B67" s="54">
        <f>IFERROR(__xludf.DUMMYFUNCTION("sumproduct(len(filter(Dictionary!A:A,Dictionary!B:B=""root""))-len(substitute(lower(filter(Dictionary!A:A,Dictionary!B:B=""root"")),A67,"""")))"),419.0)</f>
        <v>419</v>
      </c>
      <c r="C67" s="45">
        <f>IFERROR(__xludf.DUMMYFUNCTION("B67/sumproduct(len(filter(Dictionary!A:A,Dictionary!B:B=""root"")))"),0.025282085319495565)</f>
        <v>0.02528208532</v>
      </c>
      <c r="D67" s="37">
        <f>countifs(Dictionary!A:A,"*"&amp;A67,Dictionary!B:B,"root")</f>
        <v>0</v>
      </c>
      <c r="E67" s="45">
        <f>D67/(countif(Dictionary!B:B,"root")-1)</f>
        <v>0</v>
      </c>
      <c r="F67" s="37">
        <f>countifs(Dictionary!A:A,"*"&amp;A67&amp;"*",Dictionary!B:B,"root")</f>
        <v>405</v>
      </c>
      <c r="G67" s="45">
        <f>F67/(countif(Dictionary!B:B,"root")-1)</f>
        <v>0.1352705411</v>
      </c>
      <c r="H67" s="37">
        <f>countifs(Dictionary!A:A,"*"&amp;A67&amp;"*"&amp;A67&amp;"*",Dictionary!B:B,"root")</f>
        <v>14</v>
      </c>
      <c r="I67" s="45">
        <f>H67/(countif(Dictionary!B:B,"root")-1)</f>
        <v>0.004676018704</v>
      </c>
      <c r="J67" s="38">
        <f>countifs(Dictionary!A:A,A67&amp;"*",Dictionary!B:B,"root")</f>
        <v>133</v>
      </c>
      <c r="K67" s="45">
        <f>J67/(countif(Dictionary!B:B,"root")-1)</f>
        <v>0.04442217769</v>
      </c>
    </row>
    <row r="68">
      <c r="A68" s="38" t="s">
        <v>9383</v>
      </c>
      <c r="B68" s="54">
        <f>IFERROR(__xludf.DUMMYFUNCTION("sumproduct(len(filter(Dictionary!A:A,Dictionary!B:B=""root""))-len(substitute(lower(filter(Dictionary!A:A,Dictionary!B:B=""root"")),A68,"""")))"),1288.0)</f>
        <v>1288</v>
      </c>
      <c r="C68" s="45">
        <f>IFERROR(__xludf.DUMMYFUNCTION("B68/sumproduct(len(filter(Dictionary!A:A,Dictionary!B:B=""root"")))"),0.07771676823749472)</f>
        <v>0.07771676824</v>
      </c>
      <c r="D68" s="37">
        <f>countifs(Dictionary!A:A,"*"&amp;A68,Dictionary!B:B,"root")</f>
        <v>293</v>
      </c>
      <c r="E68" s="45">
        <f>D68/(countif(Dictionary!B:B,"root")-1)</f>
        <v>0.09786239145</v>
      </c>
      <c r="F68" s="37">
        <f>countifs(Dictionary!A:A,"*"&amp;A68&amp;"*",Dictionary!B:B,"root")</f>
        <v>1110</v>
      </c>
      <c r="G68" s="45">
        <f>F68/(countif(Dictionary!B:B,"root")-1)</f>
        <v>0.370741483</v>
      </c>
      <c r="H68" s="37">
        <f>countifs(Dictionary!A:A,"*"&amp;A68&amp;"*"&amp;A68&amp;"*",Dictionary!B:B,"root")</f>
        <v>171</v>
      </c>
      <c r="I68" s="45">
        <f>H68/(countif(Dictionary!B:B,"root")-1)</f>
        <v>0.05711422846</v>
      </c>
      <c r="J68" s="38">
        <f>countifs(Dictionary!A:A,A68&amp;"*",Dictionary!B:B,"root")</f>
        <v>128</v>
      </c>
      <c r="K68" s="45">
        <f>J68/(countif(Dictionary!B:B,"root")-1)</f>
        <v>0.04275217101</v>
      </c>
    </row>
    <row r="69">
      <c r="A69" s="38" t="s">
        <v>37980</v>
      </c>
      <c r="B69" s="54">
        <f>IFERROR(__xludf.DUMMYFUNCTION("sumproduct(len(filter(Dictionary!A:A,Dictionary!B:B=""root""))-len(substitute(lower(filter(Dictionary!A:A,Dictionary!B:B=""root"")),A69,"""")))"),264.0)</f>
        <v>264</v>
      </c>
      <c r="C69" s="45">
        <f>IFERROR(__xludf.DUMMYFUNCTION("B69/sumproduct(len(filter(Dictionary!A:A,Dictionary!B:B=""root"")))"),0.01592952392445544)</f>
        <v>0.01592952392</v>
      </c>
      <c r="D69" s="37">
        <f>countifs(Dictionary!A:A,"*"&amp;A69,Dictionary!B:B,"root")</f>
        <v>21</v>
      </c>
      <c r="E69" s="45">
        <f>D69/(countif(Dictionary!B:B,"root")-1)</f>
        <v>0.007014028056</v>
      </c>
      <c r="F69" s="37">
        <f>countifs(Dictionary!A:A,"*"&amp;A69&amp;"*",Dictionary!B:B,"root")</f>
        <v>259</v>
      </c>
      <c r="G69" s="45">
        <f>F69/(countif(Dictionary!B:B,"root")-1)</f>
        <v>0.08650634603</v>
      </c>
      <c r="H69" s="37">
        <f>countifs(Dictionary!A:A,"*"&amp;A69&amp;"*"&amp;A69&amp;"*",Dictionary!B:B,"root")</f>
        <v>5</v>
      </c>
      <c r="I69" s="45">
        <f>H69/(countif(Dictionary!B:B,"root")-1)</f>
        <v>0.00167000668</v>
      </c>
      <c r="J69" s="38">
        <f>countifs(Dictionary!A:A,A69&amp;"*",Dictionary!B:B,"root")</f>
        <v>123</v>
      </c>
      <c r="K69" s="45">
        <f>J69/(countif(Dictionary!B:B,"root")-1)</f>
        <v>0.04108216433</v>
      </c>
    </row>
    <row r="70">
      <c r="A70" s="38" t="s">
        <v>37981</v>
      </c>
      <c r="B70" s="54">
        <f>IFERROR(__xludf.DUMMYFUNCTION("sumproduct(len(filter(Dictionary!A:A,Dictionary!B:B=""root""))-len(substitute(lower(filter(Dictionary!A:A,Dictionary!B:B=""root"")),A70,"""")))"),308.0)</f>
        <v>308</v>
      </c>
      <c r="C70" s="45">
        <f>IFERROR(__xludf.DUMMYFUNCTION("B70/sumproduct(len(filter(Dictionary!A:A,Dictionary!B:B=""root"")))"),0.018584444578531346)</f>
        <v>0.01858444458</v>
      </c>
      <c r="D70" s="37">
        <f>countifs(Dictionary!A:A,"*"&amp;A70,Dictionary!B:B,"root")</f>
        <v>0</v>
      </c>
      <c r="E70" s="45">
        <f>D70/(countif(Dictionary!B:B,"root")-1)</f>
        <v>0</v>
      </c>
      <c r="F70" s="37">
        <f>countifs(Dictionary!A:A,"*"&amp;A70&amp;"*",Dictionary!B:B,"root")</f>
        <v>296</v>
      </c>
      <c r="G70" s="45">
        <f>F70/(countif(Dictionary!B:B,"root")-1)</f>
        <v>0.09886439546</v>
      </c>
      <c r="H70" s="37">
        <f>countifs(Dictionary!A:A,"*"&amp;A70&amp;"*"&amp;A70&amp;"*",Dictionary!B:B,"root")</f>
        <v>12</v>
      </c>
      <c r="I70" s="45">
        <f>H70/(countif(Dictionary!B:B,"root")-1)</f>
        <v>0.004008016032</v>
      </c>
      <c r="J70" s="38">
        <f>countifs(Dictionary!A:A,A70&amp;"*",Dictionary!B:B,"root")</f>
        <v>126</v>
      </c>
      <c r="K70" s="45">
        <f>J70/(countif(Dictionary!B:B,"root")-1)</f>
        <v>0.04208416834</v>
      </c>
    </row>
    <row r="71">
      <c r="A71" s="38" t="s">
        <v>37982</v>
      </c>
      <c r="B71" s="54">
        <f>IFERROR(__xludf.DUMMYFUNCTION("sumproduct(len(filter(Dictionary!A:A,Dictionary!B:B=""root""))-len(substitute(lower(filter(Dictionary!A:A,Dictionary!B:B=""root"")),A71,"""")))"),235.0)</f>
        <v>235</v>
      </c>
      <c r="C71" s="45">
        <f>IFERROR(__xludf.DUMMYFUNCTION("B71/sumproduct(len(filter(Dictionary!A:A,Dictionary!B:B=""root"")))"),0.01417968985699632)</f>
        <v>0.01417968986</v>
      </c>
      <c r="D71" s="37">
        <f>countifs(Dictionary!A:A,"*"&amp;A71,Dictionary!B:B,"root")</f>
        <v>0</v>
      </c>
      <c r="E71" s="45">
        <f>D71/(countif(Dictionary!B:B,"root")-1)</f>
        <v>0</v>
      </c>
      <c r="F71" s="37">
        <f>countifs(Dictionary!A:A,"*"&amp;A71&amp;"*",Dictionary!B:B,"root")</f>
        <v>233</v>
      </c>
      <c r="G71" s="45">
        <f>F71/(countif(Dictionary!B:B,"root")-1)</f>
        <v>0.07782231129</v>
      </c>
      <c r="H71" s="37">
        <f>countifs(Dictionary!A:A,"*"&amp;A71&amp;"*"&amp;A71&amp;"*",Dictionary!B:B,"root")</f>
        <v>2</v>
      </c>
      <c r="I71" s="45">
        <f>H71/(countif(Dictionary!B:B,"root")-1)</f>
        <v>0.000668002672</v>
      </c>
      <c r="J71" s="38">
        <f>countifs(Dictionary!A:A,A71&amp;"*",Dictionary!B:B,"root")</f>
        <v>131</v>
      </c>
      <c r="K71" s="45">
        <f>J71/(countif(Dictionary!B:B,"root")-1)</f>
        <v>0.04375417502</v>
      </c>
    </row>
    <row r="72">
      <c r="A72" s="38" t="s">
        <v>37983</v>
      </c>
      <c r="B72" s="54">
        <f>IFERROR(__xludf.DUMMYFUNCTION("sumproduct(len(filter(Dictionary!A:A,Dictionary!B:B=""root""))-len(substitute(lower(filter(Dictionary!A:A,Dictionary!B:B=""root"")),A72,"""")))"),1379.0)</f>
        <v>1379</v>
      </c>
      <c r="C72" s="45">
        <f>IFERROR(__xludf.DUMMYFUNCTION("B72/sumproduct(len(filter(Dictionary!A:A,Dictionary!B:B=""root"")))"),0.0832076268629699)</f>
        <v>0.08320762686</v>
      </c>
      <c r="D72" s="37">
        <f>countifs(Dictionary!A:A,"*"&amp;A72,Dictionary!B:B,"root")</f>
        <v>480</v>
      </c>
      <c r="E72" s="45">
        <f>D72/(countif(Dictionary!B:B,"root")-1)</f>
        <v>0.1603206413</v>
      </c>
      <c r="F72" s="37">
        <f>countifs(Dictionary!A:A,"*"&amp;A72&amp;"*",Dictionary!B:B,"root")</f>
        <v>1191</v>
      </c>
      <c r="G72" s="45">
        <f>F72/(countif(Dictionary!B:B,"root")-1)</f>
        <v>0.3977955912</v>
      </c>
      <c r="H72" s="37">
        <f>countifs(Dictionary!A:A,"*"&amp;A72&amp;"*"&amp;A72&amp;"*",Dictionary!B:B,"root")</f>
        <v>177</v>
      </c>
      <c r="I72" s="45">
        <f>H72/(countif(Dictionary!B:B,"root")-1)</f>
        <v>0.05911823647</v>
      </c>
      <c r="J72" s="38">
        <f>countifs(Dictionary!A:A,A72&amp;"*",Dictionary!B:B,"root")</f>
        <v>92</v>
      </c>
      <c r="K72" s="45">
        <f>J72/(countif(Dictionary!B:B,"root")-1)</f>
        <v>0.03072812291</v>
      </c>
    </row>
    <row r="73">
      <c r="A73" s="38" t="s">
        <v>37984</v>
      </c>
      <c r="B73" s="54">
        <f>IFERROR(__xludf.DUMMYFUNCTION("sumproduct(len(filter(Dictionary!A:A,Dictionary!B:B=""root""))-len(substitute(lower(filter(Dictionary!A:A,Dictionary!B:B=""root"")),A73,"""")))"),198.0)</f>
        <v>198</v>
      </c>
      <c r="C73" s="45">
        <f>IFERROR(__xludf.DUMMYFUNCTION("B73/sumproduct(len(filter(Dictionary!A:A,Dictionary!B:B=""root"")))"),0.01194714294334158)</f>
        <v>0.01194714294</v>
      </c>
      <c r="D73" s="37">
        <f>countifs(Dictionary!A:A,"*"&amp;A73,Dictionary!B:B,"root")</f>
        <v>0</v>
      </c>
      <c r="E73" s="45">
        <f>D73/(countif(Dictionary!B:B,"root")-1)</f>
        <v>0</v>
      </c>
      <c r="F73" s="37">
        <f>countifs(Dictionary!A:A,"*"&amp;A73&amp;"*",Dictionary!B:B,"root")</f>
        <v>193</v>
      </c>
      <c r="G73" s="45">
        <f>F73/(countif(Dictionary!B:B,"root")-1)</f>
        <v>0.06446225785</v>
      </c>
      <c r="H73" s="37">
        <f>countifs(Dictionary!A:A,"*"&amp;A73&amp;"*"&amp;A73&amp;"*",Dictionary!B:B,"root")</f>
        <v>5</v>
      </c>
      <c r="I73" s="45">
        <f>H73/(countif(Dictionary!B:B,"root")-1)</f>
        <v>0.00167000668</v>
      </c>
      <c r="J73" s="38">
        <f>countifs(Dictionary!A:A,A73&amp;"*",Dictionary!B:B,"root")</f>
        <v>103</v>
      </c>
      <c r="K73" s="45">
        <f>J73/(countif(Dictionary!B:B,"root")-1)</f>
        <v>0.03440213761</v>
      </c>
    </row>
    <row r="74">
      <c r="A74" s="38" t="s">
        <v>37985</v>
      </c>
      <c r="B74" s="54">
        <f>IFERROR(__xludf.DUMMYFUNCTION("sumproduct(len(filter(Dictionary!A:A,Dictionary!B:B=""root""))-len(substitute(lower(filter(Dictionary!A:A,Dictionary!B:B=""root"")),A74,"""")))"),771.0)</f>
        <v>771</v>
      </c>
      <c r="C74" s="45">
        <f>IFERROR(__xludf.DUMMYFUNCTION("B74/sumproduct(len(filter(Dictionary!A:A,Dictionary!B:B=""root"")))"),0.04652145055210282)</f>
        <v>0.04652145055</v>
      </c>
      <c r="D74" s="37">
        <f>countifs(Dictionary!A:A,"*"&amp;A74,Dictionary!B:B,"root")</f>
        <v>0</v>
      </c>
      <c r="E74" s="45">
        <f>D74/(countif(Dictionary!B:B,"root")-1)</f>
        <v>0</v>
      </c>
      <c r="F74" s="37">
        <f>countifs(Dictionary!A:A,"*"&amp;A74&amp;"*",Dictionary!B:B,"root")</f>
        <v>718</v>
      </c>
      <c r="G74" s="45">
        <f>F74/(countif(Dictionary!B:B,"root")-1)</f>
        <v>0.2398129593</v>
      </c>
      <c r="H74" s="37">
        <f>countifs(Dictionary!A:A,"*"&amp;A74&amp;"*"&amp;A74&amp;"*",Dictionary!B:B,"root")</f>
        <v>52</v>
      </c>
      <c r="I74" s="45">
        <f>H74/(countif(Dictionary!B:B,"root")-1)</f>
        <v>0.01736806947</v>
      </c>
      <c r="J74" s="38">
        <f>countifs(Dictionary!A:A,A74&amp;"*",Dictionary!B:B,"root")</f>
        <v>336</v>
      </c>
      <c r="K74" s="45">
        <f>J74/(countif(Dictionary!B:B,"root")-1)</f>
        <v>0.1122244489</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IFERROR(__xludf.DUMMYFUNCTION("B75/sumproduct(len(filter(Dictionary!A:A,Dictionary!B:B=""root"")))"),0.043202799734507934)</f>
        <v>0.04320279973</v>
      </c>
      <c r="D75" s="37">
        <f>countifs(Dictionary!A:A,"*"&amp;A75,Dictionary!B:B,"root")</f>
        <v>142</v>
      </c>
      <c r="E75" s="45">
        <f>D75/(countif(Dictionary!B:B,"root")-1)</f>
        <v>0.04742818971</v>
      </c>
      <c r="F75" s="37">
        <f>countifs(Dictionary!A:A,"*"&amp;A75&amp;"*",Dictionary!B:B,"root")</f>
        <v>691</v>
      </c>
      <c r="G75" s="45">
        <f>F75/(countif(Dictionary!B:B,"root")-1)</f>
        <v>0.2307949232</v>
      </c>
      <c r="H75" s="37">
        <f>countifs(Dictionary!A:A,"*"&amp;A75&amp;"*"&amp;A75&amp;"*",Dictionary!B:B,"root")</f>
        <v>25</v>
      </c>
      <c r="I75" s="45">
        <f>H75/(countif(Dictionary!B:B,"root")-1)</f>
        <v>0.0083500334</v>
      </c>
      <c r="J75" s="38">
        <f>countifs(Dictionary!A:A,A75&amp;"*",Dictionary!B:B,"root")</f>
        <v>99</v>
      </c>
      <c r="K75" s="45">
        <f>J75/(countif(Dictionary!B:B,"root")-1)</f>
        <v>0.03306613226</v>
      </c>
    </row>
    <row r="76">
      <c r="A76" s="38" t="s">
        <v>1324</v>
      </c>
      <c r="B76" s="54">
        <f>IFERROR(__xludf.DUMMYFUNCTION("sumproduct(len(filter(Dictionary!A:A,Dictionary!B:B=""root""))-len(substitute(lower(filter(Dictionary!A:A,Dictionary!B:B=""root"")),A76,"""")))"),757.0)</f>
        <v>757</v>
      </c>
      <c r="C76" s="45">
        <f>IFERROR(__xludf.DUMMYFUNCTION("B76/sumproduct(len(filter(Dictionary!A:A,Dictionary!B:B=""root"")))"),0.04567670307126048)</f>
        <v>0.04567670307</v>
      </c>
      <c r="D76" s="37">
        <f>countifs(Dictionary!A:A,"*"&amp;A76,Dictionary!B:B,"root")</f>
        <v>168</v>
      </c>
      <c r="E76" s="45">
        <f>D76/(countif(Dictionary!B:B,"root")-1)</f>
        <v>0.05611222445</v>
      </c>
      <c r="F76" s="37">
        <f>countifs(Dictionary!A:A,"*"&amp;A76&amp;"*",Dictionary!B:B,"root")</f>
        <v>694</v>
      </c>
      <c r="G76" s="45">
        <f>F76/(countif(Dictionary!B:B,"root")-1)</f>
        <v>0.2317969272</v>
      </c>
      <c r="H76" s="37">
        <f>countifs(Dictionary!A:A,"*"&amp;A76&amp;"*"&amp;A76&amp;"*",Dictionary!B:B,"root")</f>
        <v>61</v>
      </c>
      <c r="I76" s="45">
        <f>H76/(countif(Dictionary!B:B,"root")-1)</f>
        <v>0.0203740815</v>
      </c>
      <c r="J76" s="38">
        <f>countifs(Dictionary!A:A,A76&amp;"*",Dictionary!B:B,"root")</f>
        <v>216</v>
      </c>
      <c r="K76" s="45">
        <f>J76/(countif(Dictionary!B:B,"root")-1)</f>
        <v>0.07214428858</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IFERROR(__xludf.DUMMYFUNCTION("B77/sumproduct(len(filter(Dictionary!A:A,Dictionary!B:B=""root"")))"),0.0658299643999276)</f>
        <v>0.0658299644</v>
      </c>
      <c r="D77" s="37">
        <f>countifs(Dictionary!A:A,"*"&amp;A77,Dictionary!B:B,"root")</f>
        <v>325</v>
      </c>
      <c r="E77" s="45">
        <f>D77/(countif(Dictionary!B:B,"root")-1)</f>
        <v>0.1085504342</v>
      </c>
      <c r="F77" s="37">
        <f>countifs(Dictionary!A:A,"*"&amp;A77&amp;"*",Dictionary!B:B,"root")</f>
        <v>974</v>
      </c>
      <c r="G77" s="45">
        <f>F77/(countif(Dictionary!B:B,"root")-1)</f>
        <v>0.3253173013</v>
      </c>
      <c r="H77" s="37">
        <f>countifs(Dictionary!A:A,"*"&amp;A77&amp;"*"&amp;A77&amp;"*",Dictionary!B:B,"root")</f>
        <v>116</v>
      </c>
      <c r="I77" s="45">
        <f>H77/(countif(Dictionary!B:B,"root")-1)</f>
        <v>0.03874415498</v>
      </c>
      <c r="J77" s="38">
        <f>countifs(Dictionary!A:A,A77&amp;"*",Dictionary!B:B,"root")</f>
        <v>82</v>
      </c>
      <c r="K77" s="45">
        <f>J77/(countif(Dictionary!B:B,"root")-1)</f>
        <v>0.02738810955</v>
      </c>
    </row>
    <row r="78">
      <c r="A78" s="38" t="s">
        <v>26735</v>
      </c>
      <c r="B78" s="54">
        <f>IFERROR(__xludf.DUMMYFUNCTION("sumproduct(len(filter(Dictionary!A:A,Dictionary!B:B=""root""))-len(substitute(lower(filter(Dictionary!A:A,Dictionary!B:B=""root"")),A78,"""")))"),1130.0)</f>
        <v>1130</v>
      </c>
      <c r="C78" s="45">
        <f>IFERROR(__xludf.DUMMYFUNCTION("B78/sumproduct(len(filter(Dictionary!A:A,Dictionary!B:B=""root"")))"),0.06818318952513124)</f>
        <v>0.06818318953</v>
      </c>
      <c r="D78" s="37">
        <f>countifs(Dictionary!A:A,"*"&amp;A78,Dictionary!B:B,"root")</f>
        <v>324</v>
      </c>
      <c r="E78" s="45">
        <f>D78/(countif(Dictionary!B:B,"root")-1)</f>
        <v>0.1082164329</v>
      </c>
      <c r="F78" s="37">
        <f>countifs(Dictionary!A:A,"*"&amp;A78&amp;"*",Dictionary!B:B,"root")</f>
        <v>979</v>
      </c>
      <c r="G78" s="45">
        <f>F78/(countif(Dictionary!B:B,"root")-1)</f>
        <v>0.3269873079</v>
      </c>
      <c r="H78" s="37">
        <f>countifs(Dictionary!A:A,"*"&amp;A78&amp;"*"&amp;A78&amp;"*",Dictionary!B:B,"root")</f>
        <v>146</v>
      </c>
      <c r="I78" s="45">
        <f>H78/(countif(Dictionary!B:B,"root")-1)</f>
        <v>0.04876419506</v>
      </c>
      <c r="J78" s="38">
        <f>countifs(Dictionary!A:A,A78&amp;"*",Dictionary!B:B,"root")</f>
        <v>53</v>
      </c>
      <c r="K78" s="45">
        <f>J78/(countif(Dictionary!B:B,"root")-1)</f>
        <v>0.01770207081</v>
      </c>
    </row>
    <row r="79">
      <c r="A79" s="38" t="s">
        <v>1895</v>
      </c>
      <c r="B79" s="54">
        <f>IFERROR(__xludf.DUMMYFUNCTION("sumproduct(len(filter(Dictionary!A:A,Dictionary!B:B=""root""))-len(substitute(lower(filter(Dictionary!A:A,Dictionary!B:B=""root"")),A79,"""")))"),389.0)</f>
        <v>389</v>
      </c>
      <c r="C79" s="45">
        <f>IFERROR(__xludf.DUMMYFUNCTION("B79/sumproduct(len(filter(Dictionary!A:A,Dictionary!B:B=""root"")))"),0.023471912146261993)</f>
        <v>0.02347191215</v>
      </c>
      <c r="D79" s="37">
        <f>countifs(Dictionary!A:A,"*"&amp;A79,Dictionary!B:B,"root")</f>
        <v>0</v>
      </c>
      <c r="E79" s="45">
        <f>D79/(countif(Dictionary!B:B,"root")-1)</f>
        <v>0</v>
      </c>
      <c r="F79" s="37">
        <f>countifs(Dictionary!A:A,"*"&amp;A79&amp;"*",Dictionary!B:B,"root")</f>
        <v>361</v>
      </c>
      <c r="G79" s="45">
        <f>F79/(countif(Dictionary!B:B,"root")-1)</f>
        <v>0.1205744823</v>
      </c>
      <c r="H79" s="37">
        <f>countifs(Dictionary!A:A,"*"&amp;A79&amp;"*"&amp;A79&amp;"*",Dictionary!B:B,"root")</f>
        <v>28</v>
      </c>
      <c r="I79" s="45">
        <f>H79/(countif(Dictionary!B:B,"root")-1)</f>
        <v>0.009352037408</v>
      </c>
      <c r="J79" s="38">
        <f>countifs(Dictionary!A:A,A79&amp;"*",Dictionary!B:B,"root")</f>
        <v>211</v>
      </c>
      <c r="K79" s="45">
        <f>J79/(countif(Dictionary!B:B,"root")-1)</f>
        <v>0.0704742819</v>
      </c>
    </row>
    <row r="80">
      <c r="A80" s="38" t="s">
        <v>37986</v>
      </c>
      <c r="B80" s="54">
        <f>IFERROR(__xludf.DUMMYFUNCTION("sumproduct(len(filter(Dictionary!A:A,Dictionary!B:B=""root""))-len(substitute(lower(filter(Dictionary!A:A,Dictionary!B:B=""root"")),A80,"""")))"),1015.0)</f>
        <v>1015</v>
      </c>
      <c r="C80" s="45">
        <f>IFERROR(__xludf.DUMMYFUNCTION("B80/sumproduct(len(filter(Dictionary!A:A,Dictionary!B:B=""root"")))"),0.06124419236106921)</f>
        <v>0.06124419236</v>
      </c>
      <c r="D80" s="37">
        <f>countifs(Dictionary!A:A,"*"&amp;A80,Dictionary!B:B,"root")</f>
        <v>137</v>
      </c>
      <c r="E80" s="45">
        <f>D80/(countif(Dictionary!B:B,"root")-1)</f>
        <v>0.04575818303</v>
      </c>
      <c r="F80" s="37">
        <f>countifs(Dictionary!A:A,"*"&amp;A80&amp;"*",Dictionary!B:B,"root")</f>
        <v>961</v>
      </c>
      <c r="G80" s="45">
        <f>F80/(countif(Dictionary!B:B,"root")-1)</f>
        <v>0.3209752839</v>
      </c>
      <c r="H80" s="37">
        <f>countifs(Dictionary!A:A,"*"&amp;A80&amp;"*"&amp;A80&amp;"*",Dictionary!B:B,"root")</f>
        <v>53</v>
      </c>
      <c r="I80" s="45">
        <f>H80/(countif(Dictionary!B:B,"root")-1)</f>
        <v>0.01770207081</v>
      </c>
      <c r="J80" s="38">
        <f>countifs(Dictionary!A:A,A80&amp;"*",Dictionary!B:B,"root")</f>
        <v>86</v>
      </c>
      <c r="K80" s="45">
        <f>J80/(countif(Dictionary!B:B,"root")-1)</f>
        <v>0.0287241149</v>
      </c>
    </row>
    <row r="81">
      <c r="A81" s="38" t="s">
        <v>37987</v>
      </c>
      <c r="B81" s="54">
        <f>IFERROR(__xludf.DUMMYFUNCTION("sumproduct(len(filter(Dictionary!A:A,Dictionary!B:B=""root""))-len(substitute(lower(filter(Dictionary!A:A,Dictionary!B:B=""root"")),A81,"""")))"),766.0)</f>
        <v>766</v>
      </c>
      <c r="C81" s="45">
        <f>IFERROR(__xludf.DUMMYFUNCTION("B81/sumproduct(len(filter(Dictionary!A:A,Dictionary!B:B=""root"")))"),0.04621975502323056)</f>
        <v>0.04621975502</v>
      </c>
      <c r="D81" s="37">
        <f>countifs(Dictionary!A:A,"*"&amp;A81,Dictionary!B:B,"root")</f>
        <v>70</v>
      </c>
      <c r="E81" s="45">
        <f>D81/(countif(Dictionary!B:B,"root")-1)</f>
        <v>0.02338009352</v>
      </c>
      <c r="F81" s="37">
        <f>countifs(Dictionary!A:A,"*"&amp;A81&amp;"*",Dictionary!B:B,"root")</f>
        <v>710</v>
      </c>
      <c r="G81" s="45">
        <f>F81/(countif(Dictionary!B:B,"root")-1)</f>
        <v>0.2371409486</v>
      </c>
      <c r="H81" s="37">
        <f>countifs(Dictionary!A:A,"*"&amp;A81&amp;"*"&amp;A81&amp;"*",Dictionary!B:B,"root")</f>
        <v>53</v>
      </c>
      <c r="I81" s="45">
        <f>H81/(countif(Dictionary!B:B,"root")-1)</f>
        <v>0.01770207081</v>
      </c>
      <c r="J81" s="38">
        <f>countifs(Dictionary!A:A,A81&amp;"*",Dictionary!B:B,"root")</f>
        <v>195</v>
      </c>
      <c r="K81" s="45">
        <f>J81/(countif(Dictionary!B:B,"root")-1)</f>
        <v>0.06513026052</v>
      </c>
    </row>
    <row r="82">
      <c r="A82" s="38" t="s">
        <v>497</v>
      </c>
      <c r="B82" s="54">
        <f>IFERROR(__xludf.DUMMYFUNCTION("sumproduct(len(filter(Dictionary!A:A,Dictionary!B:B=""root""))-len(substitute(lower(filter(Dictionary!A:A,Dictionary!B:B=""root"")),A82,"""")))"),855.0)</f>
        <v>855</v>
      </c>
      <c r="C82" s="45">
        <f>IFERROR(__xludf.DUMMYFUNCTION("B82/sumproduct(len(filter(Dictionary!A:A,Dictionary!B:B=""root"")))"),0.05158993543715682)</f>
        <v>0.05158993544</v>
      </c>
      <c r="D82" s="37">
        <f>countifs(Dictionary!A:A,"*"&amp;A82,Dictionary!B:B,"root")</f>
        <v>1</v>
      </c>
      <c r="E82" s="45">
        <f>D82/(countif(Dictionary!B:B,"root")-1)</f>
        <v>0.000334001336</v>
      </c>
      <c r="F82" s="37">
        <f>countifs(Dictionary!A:A,"*"&amp;A82&amp;"*",Dictionary!B:B,"root")</f>
        <v>788</v>
      </c>
      <c r="G82" s="45">
        <f>F82/(countif(Dictionary!B:B,"root")-1)</f>
        <v>0.2631930528</v>
      </c>
      <c r="H82" s="37">
        <f>countifs(Dictionary!A:A,"*"&amp;A82&amp;"*"&amp;A82&amp;"*",Dictionary!B:B,"root")</f>
        <v>66</v>
      </c>
      <c r="I82" s="45">
        <f>H82/(countif(Dictionary!B:B,"root")-1)</f>
        <v>0.02204408818</v>
      </c>
      <c r="J82" s="38">
        <f>countifs(Dictionary!A:A,A82&amp;"*",Dictionary!B:B,"root")</f>
        <v>194</v>
      </c>
      <c r="K82" s="45">
        <f>J82/(countif(Dictionary!B:B,"root")-1)</f>
        <v>0.06479625919</v>
      </c>
    </row>
    <row r="83">
      <c r="A83" s="38" t="s">
        <v>35134</v>
      </c>
      <c r="B83" s="54">
        <f>IFERROR(__xludf.DUMMYFUNCTION("sumproduct(len(filter(Dictionary!A:A,Dictionary!B:B=""root""))-len(substitute(lower(filter(Dictionary!A:A,Dictionary!B:B=""root"")),A83,"""")))"),1102.0)</f>
        <v>1102</v>
      </c>
      <c r="C83" s="45">
        <f>IFERROR(__xludf.DUMMYFUNCTION("B83/sumproduct(len(filter(Dictionary!A:A,Dictionary!B:B=""root"")))"),0.06649369456344657)</f>
        <v>0.06649369456</v>
      </c>
      <c r="D83" s="37">
        <f>countifs(Dictionary!A:A,"*"&amp;A83,Dictionary!B:B,"root")</f>
        <v>380</v>
      </c>
      <c r="E83" s="45">
        <f>D83/(countif(Dictionary!B:B,"root")-1)</f>
        <v>0.1269205077</v>
      </c>
      <c r="F83" s="37">
        <f>countifs(Dictionary!A:A,"*"&amp;A83&amp;"*",Dictionary!B:B,"root")</f>
        <v>967</v>
      </c>
      <c r="G83" s="45">
        <f>F83/(countif(Dictionary!B:B,"root")-1)</f>
        <v>0.3229792919</v>
      </c>
      <c r="H83" s="37">
        <f>countifs(Dictionary!A:A,"*"&amp;A83&amp;"*"&amp;A83&amp;"*",Dictionary!B:B,"root")</f>
        <v>127</v>
      </c>
      <c r="I83" s="45">
        <f>H83/(countif(Dictionary!B:B,"root")-1)</f>
        <v>0.04241816967</v>
      </c>
      <c r="J83" s="38">
        <f>countifs(Dictionary!A:A,A83&amp;"*",Dictionary!B:B,"root")</f>
        <v>26</v>
      </c>
      <c r="K83" s="45">
        <f>J83/(countif(Dictionary!B:B,"root")-1)</f>
        <v>0.008684034736</v>
      </c>
    </row>
    <row r="84">
      <c r="A84" s="38" t="s">
        <v>37988</v>
      </c>
      <c r="B84" s="54">
        <f>IFERROR(__xludf.DUMMYFUNCTION("sumproduct(len(filter(Dictionary!A:A,Dictionary!B:B=""root""))-len(substitute(lower(filter(Dictionary!A:A,Dictionary!B:B=""root"")),A84,"""")))"),119.0)</f>
        <v>119</v>
      </c>
      <c r="C84" s="45">
        <f>IFERROR(__xludf.DUMMYFUNCTION("B84/sumproduct(len(filter(Dictionary!A:A,Dictionary!B:B=""root"")))"),0.0071803535871598385)</f>
        <v>0.007180353587</v>
      </c>
      <c r="D84" s="37">
        <f>countifs(Dictionary!A:A,"*"&amp;A84,Dictionary!B:B,"root")</f>
        <v>0</v>
      </c>
      <c r="E84" s="45">
        <f>D84/(countif(Dictionary!B:B,"root")-1)</f>
        <v>0</v>
      </c>
      <c r="F84" s="37">
        <f>countifs(Dictionary!A:A,"*"&amp;A84&amp;"*",Dictionary!B:B,"root")</f>
        <v>116</v>
      </c>
      <c r="G84" s="45">
        <f>F84/(countif(Dictionary!B:B,"root")-1)</f>
        <v>0.03874415498</v>
      </c>
      <c r="H84" s="37">
        <f>countifs(Dictionary!A:A,"*"&amp;A84&amp;"*"&amp;A84&amp;"*",Dictionary!B:B,"root")</f>
        <v>3</v>
      </c>
      <c r="I84" s="45">
        <f>H84/(countif(Dictionary!B:B,"root")-1)</f>
        <v>0.001002004008</v>
      </c>
      <c r="J84" s="38">
        <f>countifs(Dictionary!A:A,A84&amp;"*",Dictionary!B:B,"root")</f>
        <v>47</v>
      </c>
      <c r="K84" s="45">
        <f>J84/(countif(Dictionary!B:B,"root")-1)</f>
        <v>0.01569806279</v>
      </c>
    </row>
    <row r="85">
      <c r="A85" s="38" t="s">
        <v>37989</v>
      </c>
      <c r="B85" s="54">
        <f>IFERROR(__xludf.DUMMYFUNCTION("sumproduct(len(filter(Dictionary!A:A,Dictionary!B:B=""root""))-len(substitute(lower(filter(Dictionary!A:A,Dictionary!B:B=""root"")),A85,"""")))"),186.0)</f>
        <v>186</v>
      </c>
      <c r="C85" s="45">
        <f>IFERROR(__xludf.DUMMYFUNCTION("B85/sumproduct(len(filter(Dictionary!A:A,Dictionary!B:B=""root"")))"),0.01122307367404815)</f>
        <v>0.01122307367</v>
      </c>
      <c r="D85" s="37">
        <f>countifs(Dictionary!A:A,"*"&amp;A85,Dictionary!B:B,"root")</f>
        <v>11</v>
      </c>
      <c r="E85" s="45">
        <f>D85/(countif(Dictionary!B:B,"root")-1)</f>
        <v>0.003674014696</v>
      </c>
      <c r="F85" s="37">
        <f>countifs(Dictionary!A:A,"*"&amp;A85&amp;"*",Dictionary!B:B,"root")</f>
        <v>184</v>
      </c>
      <c r="G85" s="45">
        <f>F85/(countif(Dictionary!B:B,"root")-1)</f>
        <v>0.06145624582</v>
      </c>
      <c r="H85" s="37">
        <f>countifs(Dictionary!A:A,"*"&amp;A85&amp;"*"&amp;A85&amp;"*",Dictionary!B:B,"root")</f>
        <v>2</v>
      </c>
      <c r="I85" s="45">
        <f>H85/(countif(Dictionary!B:B,"root")-1)</f>
        <v>0.000668002672</v>
      </c>
      <c r="J85" s="38">
        <f>countifs(Dictionary!A:A,A85&amp;"*",Dictionary!B:B,"root")</f>
        <v>38</v>
      </c>
      <c r="K85" s="45">
        <f>J85/(countif(Dictionary!B:B,"root")-1)</f>
        <v>0.01269205077</v>
      </c>
    </row>
    <row r="86">
      <c r="A86" s="38" t="s">
        <v>37990</v>
      </c>
      <c r="B86" s="54">
        <f>IFERROR(__xludf.DUMMYFUNCTION("sumproduct(len(filter(Dictionary!A:A,Dictionary!B:B=""root""))-len(substitute(lower(filter(Dictionary!A:A,Dictionary!B:B=""root"")),A86,"""")))"),196.0)</f>
        <v>196</v>
      </c>
      <c r="C86" s="45">
        <f>IFERROR(__xludf.DUMMYFUNCTION("B86/sumproduct(len(filter(Dictionary!A:A,Dictionary!B:B=""root"")))"),0.011826464731792675)</f>
        <v>0.01182646473</v>
      </c>
      <c r="D86" s="37">
        <f>countifs(Dictionary!A:A,"*"&amp;A86,Dictionary!B:B,"root")</f>
        <v>23</v>
      </c>
      <c r="E86" s="45">
        <f>D86/(countif(Dictionary!B:B,"root")-1)</f>
        <v>0.007682030728</v>
      </c>
      <c r="F86" s="37">
        <f>countifs(Dictionary!A:A,"*"&amp;A86&amp;"*",Dictionary!B:B,"root")</f>
        <v>190</v>
      </c>
      <c r="G86" s="45">
        <f>F86/(countif(Dictionary!B:B,"root")-1)</f>
        <v>0.06346025384</v>
      </c>
      <c r="H86" s="37">
        <f>countifs(Dictionary!A:A,"*"&amp;A86&amp;"*"&amp;A86&amp;"*",Dictionary!B:B,"root")</f>
        <v>6</v>
      </c>
      <c r="I86" s="45">
        <f>H86/(countif(Dictionary!B:B,"root")-1)</f>
        <v>0.002004008016</v>
      </c>
      <c r="J86" s="38">
        <f>countifs(Dictionary!A:A,A86&amp;"*",Dictionary!B:B,"root")</f>
        <v>77</v>
      </c>
      <c r="K86" s="45">
        <f>J86/(countif(Dictionary!B:B,"root")-1)</f>
        <v>0.02571810287</v>
      </c>
    </row>
    <row r="87">
      <c r="A87" s="38" t="s">
        <v>37991</v>
      </c>
      <c r="B87" s="54">
        <f>IFERROR(__xludf.DUMMYFUNCTION("sumproduct(len(filter(Dictionary!A:A,Dictionary!B:B=""root""))-len(substitute(lower(filter(Dictionary!A:A,Dictionary!B:B=""root"")),A87,"""")))"),400.0)</f>
        <v>400</v>
      </c>
      <c r="C87" s="45">
        <f>IFERROR(__xludf.DUMMYFUNCTION("B87/sumproduct(len(filter(Dictionary!A:A,Dictionary!B:B=""root"")))"),0.02413564230978097)</f>
        <v>0.02413564231</v>
      </c>
      <c r="D87" s="37">
        <f>countifs(Dictionary!A:A,"*"&amp;A87,Dictionary!B:B,"root")</f>
        <v>53</v>
      </c>
      <c r="E87" s="45">
        <f>D87/(countif(Dictionary!B:B,"root")-1)</f>
        <v>0.01770207081</v>
      </c>
      <c r="F87" s="37">
        <f>countifs(Dictionary!A:A,"*"&amp;A87&amp;"*",Dictionary!B:B,"root")</f>
        <v>388</v>
      </c>
      <c r="G87" s="45">
        <f>F87/(countif(Dictionary!B:B,"root")-1)</f>
        <v>0.1295925184</v>
      </c>
      <c r="H87" s="37">
        <f>countifs(Dictionary!A:A,"*"&amp;A87&amp;"*"&amp;A87&amp;"*",Dictionary!B:B,"root")</f>
        <v>11</v>
      </c>
      <c r="I87" s="45">
        <f>H87/(countif(Dictionary!B:B,"root")-1)</f>
        <v>0.003674014696</v>
      </c>
      <c r="J87" s="38">
        <f>countifs(Dictionary!A:A,A87&amp;"*",Dictionary!B:B,"root")</f>
        <v>40</v>
      </c>
      <c r="K87" s="45">
        <f>J87/(countif(Dictionary!B:B,"root")-1)</f>
        <v>0.01336005344</v>
      </c>
    </row>
    <row r="88">
      <c r="A88" s="38" t="s">
        <v>37992</v>
      </c>
      <c r="B88" s="54">
        <f>IFERROR(__xludf.DUMMYFUNCTION("sumproduct(len(filter(Dictionary!A:A,Dictionary!B:B=""root""))-len(substitute(lower(filter(Dictionary!A:A,Dictionary!B:B=""root"")),A88,"""")))"),95.0)</f>
        <v>95</v>
      </c>
      <c r="C88" s="45">
        <f>IFERROR(__xludf.DUMMYFUNCTION("B88/sumproduct(len(filter(Dictionary!A:A,Dictionary!B:B=""root"")))"),0.00573221504857298)</f>
        <v>0.005732215049</v>
      </c>
      <c r="D88" s="37">
        <f>countifs(Dictionary!A:A,"*"&amp;A88,Dictionary!B:B,"root")</f>
        <v>0</v>
      </c>
      <c r="E88" s="45">
        <f>D88/(countif(Dictionary!B:B,"root")-1)</f>
        <v>0</v>
      </c>
      <c r="F88" s="37">
        <f>countifs(Dictionary!A:A,"*"&amp;A88&amp;"*",Dictionary!B:B,"root")</f>
        <v>92</v>
      </c>
      <c r="G88" s="45">
        <f>F88/(countif(Dictionary!B:B,"root")-1)</f>
        <v>0.03072812291</v>
      </c>
      <c r="H88" s="37">
        <f>countifs(Dictionary!A:A,"*"&amp;A88&amp;"*"&amp;A88&amp;"*",Dictionary!B:B,"root")</f>
        <v>3</v>
      </c>
      <c r="I88" s="45">
        <f>H88/(countif(Dictionary!B:B,"root")-1)</f>
        <v>0.001002004008</v>
      </c>
      <c r="J88" s="38">
        <f>countifs(Dictionary!A:A,A88&amp;"*",Dictionary!B:B,"root")</f>
        <v>28</v>
      </c>
      <c r="K88" s="45">
        <f>J88/(countif(Dictionary!B:B,"root")-1)</f>
        <v>0.009352037408</v>
      </c>
    </row>
    <row r="90">
      <c r="A90" s="48" t="s">
        <v>37973</v>
      </c>
      <c r="B90" s="48" t="s">
        <v>37974</v>
      </c>
      <c r="C90" s="48" t="s">
        <v>37950</v>
      </c>
    </row>
    <row r="91">
      <c r="A91" s="37" t="str">
        <f t="array" ref="A91:C115">sort(A64:C88,2,0)</f>
        <v>a</v>
      </c>
      <c r="B91" s="37">
        <v>2312.0</v>
      </c>
      <c r="C91" s="45">
        <v>0.139504012550534</v>
      </c>
    </row>
    <row r="92">
      <c r="A92" s="37" t="s">
        <v>37983</v>
      </c>
      <c r="B92" s="37">
        <v>1379.0</v>
      </c>
      <c r="C92" s="45">
        <v>0.0832076268629699</v>
      </c>
    </row>
    <row r="93">
      <c r="A93" s="37" t="s">
        <v>9383</v>
      </c>
      <c r="B93" s="37">
        <v>1288.0</v>
      </c>
      <c r="C93" s="45">
        <v>0.07771676823749472</v>
      </c>
    </row>
    <row r="94">
      <c r="A94" s="37" t="s">
        <v>26735</v>
      </c>
      <c r="B94" s="37">
        <v>1130.0</v>
      </c>
      <c r="C94" s="45">
        <v>0.06818318952513124</v>
      </c>
    </row>
    <row r="95">
      <c r="A95" s="37" t="s">
        <v>35134</v>
      </c>
      <c r="B95" s="37">
        <v>1102.0</v>
      </c>
      <c r="C95" s="45">
        <v>0.06649369456344657</v>
      </c>
    </row>
    <row r="96">
      <c r="A96" s="37" t="s">
        <v>4030</v>
      </c>
      <c r="B96" s="37">
        <v>1091.0</v>
      </c>
      <c r="C96" s="45">
        <v>0.0658299643999276</v>
      </c>
    </row>
    <row r="97">
      <c r="A97" s="37" t="s">
        <v>37986</v>
      </c>
      <c r="B97" s="37">
        <v>1015.0</v>
      </c>
      <c r="C97" s="45">
        <v>0.06124419236106921</v>
      </c>
    </row>
    <row r="98">
      <c r="A98" s="37" t="s">
        <v>497</v>
      </c>
      <c r="B98" s="37">
        <v>855.0</v>
      </c>
      <c r="C98" s="45">
        <v>0.05158993543715682</v>
      </c>
    </row>
    <row r="99">
      <c r="A99" s="37" t="s">
        <v>37985</v>
      </c>
      <c r="B99" s="37">
        <v>771.0</v>
      </c>
      <c r="C99" s="45">
        <v>0.04652145055210282</v>
      </c>
    </row>
    <row r="100">
      <c r="A100" s="37" t="s">
        <v>37987</v>
      </c>
      <c r="B100" s="37">
        <v>766.0</v>
      </c>
      <c r="C100" s="45">
        <v>0.04621975502323056</v>
      </c>
    </row>
    <row r="101">
      <c r="A101" s="37" t="s">
        <v>1324</v>
      </c>
      <c r="B101" s="37">
        <v>757.0</v>
      </c>
      <c r="C101" s="45">
        <v>0.04567670307126048</v>
      </c>
    </row>
    <row r="102">
      <c r="A102" s="37" t="s">
        <v>1366</v>
      </c>
      <c r="B102" s="37">
        <v>716.0</v>
      </c>
      <c r="C102" s="45">
        <v>0.043202799734507934</v>
      </c>
    </row>
    <row r="103">
      <c r="A103" s="37" t="s">
        <v>1345</v>
      </c>
      <c r="B103" s="37">
        <v>419.0</v>
      </c>
      <c r="C103" s="45">
        <v>0.025282085319495565</v>
      </c>
    </row>
    <row r="104">
      <c r="A104" s="37" t="s">
        <v>101</v>
      </c>
      <c r="B104" s="37">
        <v>418.0</v>
      </c>
      <c r="C104" s="45">
        <v>0.025221746213721113</v>
      </c>
    </row>
    <row r="105">
      <c r="A105" s="37" t="s">
        <v>37991</v>
      </c>
      <c r="B105" s="37">
        <v>400.0</v>
      </c>
      <c r="C105" s="45">
        <v>0.02413564230978097</v>
      </c>
    </row>
    <row r="106">
      <c r="A106" s="37" t="s">
        <v>1895</v>
      </c>
      <c r="B106" s="37">
        <v>389.0</v>
      </c>
      <c r="C106" s="45">
        <v>0.023471912146261993</v>
      </c>
    </row>
    <row r="107">
      <c r="A107" s="37" t="s">
        <v>37981</v>
      </c>
      <c r="B107" s="37">
        <v>308.0</v>
      </c>
      <c r="C107" s="45">
        <v>0.018584444578531346</v>
      </c>
    </row>
    <row r="108">
      <c r="A108" s="37" t="s">
        <v>37980</v>
      </c>
      <c r="B108" s="37">
        <v>264.0</v>
      </c>
      <c r="C108" s="45">
        <v>0.01592952392445544</v>
      </c>
    </row>
    <row r="109">
      <c r="A109" s="37" t="s">
        <v>37982</v>
      </c>
      <c r="B109" s="37">
        <v>235.0</v>
      </c>
      <c r="C109" s="45">
        <v>0.01417968985699632</v>
      </c>
    </row>
    <row r="110">
      <c r="A110" s="37" t="s">
        <v>37984</v>
      </c>
      <c r="B110" s="37">
        <v>198.0</v>
      </c>
      <c r="C110" s="45">
        <v>0.01194714294334158</v>
      </c>
    </row>
    <row r="111">
      <c r="A111" s="37" t="s">
        <v>37990</v>
      </c>
      <c r="B111" s="37">
        <v>196.0</v>
      </c>
      <c r="C111" s="45">
        <v>0.011826464731792675</v>
      </c>
    </row>
    <row r="112">
      <c r="A112" s="37" t="s">
        <v>37989</v>
      </c>
      <c r="B112" s="37">
        <v>186.0</v>
      </c>
      <c r="C112" s="45">
        <v>0.01122307367404815</v>
      </c>
    </row>
    <row r="113">
      <c r="A113" s="37" t="s">
        <v>37979</v>
      </c>
      <c r="B113" s="37">
        <v>160.0</v>
      </c>
      <c r="C113" s="45">
        <v>0.009654256923912388</v>
      </c>
    </row>
    <row r="114">
      <c r="A114" s="37" t="s">
        <v>37988</v>
      </c>
      <c r="B114" s="37">
        <v>119.0</v>
      </c>
      <c r="C114" s="45">
        <v>0.0071803535871598385</v>
      </c>
    </row>
    <row r="115">
      <c r="A115" s="37" t="s">
        <v>37992</v>
      </c>
      <c r="B115" s="37">
        <v>95.0</v>
      </c>
      <c r="C115" s="45">
        <v>0.00573221504857298</v>
      </c>
    </row>
    <row r="117">
      <c r="A117" s="38" t="s">
        <v>37993</v>
      </c>
      <c r="B117" s="38" t="s">
        <v>37945</v>
      </c>
      <c r="C117" s="38" t="s">
        <v>37950</v>
      </c>
    </row>
    <row r="118">
      <c r="A118" s="38">
        <v>1.0</v>
      </c>
      <c r="B118" s="48">
        <f>sumproduct(len(Dictionary!A:A)=A118,Dictionary!B:B="root")</f>
        <v>4</v>
      </c>
      <c r="C118" s="55">
        <f>B118/(countif(Dictionary!B:B,"root")-1)</f>
        <v>0.001336005344</v>
      </c>
    </row>
    <row r="119">
      <c r="A119" s="38">
        <v>2.0</v>
      </c>
      <c r="B119" s="48">
        <f>sumproduct(len(Dictionary!A:A)=A119,Dictionary!B:B="root")</f>
        <v>33</v>
      </c>
      <c r="C119" s="55">
        <f>B119/(countif(Dictionary!B:B,"root")-1)</f>
        <v>0.01102204409</v>
      </c>
    </row>
    <row r="120">
      <c r="A120" s="38">
        <v>3.0</v>
      </c>
      <c r="B120" s="48">
        <f>sumproduct(len(Dictionary!A:A)=A120,Dictionary!B:B="root")</f>
        <v>164</v>
      </c>
      <c r="C120" s="55">
        <f>B120/(countif(Dictionary!B:B,"root")-1)</f>
        <v>0.0547762191</v>
      </c>
    </row>
    <row r="121">
      <c r="A121" s="38">
        <v>4.0</v>
      </c>
      <c r="B121" s="48">
        <f>sumproduct(len(Dictionary!A:A)=A121,Dictionary!B:B="root")</f>
        <v>563</v>
      </c>
      <c r="C121" s="55">
        <f>B121/(countif(Dictionary!B:B,"root")-1)</f>
        <v>0.1880427522</v>
      </c>
    </row>
    <row r="122">
      <c r="A122" s="38">
        <v>5.0</v>
      </c>
      <c r="B122" s="48">
        <f>sumproduct(len(Dictionary!A:A)=A122,Dictionary!B:B="root")</f>
        <v>796</v>
      </c>
      <c r="C122" s="55">
        <f>B122/(countif(Dictionary!B:B,"root")-1)</f>
        <v>0.2658650635</v>
      </c>
    </row>
    <row r="123">
      <c r="A123" s="38">
        <v>6.0</v>
      </c>
      <c r="B123" s="48">
        <f>sumproduct(len(Dictionary!A:A)=A123,Dictionary!B:B="root")</f>
        <v>710</v>
      </c>
      <c r="C123" s="55">
        <f>B123/(countif(Dictionary!B:B,"root")-1)</f>
        <v>0.2371409486</v>
      </c>
    </row>
    <row r="124">
      <c r="A124" s="38">
        <v>7.0</v>
      </c>
      <c r="B124" s="48">
        <f>sumproduct(len(Dictionary!A:A)=A124,Dictionary!B:B="root")</f>
        <v>422</v>
      </c>
      <c r="C124" s="55">
        <f>B124/(countif(Dictionary!B:B,"root")-1)</f>
        <v>0.1409485638</v>
      </c>
    </row>
    <row r="125">
      <c r="A125" s="38">
        <v>8.0</v>
      </c>
      <c r="B125" s="48">
        <f>sumproduct(len(Dictionary!A:A)=A125,Dictionary!B:B="root")</f>
        <v>207</v>
      </c>
      <c r="C125" s="55">
        <f>B125/(countif(Dictionary!B:B,"root")-1)</f>
        <v>0.06913827655</v>
      </c>
    </row>
    <row r="126">
      <c r="A126" s="38">
        <v>9.0</v>
      </c>
      <c r="B126" s="48">
        <f>sumproduct(len(Dictionary!A:A)=A126,Dictionary!B:B="root")</f>
        <v>67</v>
      </c>
      <c r="C126" s="55">
        <f>B126/(countif(Dictionary!B:B,"root")-1)</f>
        <v>0.02237808951</v>
      </c>
    </row>
    <row r="127">
      <c r="A127" s="38">
        <v>10.0</v>
      </c>
      <c r="B127" s="48">
        <f>sumproduct(len(Dictionary!A:A)=A127,Dictionary!B:B="root")</f>
        <v>17</v>
      </c>
      <c r="C127" s="55">
        <f>B127/(countif(Dictionary!B:B,"root")-1)</f>
        <v>0.005678022712</v>
      </c>
    </row>
    <row r="128">
      <c r="A128" s="38">
        <v>11.0</v>
      </c>
      <c r="B128" s="48">
        <f>sumproduct(len(Dictionary!A:A)=A128,Dictionary!B:B="root")</f>
        <v>8</v>
      </c>
      <c r="C128" s="55">
        <f>B128/(countif(Dictionary!B:B,"root")-1)</f>
        <v>0.002672010688</v>
      </c>
    </row>
    <row r="129">
      <c r="A129" s="38">
        <v>12.0</v>
      </c>
      <c r="B129" s="48">
        <f>sumproduct(len(Dictionary!A:A)=A129,Dictionary!B:B="root")</f>
        <v>4</v>
      </c>
      <c r="C129" s="55">
        <f>B129/(countif(Dictionary!B:B,"root")-1)</f>
        <v>0.001336005344</v>
      </c>
    </row>
    <row r="131">
      <c r="A131" s="38" t="s">
        <v>37994</v>
      </c>
      <c r="B131" s="38" t="s">
        <v>37995</v>
      </c>
      <c r="C131" s="38" t="s">
        <v>37950</v>
      </c>
    </row>
    <row r="132">
      <c r="A132" s="38">
        <v>3500.0</v>
      </c>
      <c r="B132" s="37">
        <f>A132-COUNTA(Dictionary!A:A)-1</f>
        <v>-4189</v>
      </c>
      <c r="C132" s="40">
        <f>(COUNTA(Dictionary!A:A)-1)/A132</f>
        <v>2.196285714</v>
      </c>
    </row>
    <row r="133">
      <c r="A133" s="38">
        <v>4000.0</v>
      </c>
      <c r="B133" s="37">
        <f>A133-COUNTA(Dictionary!A:A)-1</f>
        <v>-3689</v>
      </c>
      <c r="C133" s="40">
        <f>(COUNTA(Dictionary!A:A)-1)/A133</f>
        <v>1.92175</v>
      </c>
    </row>
    <row r="134">
      <c r="A134" s="38">
        <v>5000.0</v>
      </c>
      <c r="B134" s="37">
        <f>A134-COUNTA(Dictionary!A:A)-1</f>
        <v>-2689</v>
      </c>
      <c r="C134" s="40">
        <f>(COUNTA(Dictionary!A:A)-1)/A134</f>
        <v>1.5374</v>
      </c>
    </row>
    <row r="135">
      <c r="A135" s="38">
        <v>10000.0</v>
      </c>
      <c r="B135" s="37">
        <f>A135-COUNTA(Dictionary!A:A)-1</f>
        <v>2311</v>
      </c>
      <c r="C135" s="40">
        <f>(COUNTA(Dictionary!A:A)-1)/A135</f>
        <v>0.7687</v>
      </c>
    </row>
    <row r="137">
      <c r="A137" s="56" t="s">
        <v>59</v>
      </c>
      <c r="B137" s="56" t="s">
        <v>37945</v>
      </c>
      <c r="C137" s="38" t="s">
        <v>37996</v>
      </c>
      <c r="D137" s="43" t="s">
        <v>37997</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1837</v>
      </c>
      <c r="B171" s="38" t="s">
        <v>37998</v>
      </c>
    </row>
    <row r="173">
      <c r="A173" s="38" t="s">
        <v>37945</v>
      </c>
      <c r="B173" s="38" t="s">
        <v>37999</v>
      </c>
    </row>
    <row r="174">
      <c r="A174" s="38" t="s">
        <v>21489</v>
      </c>
      <c r="B174" s="38">
        <f t="shared" ref="B174:B176" si="2">COUNTIF(#REF!, A174)</f>
        <v>0</v>
      </c>
    </row>
    <row r="175">
      <c r="A175" s="38" t="s">
        <v>30136</v>
      </c>
      <c r="B175" s="38">
        <f t="shared" si="2"/>
        <v>0</v>
      </c>
    </row>
    <row r="176">
      <c r="A176" s="38" t="s">
        <v>14352</v>
      </c>
      <c r="B176" s="38">
        <f t="shared" si="2"/>
        <v>0</v>
      </c>
    </row>
    <row r="177">
      <c r="A177" s="38" t="s">
        <v>38000</v>
      </c>
      <c r="B177" s="38">
        <f>A2-B174-B175-B176</f>
        <v>7687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