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5646F43_179A_4907_9FE4_DCFFE0B2123D_.wvu.FilterData">Dictionary!$A$1:$T$5401</definedName>
    <definedName hidden="1" localSheetId="0" name="Z_6AF7D829_6F32_44B6_BBA5_A838AF11E16A_.wvu.FilterData">Dictionary!$A$1:$AE$6405</definedName>
    <definedName hidden="1" localSheetId="0" name="Z_5A674C54_6359_467E_A588_87640FD30ECE_.wvu.FilterData">Dictionary!$A$1:$T$5119</definedName>
    <definedName hidden="1" localSheetId="0" name="Z_C9B8C07F_BAB7_4740_9C91_9BE53E73E337_.wvu.FilterData">Dictionary!$A$1:$T$6455</definedName>
    <definedName hidden="1" localSheetId="0" name="Z_437CF83F_E6F7_462F_AE9E_582EBD4AC965_.wvu.FilterData">Dictionary!$A$1:$AE$6455</definedName>
    <definedName hidden="1" localSheetId="0" name="Z_D73834DD_21F8_46BE_BA8C_A533D1E94F1C_.wvu.FilterData">Dictionary!$A$1:$T$6405</definedName>
  </definedNames>
  <calcPr/>
  <customWorkbookViews>
    <customWorkbookView activeSheetId="0" maximized="1" windowHeight="0" windowWidth="0" guid="{5A674C54-6359-467E-A588-87640FD30ECE}" name="Genolexi"/>
    <customWorkbookView activeSheetId="0" maximized="1" windowHeight="0" windowWidth="0" guid="{D73834DD-21F8-46BE-BA8C-A533D1E94F1C}" name="Entries with blank etymology"/>
    <customWorkbookView activeSheetId="0" maximized="1" windowHeight="0" windowWidth="0" guid="{437CF83F-E6F7-462F-AE9E-582EBD4AC965}" name="root verbs"/>
    <customWorkbookView activeSheetId="0" maximized="1" windowHeight="0" windowWidth="0" guid="{6AF7D829-6F32-44B6-BBA5-A838AF11E16A}" name="Entries with TransNote"/>
    <customWorkbookView activeSheetId="0" maximized="1" windowHeight="0" windowWidth="0" guid="{C9B8C07F-BAB7-4740-9C91-9BE53E73E337}" name="Entries with blank WordClass"/>
    <customWorkbookView activeSheetId="0" maximized="1" windowHeight="0" windowWidth="0" guid="{85646F43-179A-4907-9FE4-DCFFE0B2123D}" name="Fikso"/>
  </customWorkbookViews>
</workbook>
</file>

<file path=xl/sharedStrings.xml><?xml version="1.0" encoding="utf-8"?>
<sst xmlns="http://schemas.openxmlformats.org/spreadsheetml/2006/main" count="58793" uniqueCount="38188">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</sst>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42022602"/>
        <c:axId val="2068358836"/>
      </c:barChart>
      <c:catAx>
        <c:axId val="17420226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8358836"/>
      </c:catAx>
      <c:valAx>
        <c:axId val="20683588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202260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20"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1"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1"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1"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2"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3" t="s">
        <v>31624</v>
      </c>
      <c r="J6386" s="33"/>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7" t="s">
        <v>349</v>
      </c>
      <c r="C6852" s="16" t="s">
        <v>3875</v>
      </c>
      <c r="D6852" s="29"/>
      <c r="E6852" s="26"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7" t="s">
        <v>349</v>
      </c>
      <c r="C6853" s="16" t="s">
        <v>3875</v>
      </c>
      <c r="D6853" s="28"/>
      <c r="E6853" s="26"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7" t="s">
        <v>349</v>
      </c>
      <c r="C6854" s="16" t="s">
        <v>12755</v>
      </c>
      <c r="D6854" s="29"/>
      <c r="E6854" s="26"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7" t="s">
        <v>349</v>
      </c>
      <c r="C6856" s="16" t="s">
        <v>3875</v>
      </c>
      <c r="D6856" s="25"/>
      <c r="E6856" s="26"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7" t="s">
        <v>349</v>
      </c>
      <c r="C6857" s="16" t="s">
        <v>3875</v>
      </c>
      <c r="D6857" s="30"/>
      <c r="E6857" s="26" t="b">
        <v>0</v>
      </c>
      <c r="F6857" s="34"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7" t="s">
        <v>349</v>
      </c>
      <c r="C6858" s="16" t="s">
        <v>12755</v>
      </c>
      <c r="D6858" s="25"/>
      <c r="E6858" s="26" t="b">
        <v>0</v>
      </c>
      <c r="F6858" s="34"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20"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20"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5"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5" t="s">
        <v>38094</v>
      </c>
      <c r="B7719" s="8" t="s">
        <v>416</v>
      </c>
      <c r="C7719" s="1"/>
      <c r="D7719" s="7"/>
      <c r="E7719" s="12" t="b">
        <v>0</v>
      </c>
      <c r="F7719" s="5" t="s">
        <v>38095</v>
      </c>
      <c r="G7719" s="1"/>
      <c r="H7719" s="5" t="s">
        <v>38096</v>
      </c>
      <c r="I7719" s="1"/>
      <c r="J7719" s="1"/>
      <c r="K7719" s="1"/>
      <c r="L7719" s="1"/>
      <c r="M7719" s="1"/>
      <c r="N7719" s="1"/>
      <c r="O7719" s="5" t="s">
        <v>1615</v>
      </c>
      <c r="P7719" s="5" t="s">
        <v>38097</v>
      </c>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6"/>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85646F43-179A-4907-9FE4-DCFFE0B2123D}" filter="1" showAutoFilter="1">
      <autoFilter ref="$A$1:$T$5401">
        <filterColumn colId="1">
          <filters>
            <filter val="proper word"/>
            <filter val="phrase"/>
            <filter val="affix"/>
          </filters>
        </filterColumn>
      </autoFilter>
    </customSheetView>
    <customSheetView guid="{D73834DD-21F8-46BE-BA8C-A533D1E94F1C}"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437CF83F-E6F7-462F-AE9E-582EBD4AC965}"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5A674C54-6359-467E-A588-87640FD30ECE}" filter="1" showAutoFilter="1">
      <autoFilter ref="$A$1:$T$5119">
        <filterColumn colId="1">
          <filters>
            <filter val="proper word"/>
            <filter val="phrase"/>
            <filter val="root"/>
          </filters>
        </filterColumn>
      </autoFilter>
    </customSheetView>
    <customSheetView guid="{C9B8C07F-BAB7-4740-9C91-9BE53E73E337}" filter="1" showAutoFilter="1">
      <autoFilter ref="$A$1:$T$6455">
        <filterColumn colId="2">
          <filters blank="1">
            <filter val="d.oj"/>
            <filter val="b; m"/>
            <filter val="f jm"/>
            <filter val="n"/>
            <filter val="b.oro; il"/>
            <filter val="f.lin"/>
          </filters>
        </filterColumn>
      </autoFilter>
    </customSheetView>
    <customSheetView guid="{6AF7D829-6F32-44B6-BBA5-A838AF11E16A}"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7718</v>
      </c>
      <c r="B2" s="38" t="s">
        <v>38098</v>
      </c>
    </row>
    <row r="4">
      <c r="A4" s="38" t="s">
        <v>38099</v>
      </c>
      <c r="B4" s="38" t="s">
        <v>38100</v>
      </c>
      <c r="C4" s="38" t="s">
        <v>38101</v>
      </c>
      <c r="D4" s="39" t="s">
        <v>38102</v>
      </c>
    </row>
    <row r="5">
      <c r="A5" s="38">
        <f>countif(Dictionary!P:P, "*"&amp;B5&amp;"*")</f>
        <v>1994</v>
      </c>
      <c r="B5" s="38" t="s">
        <v>9846</v>
      </c>
      <c r="C5" s="40">
        <f>countif(Dictionary!P:P, "*"&amp;B5&amp;"*")/(countif(Dictionary!B:B, B25)-1)</f>
        <v>0.6611405836</v>
      </c>
      <c r="D5" s="41">
        <f t="array" ref="D5">row(index(Dictionary!P:P,match(true, isnumber(search("*"&amp;B5&amp;"*", Dictionary!P:P)),0)))</f>
        <v>8</v>
      </c>
    </row>
    <row r="6">
      <c r="A6" s="38">
        <f>countif(Dictionary!P:P, "*"&amp;B6&amp;"*")</f>
        <v>1858</v>
      </c>
      <c r="B6" s="38" t="s">
        <v>12850</v>
      </c>
      <c r="C6" s="40">
        <f>countif(Dictionary!P:P, "*"&amp;B6&amp;"*")/(countif(Dictionary!B:B, B25)-1)</f>
        <v>0.6160477454</v>
      </c>
      <c r="D6" s="41">
        <f t="array" ref="D6">row(index(Dictionary!P:P,match(true, isnumber(search("*"&amp;B6&amp;"*", Dictionary!P:P)),0)))</f>
        <v>22</v>
      </c>
    </row>
    <row r="7">
      <c r="A7" s="38">
        <f>countif(Dictionary!P:P, "*"&amp;B7&amp;"*")</f>
        <v>1748</v>
      </c>
      <c r="B7" s="38" t="s">
        <v>8890</v>
      </c>
      <c r="C7" s="40">
        <f>countif(Dictionary!P:P, "*"&amp;B7&amp;"*")/(countif(Dictionary!B:B, B25)-1)</f>
        <v>0.5795755968</v>
      </c>
      <c r="D7" s="41">
        <f t="array" ref="D7">row(index(Dictionary!P:P,match(true, isnumber(search("*"&amp;B7&amp;"*", Dictionary!P:P)),0)))</f>
        <v>22</v>
      </c>
    </row>
    <row r="8">
      <c r="A8" s="38">
        <f>countif(Dictionary!P:P, "*"&amp;B8&amp;"*")</f>
        <v>1631</v>
      </c>
      <c r="B8" s="38" t="s">
        <v>30733</v>
      </c>
      <c r="C8" s="40">
        <f>countif(Dictionary!P:P, "*"&amp;B8&amp;"*")/(countif(Dictionary!B:B, B25)-1)</f>
        <v>0.5407824934</v>
      </c>
      <c r="D8" s="41">
        <f t="array" ref="D8">row(index(Dictionary!P:P,match(true, isnumber(search("*"&amp;B8&amp;"*", Dictionary!P:P)),0)))</f>
        <v>22</v>
      </c>
    </row>
    <row r="9">
      <c r="A9" s="38">
        <f>countif(Dictionary!P:P, "*"&amp;B9&amp;"*")</f>
        <v>1901</v>
      </c>
      <c r="B9" s="38" t="s">
        <v>10286</v>
      </c>
      <c r="C9" s="40">
        <f>countif(Dictionary!P:P, "*"&amp;B9&amp;"*")/(countif(Dictionary!B:B, B25)-1)</f>
        <v>0.6303050398</v>
      </c>
      <c r="D9" s="41">
        <f t="array" ref="D9">row(index(Dictionary!P:P,match(true, isnumber(search("*"&amp;B9&amp;"*", Dictionary!P:P)),0)))</f>
        <v>8</v>
      </c>
    </row>
    <row r="10">
      <c r="A10" s="38">
        <f>countif(Dictionary!P:P, "*"&amp;B10&amp;"*")</f>
        <v>1666</v>
      </c>
      <c r="B10" s="38" t="s">
        <v>16357</v>
      </c>
      <c r="C10" s="40">
        <f>countif(Dictionary!P:P, "*"&amp;B10&amp;"*")/(countif(Dictionary!B:B, B25)-1)</f>
        <v>0.5523872679</v>
      </c>
      <c r="D10" s="41">
        <f t="array" ref="D10">row(index(Dictionary!P:P,match(true, isnumber(search("*"&amp;B10&amp;"*", Dictionary!P:P)),0)))</f>
        <v>22</v>
      </c>
    </row>
    <row r="11">
      <c r="A11" s="38">
        <f>countif(Dictionary!P:P, "*"&amp;B11&amp;"*")</f>
        <v>1419</v>
      </c>
      <c r="B11" s="38" t="s">
        <v>28640</v>
      </c>
      <c r="C11" s="40">
        <f>countif(Dictionary!P:P, "*"&amp;B11&amp;"*")/(countif(Dictionary!B:B, B25)-1)</f>
        <v>0.4704907162</v>
      </c>
      <c r="D11" s="41">
        <f t="array" ref="D11">row(index(Dictionary!P:P,match(true, isnumber(search("*"&amp;B11&amp;"*", Dictionary!P:P)),0)))</f>
        <v>22</v>
      </c>
    </row>
    <row r="12">
      <c r="A12" s="38">
        <f>countif(Dictionary!P:P, "*"&amp;B12&amp;"*")</f>
        <v>827</v>
      </c>
      <c r="B12" s="38" t="s">
        <v>29862</v>
      </c>
      <c r="C12" s="40">
        <f>countif(Dictionary!P:P, "*"&amp;B12&amp;"*")/(countif(Dictionary!B:B, B25)-1)</f>
        <v>0.274204244</v>
      </c>
      <c r="D12" s="41">
        <f t="array" ref="D12">row(index(Dictionary!P:P,match(true, isnumber(search("*"&amp;B12&amp;"*", Dictionary!P:P)),0)))</f>
        <v>8</v>
      </c>
    </row>
    <row r="13">
      <c r="A13" s="38">
        <f>countif(Dictionary!P:P, "*"&amp;B13&amp;"*")</f>
        <v>1319</v>
      </c>
      <c r="B13" s="38" t="s">
        <v>14735</v>
      </c>
      <c r="C13" s="40">
        <f>countif(Dictionary!P:P, "*"&amp;B13&amp;"*")/(countif(Dictionary!B:B, B25)-1)</f>
        <v>0.4373342175</v>
      </c>
      <c r="D13" s="41">
        <f t="array" ref="D13">row(index(Dictionary!P:P,match(true, isnumber(search("*"&amp;B13&amp;"*", Dictionary!P:P)),0)))</f>
        <v>22</v>
      </c>
    </row>
    <row r="14">
      <c r="A14" s="38">
        <f>countif(Dictionary!P:P, "*"&amp;B14&amp;"*")</f>
        <v>1508</v>
      </c>
      <c r="B14" s="38" t="s">
        <v>26488</v>
      </c>
      <c r="C14" s="40">
        <f>countif(Dictionary!P:P, "*"&amp;B14&amp;"*")/(countif(Dictionary!B:B, B25)-1)</f>
        <v>0.5</v>
      </c>
      <c r="D14" s="41">
        <f t="array" ref="D14">row(index(Dictionary!P:P,match(true, isnumber(search("*"&amp;B14&amp;"*", Dictionary!P:P)),0)))</f>
        <v>22</v>
      </c>
    </row>
    <row r="15">
      <c r="A15" s="38">
        <f>countif(Dictionary!P:P, "*"&amp;B15&amp;"*")</f>
        <v>815</v>
      </c>
      <c r="B15" s="38" t="s">
        <v>36083</v>
      </c>
      <c r="C15" s="40">
        <f>countif(Dictionary!P:P, "*"&amp;B15&amp;"*")/(countif(Dictionary!B:B, B25)-1)</f>
        <v>0.2702254642</v>
      </c>
      <c r="D15" s="41">
        <f t="array" ref="D15">row(index(Dictionary!P:P,match(true, isnumber(search("*"&amp;B15&amp;"*", Dictionary!P:P)),0)))</f>
        <v>22</v>
      </c>
    </row>
    <row r="16">
      <c r="A16" s="38">
        <f>countif(Dictionary!P:P, "*"&amp;B16&amp;"*")</f>
        <v>1394</v>
      </c>
      <c r="B16" s="38" t="s">
        <v>15505</v>
      </c>
      <c r="C16" s="40">
        <f>countif(Dictionary!P:P, "*"&amp;B16&amp;"*")/(countif(Dictionary!B:B, B25)-1)</f>
        <v>0.4622015915</v>
      </c>
      <c r="D16" s="41">
        <f t="array" ref="D16">row(index(Dictionary!P:P,match(true, isnumber(search("*"&amp;B16&amp;"*", Dictionary!P:P)),0)))</f>
        <v>18</v>
      </c>
    </row>
    <row r="17">
      <c r="A17" s="38">
        <f>countif(Dictionary!P:P, "*"&amp;B17&amp;"*")</f>
        <v>795</v>
      </c>
      <c r="B17" s="38" t="s">
        <v>34005</v>
      </c>
      <c r="C17" s="40">
        <f>countif(Dictionary!P:P, "*"&amp;B17&amp;"*")/(countif(Dictionary!B:B, B25)-1)</f>
        <v>0.2635941645</v>
      </c>
      <c r="D17" s="41">
        <f t="array" ref="D17">row(index(Dictionary!P:P,match(true, isnumber(search("*"&amp;B17&amp;"*", Dictionary!P:P)),0)))</f>
        <v>22</v>
      </c>
    </row>
    <row r="18">
      <c r="A18" s="38">
        <f>countif(Dictionary!P:P, "*"&amp;B18&amp;"*")</f>
        <v>1374</v>
      </c>
      <c r="B18" s="38" t="s">
        <v>2081</v>
      </c>
      <c r="C18" s="40">
        <f>countif(Dictionary!P:P, "*"&amp;B18&amp;"*")/(countif(Dictionary!B:B, B25)-1)</f>
        <v>0.4555702918</v>
      </c>
      <c r="D18" s="41">
        <f t="array" ref="D18">row(index(Dictionary!P:P,match(true, isnumber(search("*"&amp;B18&amp;"*", Dictionary!P:P)),0)))</f>
        <v>22</v>
      </c>
    </row>
    <row r="19">
      <c r="A19" s="38">
        <f>countif(Dictionary!P:P, "*"&amp;B19&amp;"*")</f>
        <v>1103</v>
      </c>
      <c r="B19" s="38" t="s">
        <v>33216</v>
      </c>
      <c r="C19" s="40">
        <f>countif(Dictionary!P:P, "*"&amp;B19&amp;"*")/(countif(Dictionary!B:B, B25)-1)</f>
        <v>0.3657161804</v>
      </c>
      <c r="D19" s="41">
        <f t="array" ref="D19">row(index(Dictionary!P:P,match(true, isnumber(search("*"&amp;B19&amp;"*", Dictionary!P:P)),0)))</f>
        <v>22</v>
      </c>
    </row>
    <row r="20">
      <c r="A20" s="38">
        <f>countif(Dictionary!P:P, "*"&amp;B20&amp;"*")</f>
        <v>1680</v>
      </c>
      <c r="B20" s="38" t="s">
        <v>27968</v>
      </c>
      <c r="C20" s="40">
        <f>countif(Dictionary!P:P, "*"&amp;B20&amp;"*")/(countif(Dictionary!B:B, B25)-1)</f>
        <v>0.5570291777</v>
      </c>
      <c r="D20" s="41">
        <f t="array" ref="D20">row(index(Dictionary!P:P,match(true, isnumber(search("*"&amp;B20&amp;"*", Dictionary!P:P)),0)))</f>
        <v>22</v>
      </c>
    </row>
    <row r="21">
      <c r="A21" s="38">
        <f>countif(Dictionary!P:P, "*"&amp;B21&amp;"*")</f>
        <v>1750</v>
      </c>
      <c r="B21" s="38" t="s">
        <v>35173</v>
      </c>
      <c r="C21" s="40">
        <f>countif(Dictionary!P:P, "*"&amp;B21&amp;"*")/(countif(Dictionary!B:B, B25)-1)</f>
        <v>0.5802387268</v>
      </c>
      <c r="D21" s="41">
        <f t="array" ref="D21">row(index(Dictionary!P:P,match(true, isnumber(search("*"&amp;B21&amp;"*", Dictionary!P:P)),0)))</f>
        <v>18</v>
      </c>
    </row>
    <row r="22">
      <c r="A22" s="41">
        <f>countif(Dictionary!P:P, "*"&amp;B22&amp;"*")</f>
        <v>34</v>
      </c>
      <c r="B22" s="38" t="s">
        <v>21088</v>
      </c>
      <c r="C22" s="40">
        <f>countif(Dictionary!P:P, "*"&amp;B22&amp;"*")/(countif(Dictionary!B:B, B25)-1)</f>
        <v>0.01127320955</v>
      </c>
      <c r="D22" s="41">
        <f t="array" ref="D22">row(index(Dictionary!P:P,match(true, isnumber(search("*"&amp;B22&amp;"*", Dictionary!P:P)),0)))</f>
        <v>103</v>
      </c>
    </row>
    <row r="23">
      <c r="A23" s="42"/>
      <c r="B23" s="43"/>
    </row>
    <row r="24">
      <c r="A24" s="44" t="s">
        <v>38099</v>
      </c>
      <c r="B24" s="44" t="s">
        <v>38103</v>
      </c>
      <c r="C24" s="44" t="s">
        <v>38104</v>
      </c>
    </row>
    <row r="25">
      <c r="A25" s="38">
        <f>countif(Dictionary!B:B, B25)</f>
        <v>3017</v>
      </c>
      <c r="B25" s="38" t="s">
        <v>416</v>
      </c>
      <c r="C25" s="45">
        <f>A25/(counta(Dictionary!A:A)-1)</f>
        <v>0.3909043794</v>
      </c>
    </row>
    <row r="26">
      <c r="A26" s="38">
        <f>countif(Dictionary!B:B, B26)</f>
        <v>443</v>
      </c>
      <c r="B26" s="38" t="s">
        <v>454</v>
      </c>
      <c r="C26" s="45">
        <f>A26/(counta(Dictionary!A:A)-1)</f>
        <v>0.05739828971</v>
      </c>
    </row>
    <row r="27">
      <c r="A27" s="38">
        <f>countif(Dictionary!B:B, B27)</f>
        <v>3809</v>
      </c>
      <c r="B27" s="38" t="s">
        <v>445</v>
      </c>
      <c r="C27" s="40">
        <f>A27/(counta(Dictionary!A:A)-1)</f>
        <v>0.4935216377</v>
      </c>
    </row>
    <row r="28">
      <c r="A28" s="38">
        <f>countif(Dictionary!B:B, B28)</f>
        <v>318</v>
      </c>
      <c r="B28" s="38" t="s">
        <v>349</v>
      </c>
      <c r="C28" s="40">
        <f>A28/(counta(Dictionary!A:A)-1)</f>
        <v>0.04120238404</v>
      </c>
    </row>
    <row r="29">
      <c r="A29" s="38">
        <f>countif(Dictionary!B:B, B29)</f>
        <v>131</v>
      </c>
      <c r="B29" s="38" t="s">
        <v>21</v>
      </c>
      <c r="C29" s="40">
        <f>A29/(counta(Dictionary!A:A)-1)</f>
        <v>0.01697330915</v>
      </c>
    </row>
    <row r="31">
      <c r="A31" s="38" t="s">
        <v>38099</v>
      </c>
      <c r="B31" s="38" t="s">
        <v>38105</v>
      </c>
      <c r="C31" s="37"/>
    </row>
    <row r="32">
      <c r="A32" s="38">
        <f>countif(Dictionary!F:F, "*"&amp;B32&amp;"*")</f>
        <v>0</v>
      </c>
      <c r="B32" s="38" t="s">
        <v>38106</v>
      </c>
      <c r="C32" s="38" t="s">
        <v>38107</v>
      </c>
    </row>
    <row r="33">
      <c r="A33" s="38">
        <f>countif(Dictionary!F:F, "*"&amp;B33&amp;"*")</f>
        <v>0</v>
      </c>
      <c r="B33" s="38" t="s">
        <v>38108</v>
      </c>
      <c r="C33" s="38" t="s">
        <v>38109</v>
      </c>
    </row>
    <row r="34">
      <c r="A34" s="38">
        <f>countif(Dictionary!F:F, "*"&amp;B34&amp;"*")</f>
        <v>0</v>
      </c>
      <c r="B34" s="38" t="s">
        <v>38110</v>
      </c>
      <c r="C34" s="38" t="s">
        <v>38111</v>
      </c>
    </row>
    <row r="35">
      <c r="A35" s="38">
        <f>countif(Dictionary!F:F, "*"&amp;B35&amp;"*")</f>
        <v>18</v>
      </c>
      <c r="B35" s="38" t="s">
        <v>38112</v>
      </c>
      <c r="C35" s="38" t="s">
        <v>23042</v>
      </c>
    </row>
    <row r="36">
      <c r="A36" s="38">
        <f>countif(Dictionary!F:F, "*"&amp;B36&amp;"*")</f>
        <v>44</v>
      </c>
      <c r="B36" s="38" t="s">
        <v>38113</v>
      </c>
      <c r="C36" s="38" t="s">
        <v>27983</v>
      </c>
    </row>
    <row r="37">
      <c r="A37" s="38">
        <f>countif(Dictionary!F:F, "*"&amp;B37&amp;"*")</f>
        <v>12</v>
      </c>
      <c r="B37" s="38" t="s">
        <v>38114</v>
      </c>
      <c r="C37" s="38" t="s">
        <v>29112</v>
      </c>
    </row>
    <row r="38">
      <c r="A38" s="38">
        <f>countif(Dictionary!F:F, "*"&amp;B38&amp;"*")</f>
        <v>3</v>
      </c>
      <c r="B38" s="38" t="s">
        <v>38115</v>
      </c>
      <c r="C38" s="38" t="s">
        <v>38116</v>
      </c>
    </row>
    <row r="39">
      <c r="A39" s="38">
        <f>countif(Dictionary!F:F, "*"&amp;B39&amp;"*")</f>
        <v>14</v>
      </c>
      <c r="B39" s="38" t="s">
        <v>38117</v>
      </c>
      <c r="C39" s="38" t="s">
        <v>8371</v>
      </c>
    </row>
    <row r="40">
      <c r="A40" s="38">
        <f>countif(Dictionary!F:F, "*"&amp;B40&amp;"*")</f>
        <v>0</v>
      </c>
      <c r="B40" s="38" t="s">
        <v>38106</v>
      </c>
      <c r="C40" s="38" t="s">
        <v>38118</v>
      </c>
    </row>
    <row r="41">
      <c r="A41" s="38">
        <f>countif(Dictionary!F:F, "*"&amp;B41&amp;"*")</f>
        <v>0</v>
      </c>
      <c r="B41" s="38" t="s">
        <v>38108</v>
      </c>
      <c r="C41" s="38" t="s">
        <v>38119</v>
      </c>
    </row>
    <row r="42">
      <c r="A42" s="38">
        <f>countif(Dictionary!F:F, "*"&amp;B42&amp;"*")</f>
        <v>2</v>
      </c>
      <c r="B42" s="38" t="s">
        <v>38120</v>
      </c>
      <c r="C42" s="38" t="s">
        <v>16752</v>
      </c>
    </row>
    <row r="43">
      <c r="A43" s="38">
        <f>countif(Dictionary!F:F, "*"&amp;B43&amp;"*")</f>
        <v>19</v>
      </c>
      <c r="B43" s="38" t="s">
        <v>5812</v>
      </c>
      <c r="C43" s="38" t="s">
        <v>26750</v>
      </c>
    </row>
    <row r="44">
      <c r="A44" s="38">
        <f>countif(Dictionary!F:F, "*"&amp;B44&amp;"*")</f>
        <v>2</v>
      </c>
      <c r="B44" s="38" t="s">
        <v>38121</v>
      </c>
      <c r="C44" s="38" t="s">
        <v>32931</v>
      </c>
    </row>
    <row r="46">
      <c r="A46" s="46" t="s">
        <v>38122</v>
      </c>
      <c r="B46" s="46" t="s">
        <v>38123</v>
      </c>
      <c r="C46" s="46" t="s">
        <v>38124</v>
      </c>
      <c r="D46" s="46" t="s">
        <v>38125</v>
      </c>
      <c r="E46" s="46" t="s">
        <v>38126</v>
      </c>
    </row>
    <row r="47">
      <c r="A47" s="37">
        <f>COUNTA(Dictionary!A:A)-COUNTA(Dictionary!B:B)</f>
        <v>0</v>
      </c>
      <c r="B47" s="47" t="str">
        <f>Dictionary!B1</f>
        <v>Category</v>
      </c>
      <c r="C47" s="45">
        <f>1-A47/A2</f>
        <v>1</v>
      </c>
      <c r="D47" s="48">
        <f t="array" ref="D47">row(index(Dictionary!B:B,match(false,index((Dictionary!B:B&gt;0),0),0)))</f>
        <v>7720</v>
      </c>
      <c r="E47" s="49" t="str">
        <f t="shared" ref="E47:E61" si="1">indirect("Dictionary!A"&amp;D47)</f>
        <v/>
      </c>
    </row>
    <row r="48">
      <c r="A48" s="37">
        <f>COUNTA(Dictionary!A:A)-COUNTA(Dictionary!C:C)</f>
        <v>8</v>
      </c>
      <c r="B48" s="47" t="str">
        <f>Dictionary!C1</f>
        <v>WordClass</v>
      </c>
      <c r="C48" s="45">
        <f>1-A48/A2</f>
        <v>0.998963462</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7720</v>
      </c>
      <c r="E49" s="49" t="str">
        <f t="shared" si="1"/>
        <v/>
      </c>
    </row>
    <row r="50">
      <c r="A50" s="37">
        <f>COUNTA(Dictionary!A:A)-COUNTA(Dictionary!G:G)</f>
        <v>7612</v>
      </c>
      <c r="B50" s="47" t="str">
        <f>Dictionary!G1</f>
        <v>SearchTermsEng</v>
      </c>
      <c r="C50" s="45">
        <f>1-A50/A2</f>
        <v>0.01373412801</v>
      </c>
      <c r="D50" s="48">
        <f t="array" ref="D50">row(index(Dictionary!G:G,match(false,index((Dictionary!G:G&gt;0),0),0)))</f>
        <v>2</v>
      </c>
      <c r="E50" s="49" t="str">
        <f t="shared" si="1"/>
        <v>-abil</v>
      </c>
    </row>
    <row r="51">
      <c r="A51" s="37">
        <f>COUNTA(Dictionary!A:A)-COUNTA(#REF!)</f>
        <v>7718</v>
      </c>
      <c r="B51" s="38" t="str">
        <f>#REF!</f>
        <v>#REF!</v>
      </c>
      <c r="C51" s="45">
        <f>1-A51/A2</f>
        <v>0</v>
      </c>
      <c r="D51" s="48" t="str">
        <f t="array" ref="D51">row(index(#REF!,match(false,index((#REF!&gt;0),0),0)))</f>
        <v>#REF!</v>
      </c>
      <c r="E51" s="50" t="str">
        <f t="shared" si="1"/>
        <v>#REF!</v>
      </c>
    </row>
    <row r="52" ht="16.5" customHeight="1">
      <c r="A52" s="37">
        <f>COUNTA(Dictionary!A:A)-COUNTA(Dictionary!H:H)</f>
        <v>1</v>
      </c>
      <c r="B52" s="51" t="str">
        <f>Dictionary!H1</f>
        <v>TranslationEpo</v>
      </c>
      <c r="C52" s="45">
        <f>1-A52/A2</f>
        <v>0.9998704328</v>
      </c>
      <c r="D52" s="50">
        <f t="array" ref="D52">row(index(Dictionary!H:H,match(false,index((Dictionary!H:H&gt;0),0),0)))</f>
        <v>7715</v>
      </c>
      <c r="E52" s="51" t="str">
        <f t="shared" si="1"/>
        <v>bonus</v>
      </c>
    </row>
    <row r="53" ht="16.5" customHeight="1">
      <c r="A53" s="52">
        <f>COUNTA(Dictionary!A:A)-COUNTA(Dictionary!I:I)</f>
        <v>4</v>
      </c>
      <c r="B53" s="51" t="str">
        <f>Dictionary!I1</f>
        <v>TranslationSpa</v>
      </c>
      <c r="C53" s="53">
        <f>1-A53/A2</f>
        <v>0.999481731</v>
      </c>
      <c r="D53" s="50">
        <f t="array" ref="D53">row(index(Dictionary!I:I,match(false,index((Dictionary!I:I&gt;0),0),0)))</f>
        <v>2402</v>
      </c>
      <c r="E53" s="51" t="str">
        <f t="shared" si="1"/>
        <v>feya</v>
      </c>
    </row>
    <row r="54">
      <c r="A54" s="52">
        <f>COUNTA(Dictionary!A:A)-COUNTA(Dictionary!K:K)</f>
        <v>7567</v>
      </c>
      <c r="B54" s="51" t="str">
        <f>Dictionary!K1</f>
        <v>TranslationDeu</v>
      </c>
      <c r="C54" s="53">
        <f>1-A54/A2</f>
        <v>0.01956465406</v>
      </c>
      <c r="D54" s="50">
        <f t="array" ref="D54">row(index(Dictionary!K:K,match(false,index((Dictionary!K:K&gt;0),0),0)))</f>
        <v>3</v>
      </c>
      <c r="E54" s="51" t="str">
        <f t="shared" si="1"/>
        <v>-bimar</v>
      </c>
    </row>
    <row r="55">
      <c r="A55" s="52">
        <f>COUNTA(Dictionary!A:A)-COUNTA(Dictionary!N:N)</f>
        <v>7711</v>
      </c>
      <c r="B55" s="51" t="str">
        <f>Dictionary!N1</f>
        <v>Example</v>
      </c>
      <c r="C55" s="53">
        <f>1-A55/A2</f>
        <v>0.0009069707178</v>
      </c>
      <c r="D55" s="50">
        <f t="array" ref="D55">row(index(Dictionary!N:N,match(false,index((Dictionary!N:N&gt;0),0),0)))</f>
        <v>2</v>
      </c>
      <c r="E55" s="51" t="str">
        <f t="shared" si="1"/>
        <v>-abil</v>
      </c>
    </row>
    <row r="56">
      <c r="A56" s="52">
        <f>COUNTA(Dictionary!A:A)-COUNTA(Dictionary!O:O)</f>
        <v>5393</v>
      </c>
      <c r="B56" s="51" t="str">
        <f>Dictionary!O1</f>
        <v>Tags</v>
      </c>
      <c r="C56" s="53">
        <f>1-A56/A2</f>
        <v>0.3012438456</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7720</v>
      </c>
      <c r="E57" s="51" t="str">
        <f t="shared" si="1"/>
        <v/>
      </c>
    </row>
    <row r="58">
      <c r="A58" s="52">
        <f>COUNTA(Dictionary!A:A)-COUNTA(#REF!)</f>
        <v>7718</v>
      </c>
      <c r="B58" s="50" t="str">
        <f>#REF!</f>
        <v>#REF!</v>
      </c>
      <c r="C58" s="53">
        <f>1-A58/A2</f>
        <v>0</v>
      </c>
      <c r="D58" s="50" t="str">
        <f t="array" ref="D58">row(index(#REF!,match(false,index((#REF!&gt;0),0),0)))</f>
        <v>#REF!</v>
      </c>
      <c r="E58" s="50" t="str">
        <f t="shared" si="1"/>
        <v>#REF!</v>
      </c>
    </row>
    <row r="59">
      <c r="A59" s="52">
        <f>COUNTA(Dictionary!A:A)-COUNTA(Dictionary!R:R)</f>
        <v>7653</v>
      </c>
      <c r="B59" s="51" t="str">
        <f>Dictionary!R1</f>
        <v>TranslationFra</v>
      </c>
      <c r="C59" s="53">
        <f>1-A59/A2</f>
        <v>0.008421870951</v>
      </c>
      <c r="D59" s="50">
        <f t="array" ref="D59">row(index(Dictionary!R:R,match(false,index((Dictionary!R:R&gt;0),0),0)))</f>
        <v>2</v>
      </c>
      <c r="E59" s="51" t="str">
        <f t="shared" si="1"/>
        <v>-abil</v>
      </c>
    </row>
    <row r="60">
      <c r="A60" s="52">
        <f>COUNTA(Dictionary!A:A)-COUNTA(Dictionary!S:S)</f>
        <v>7667</v>
      </c>
      <c r="B60" s="51" t="str">
        <f>Dictionary!S1</f>
        <v>TranslationRus</v>
      </c>
      <c r="C60" s="53">
        <f>1-A60/A2</f>
        <v>0.006607929515</v>
      </c>
      <c r="D60" s="50">
        <f t="array" ref="D60">row(index(Dictionary!S:S,match(false,index((Dictionary!S:S&gt;0),0),0)))</f>
        <v>2</v>
      </c>
      <c r="E60" s="51" t="str">
        <f t="shared" si="1"/>
        <v>-abil</v>
      </c>
    </row>
    <row r="61">
      <c r="A61" s="52">
        <f>COUNTA(Dictionary!A:A)-COUNTA(Dictionary!T:T)</f>
        <v>7673</v>
      </c>
      <c r="B61" s="51" t="str">
        <f>Dictionary!T1</f>
        <v>TranslationZho</v>
      </c>
      <c r="C61" s="53">
        <f>1-A61/A2</f>
        <v>0.005830526043</v>
      </c>
      <c r="D61" s="50">
        <f t="array" ref="D61">row(index(Dictionary!T:T,match(false,index((Dictionary!T:T&gt;0),0),0)))</f>
        <v>2</v>
      </c>
      <c r="E61" s="51" t="str">
        <f t="shared" si="1"/>
        <v>-abil</v>
      </c>
    </row>
    <row r="63">
      <c r="A63" s="38" t="s">
        <v>38127</v>
      </c>
      <c r="B63" s="38" t="s">
        <v>38128</v>
      </c>
      <c r="C63" s="38" t="s">
        <v>38104</v>
      </c>
      <c r="D63" s="38" t="s">
        <v>38129</v>
      </c>
      <c r="E63" s="38" t="s">
        <v>38104</v>
      </c>
      <c r="F63" s="38" t="s">
        <v>38130</v>
      </c>
      <c r="G63" s="38" t="s">
        <v>38104</v>
      </c>
      <c r="H63" s="38" t="s">
        <v>38131</v>
      </c>
      <c r="I63" s="38" t="s">
        <v>38104</v>
      </c>
      <c r="J63" s="38" t="s">
        <v>38132</v>
      </c>
      <c r="K63" s="38" t="s">
        <v>38104</v>
      </c>
    </row>
    <row r="64">
      <c r="A64" s="38" t="s">
        <v>415</v>
      </c>
      <c r="B64" s="54">
        <f>IFERROR(__xludf.DUMMYFUNCTION("sumproduct(len(filter(Dictionary!A:A,Dictionary!B:B=""root""))-len(substitute(lower(filter(Dictionary!A:A,Dictionary!B:B=""root"")),A64,"""")))"),2333.0)</f>
        <v>2333</v>
      </c>
      <c r="C64" s="45">
        <f>IFERROR(__xludf.DUMMYFUNCTION("B64/sumproduct(len(filter(Dictionary!A:A,Dictionary!B:B=""root"")))"),0.13965042499700706)</f>
        <v>0.139650425</v>
      </c>
      <c r="D64" s="37">
        <f>countifs(Dictionary!A:A,"*"&amp;A64,Dictionary!B:B,"root")</f>
        <v>569</v>
      </c>
      <c r="E64" s="45">
        <f>D64/(countif(Dictionary!B:B,"root")-1)</f>
        <v>0.1886604775</v>
      </c>
      <c r="F64" s="37">
        <f>countifs(Dictionary!A:A,"*"&amp;A64&amp;"*",Dictionary!B:B,"root")</f>
        <v>1784</v>
      </c>
      <c r="G64" s="45">
        <f>F64/(countif(Dictionary!B:B,"root")-1)</f>
        <v>0.5915119363</v>
      </c>
      <c r="H64" s="37">
        <f>countifs(Dictionary!A:A,"*"&amp;A64&amp;"*"&amp;A64&amp;"*",Dictionary!B:B,"root")</f>
        <v>512</v>
      </c>
      <c r="I64" s="45">
        <f>H64/(countif(Dictionary!B:B,"root")-1)</f>
        <v>0.1697612732</v>
      </c>
      <c r="J64" s="38">
        <f>countifs(Dictionary!A:A,A64&amp;"*",Dictionary!B:B,"root")</f>
        <v>175</v>
      </c>
      <c r="K64" s="45">
        <f>J64/(countif(Dictionary!B:B,"root")-1)</f>
        <v>0.05802387268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IFERROR(__xludf.DUMMYFUNCTION("B65/sumproduct(len(filter(Dictionary!A:A,Dictionary!B:B=""root"")))"),0.02538010295702143)</f>
        <v>0.02538010296</v>
      </c>
      <c r="D65" s="37">
        <f>countifs(Dictionary!A:A,"*"&amp;A65,Dictionary!B:B,"root")</f>
        <v>0</v>
      </c>
      <c r="E65" s="45">
        <f>D65/(countif(Dictionary!B:B,"root")-1)</f>
        <v>0</v>
      </c>
      <c r="F65" s="37">
        <f>countifs(Dictionary!A:A,"*"&amp;A65&amp;"*",Dictionary!B:B,"root")</f>
        <v>404</v>
      </c>
      <c r="G65" s="45">
        <f>F65/(countif(Dictionary!B:B,"root")-1)</f>
        <v>0.1339522546</v>
      </c>
      <c r="H65" s="37">
        <f>countifs(Dictionary!A:A,"*"&amp;A65&amp;"*"&amp;A65&amp;"*",Dictionary!B:B,"root")</f>
        <v>20</v>
      </c>
      <c r="I65" s="45">
        <f>H65/(countif(Dictionary!B:B,"root")-1)</f>
        <v>0.006631299735</v>
      </c>
      <c r="J65" s="38">
        <f>countifs(Dictionary!A:A,A65&amp;"*",Dictionary!B:B,"root")</f>
        <v>186</v>
      </c>
      <c r="K65" s="45">
        <f>J65/(countif(Dictionary!B:B,"root")-1)</f>
        <v>0.06167108753</v>
      </c>
    </row>
    <row r="66">
      <c r="A66" s="38" t="s">
        <v>38133</v>
      </c>
      <c r="B66" s="54">
        <f>IFERROR(__xludf.DUMMYFUNCTION("sumproduct(len(filter(Dictionary!A:A,Dictionary!B:B=""root""))-len(substitute(lower(filter(Dictionary!A:A,Dictionary!B:B=""root"")),A66,"""")))"),160.0)</f>
        <v>160</v>
      </c>
      <c r="C66" s="45">
        <f>IFERROR(__xludf.DUMMYFUNCTION("B66/sumproduct(len(filter(Dictionary!A:A,Dictionary!B:B=""root"")))"),0.009577397342272238)</f>
        <v>0.009577397342</v>
      </c>
      <c r="D66" s="37">
        <f>countifs(Dictionary!A:A,"*"&amp;A66,Dictionary!B:B,"root")</f>
        <v>0</v>
      </c>
      <c r="E66" s="45">
        <f>D66/(countif(Dictionary!B:B,"root")-1)</f>
        <v>0</v>
      </c>
      <c r="F66" s="37">
        <f>countifs(Dictionary!A:A,"*"&amp;A66&amp;"*",Dictionary!B:B,"root")</f>
        <v>156</v>
      </c>
      <c r="G66" s="45">
        <f>F66/(countif(Dictionary!B:B,"root")-1)</f>
        <v>0.05172413793</v>
      </c>
      <c r="H66" s="37">
        <f>countifs(Dictionary!A:A,"*"&amp;A66&amp;"*"&amp;A66&amp;"*",Dictionary!B:B,"root")</f>
        <v>4</v>
      </c>
      <c r="I66" s="45">
        <f>H66/(countif(Dictionary!B:B,"root")-1)</f>
        <v>0.001326259947</v>
      </c>
      <c r="J66" s="38">
        <f>countifs(Dictionary!A:A,A66&amp;"*",Dictionary!B:B,"root")</f>
        <v>74</v>
      </c>
      <c r="K66" s="45">
        <f>J66/(countif(Dictionary!B:B,"root")-1)</f>
        <v>0.02453580902</v>
      </c>
    </row>
    <row r="67">
      <c r="A67" s="38" t="s">
        <v>1355</v>
      </c>
      <c r="B67" s="54">
        <f>IFERROR(__xludf.DUMMYFUNCTION("sumproduct(len(filter(Dictionary!A:A,Dictionary!B:B=""root""))-len(substitute(lower(filter(Dictionary!A:A,Dictionary!B:B=""root"")),A67,"""")))"),421.0)</f>
        <v>421</v>
      </c>
      <c r="C67" s="45">
        <f>IFERROR(__xludf.DUMMYFUNCTION("B67/sumproduct(len(filter(Dictionary!A:A,Dictionary!B:B=""root"")))"),0.025200526756853824)</f>
        <v>0.02520052676</v>
      </c>
      <c r="D67" s="37">
        <f>countifs(Dictionary!A:A,"*"&amp;A67,Dictionary!B:B,"root")</f>
        <v>0</v>
      </c>
      <c r="E67" s="45">
        <f>D67/(countif(Dictionary!B:B,"root")-1)</f>
        <v>0</v>
      </c>
      <c r="F67" s="37">
        <f>countifs(Dictionary!A:A,"*"&amp;A67&amp;"*",Dictionary!B:B,"root")</f>
        <v>407</v>
      </c>
      <c r="G67" s="45">
        <f>F67/(countif(Dictionary!B:B,"root")-1)</f>
        <v>0.1349469496</v>
      </c>
      <c r="H67" s="37">
        <f>countifs(Dictionary!A:A,"*"&amp;A67&amp;"*"&amp;A67&amp;"*",Dictionary!B:B,"root")</f>
        <v>14</v>
      </c>
      <c r="I67" s="45">
        <f>H67/(countif(Dictionary!B:B,"root")-1)</f>
        <v>0.004641909814</v>
      </c>
      <c r="J67" s="38">
        <f>countifs(Dictionary!A:A,A67&amp;"*",Dictionary!B:B,"root")</f>
        <v>134</v>
      </c>
      <c r="K67" s="45">
        <f>J67/(countif(Dictionary!B:B,"root")-1)</f>
        <v>0.04442970822</v>
      </c>
    </row>
    <row r="68">
      <c r="A68" s="38" t="s">
        <v>9444</v>
      </c>
      <c r="B68" s="54">
        <f>IFERROR(__xludf.DUMMYFUNCTION("sumproduct(len(filter(Dictionary!A:A,Dictionary!B:B=""root""))-len(substitute(lower(filter(Dictionary!A:A,Dictionary!B:B=""root"")),A68,"""")))"),1295.0)</f>
        <v>1295</v>
      </c>
      <c r="C68" s="45">
        <f>IFERROR(__xludf.DUMMYFUNCTION("B68/sumproduct(len(filter(Dictionary!A:A,Dictionary!B:B=""root"")))"),0.07751705973901592)</f>
        <v>0.07751705974</v>
      </c>
      <c r="D68" s="37">
        <f>countifs(Dictionary!A:A,"*"&amp;A68,Dictionary!B:B,"root")</f>
        <v>293</v>
      </c>
      <c r="E68" s="45">
        <f>D68/(countif(Dictionary!B:B,"root")-1)</f>
        <v>0.09714854111</v>
      </c>
      <c r="F68" s="37">
        <f>countifs(Dictionary!A:A,"*"&amp;A68&amp;"*",Dictionary!B:B,"root")</f>
        <v>1117</v>
      </c>
      <c r="G68" s="45">
        <f>F68/(countif(Dictionary!B:B,"root")-1)</f>
        <v>0.3703580902</v>
      </c>
      <c r="H68" s="37">
        <f>countifs(Dictionary!A:A,"*"&amp;A68&amp;"*"&amp;A68&amp;"*",Dictionary!B:B,"root")</f>
        <v>171</v>
      </c>
      <c r="I68" s="45">
        <f>H68/(countif(Dictionary!B:B,"root")-1)</f>
        <v>0.05669761273</v>
      </c>
      <c r="J68" s="38">
        <f>countifs(Dictionary!A:A,A68&amp;"*",Dictionary!B:B,"root")</f>
        <v>131</v>
      </c>
      <c r="K68" s="45">
        <f>J68/(countif(Dictionary!B:B,"root")-1)</f>
        <v>0.04343501326</v>
      </c>
    </row>
    <row r="69">
      <c r="A69" s="38" t="s">
        <v>38134</v>
      </c>
      <c r="B69" s="54">
        <f>IFERROR(__xludf.DUMMYFUNCTION("sumproduct(len(filter(Dictionary!A:A,Dictionary!B:B=""root""))-len(substitute(lower(filter(Dictionary!A:A,Dictionary!B:B=""root"")),A69,"""")))"),268.0)</f>
        <v>268</v>
      </c>
      <c r="C69" s="45">
        <f>IFERROR(__xludf.DUMMYFUNCTION("B69/sumproduct(len(filter(Dictionary!A:A,Dictionary!B:B=""root"")))"),0.016042140548305998)</f>
        <v>0.01604214055</v>
      </c>
      <c r="D69" s="37">
        <f>countifs(Dictionary!A:A,"*"&amp;A69,Dictionary!B:B,"root")</f>
        <v>21</v>
      </c>
      <c r="E69" s="45">
        <f>D69/(countif(Dictionary!B:B,"root")-1)</f>
        <v>0.006962864721</v>
      </c>
      <c r="F69" s="37">
        <f>countifs(Dictionary!A:A,"*"&amp;A69&amp;"*",Dictionary!B:B,"root")</f>
        <v>263</v>
      </c>
      <c r="G69" s="45">
        <f>F69/(countif(Dictionary!B:B,"root")-1)</f>
        <v>0.08720159151</v>
      </c>
      <c r="H69" s="37">
        <f>countifs(Dictionary!A:A,"*"&amp;A69&amp;"*"&amp;A69&amp;"*",Dictionary!B:B,"root")</f>
        <v>5</v>
      </c>
      <c r="I69" s="45">
        <f>H69/(countif(Dictionary!B:B,"root")-1)</f>
        <v>0.001657824934</v>
      </c>
      <c r="J69" s="38">
        <f>countifs(Dictionary!A:A,A69&amp;"*",Dictionary!B:B,"root")</f>
        <v>123</v>
      </c>
      <c r="K69" s="45">
        <f>J69/(countif(Dictionary!B:B,"root")-1)</f>
        <v>0.04078249337</v>
      </c>
    </row>
    <row r="70">
      <c r="A70" s="38" t="s">
        <v>38135</v>
      </c>
      <c r="B70" s="54">
        <f>IFERROR(__xludf.DUMMYFUNCTION("sumproduct(len(filter(Dictionary!A:A,Dictionary!B:B=""root""))-len(substitute(lower(filter(Dictionary!A:A,Dictionary!B:B=""root"")),A70,"""")))"),309.0)</f>
        <v>309</v>
      </c>
      <c r="C70" s="45">
        <f>IFERROR(__xludf.DUMMYFUNCTION("B70/sumproduct(len(filter(Dictionary!A:A,Dictionary!B:B=""root"")))"),0.018496348617263257)</f>
        <v>0.01849634862</v>
      </c>
      <c r="D70" s="37">
        <f>countifs(Dictionary!A:A,"*"&amp;A70,Dictionary!B:B,"root")</f>
        <v>0</v>
      </c>
      <c r="E70" s="45">
        <f>D70/(countif(Dictionary!B:B,"root")-1)</f>
        <v>0</v>
      </c>
      <c r="F70" s="37">
        <f>countifs(Dictionary!A:A,"*"&amp;A70&amp;"*",Dictionary!B:B,"root")</f>
        <v>297</v>
      </c>
      <c r="G70" s="45">
        <f>F70/(countif(Dictionary!B:B,"root")-1)</f>
        <v>0.09847480106</v>
      </c>
      <c r="H70" s="37">
        <f>countifs(Dictionary!A:A,"*"&amp;A70&amp;"*"&amp;A70&amp;"*",Dictionary!B:B,"root")</f>
        <v>12</v>
      </c>
      <c r="I70" s="45">
        <f>H70/(countif(Dictionary!B:B,"root")-1)</f>
        <v>0.003978779841</v>
      </c>
      <c r="J70" s="38">
        <f>countifs(Dictionary!A:A,A70&amp;"*",Dictionary!B:B,"root")</f>
        <v>126</v>
      </c>
      <c r="K70" s="45">
        <f>J70/(countif(Dictionary!B:B,"root")-1)</f>
        <v>0.04177718833</v>
      </c>
    </row>
    <row r="71">
      <c r="A71" s="38" t="s">
        <v>38136</v>
      </c>
      <c r="B71" s="54">
        <f>IFERROR(__xludf.DUMMYFUNCTION("sumproduct(len(filter(Dictionary!A:A,Dictionary!B:B=""root""))-len(substitute(lower(filter(Dictionary!A:A,Dictionary!B:B=""root"")),A71,"""")))"),236.0)</f>
        <v>236</v>
      </c>
      <c r="C71" s="45">
        <f>IFERROR(__xludf.DUMMYFUNCTION("B71/sumproduct(len(filter(Dictionary!A:A,Dictionary!B:B=""root"")))"),0.014126661079851551)</f>
        <v>0.01412666108</v>
      </c>
      <c r="D71" s="37">
        <f>countifs(Dictionary!A:A,"*"&amp;A71,Dictionary!B:B,"root")</f>
        <v>0</v>
      </c>
      <c r="E71" s="45">
        <f>D71/(countif(Dictionary!B:B,"root")-1)</f>
        <v>0</v>
      </c>
      <c r="F71" s="37">
        <f>countifs(Dictionary!A:A,"*"&amp;A71&amp;"*",Dictionary!B:B,"root")</f>
        <v>234</v>
      </c>
      <c r="G71" s="45">
        <f>F71/(countif(Dictionary!B:B,"root")-1)</f>
        <v>0.0775862069</v>
      </c>
      <c r="H71" s="37">
        <f>countifs(Dictionary!A:A,"*"&amp;A71&amp;"*"&amp;A71&amp;"*",Dictionary!B:B,"root")</f>
        <v>2</v>
      </c>
      <c r="I71" s="45">
        <f>H71/(countif(Dictionary!B:B,"root")-1)</f>
        <v>0.0006631299735</v>
      </c>
      <c r="J71" s="38">
        <f>countifs(Dictionary!A:A,A71&amp;"*",Dictionary!B:B,"root")</f>
        <v>132</v>
      </c>
      <c r="K71" s="45">
        <f>J71/(countif(Dictionary!B:B,"root")-1)</f>
        <v>0.04376657825</v>
      </c>
    </row>
    <row r="72">
      <c r="A72" s="38" t="s">
        <v>38137</v>
      </c>
      <c r="B72" s="54">
        <f>IFERROR(__xludf.DUMMYFUNCTION("sumproduct(len(filter(Dictionary!A:A,Dictionary!B:B=""root""))-len(substitute(lower(filter(Dictionary!A:A,Dictionary!B:B=""root"")),A72,"""")))"),1391.0)</f>
        <v>1391</v>
      </c>
      <c r="C72" s="45">
        <f>IFERROR(__xludf.DUMMYFUNCTION("B72/sumproduct(len(filter(Dictionary!A:A,Dictionary!B:B=""root"")))"),0.08326349814437926)</f>
        <v>0.08326349814</v>
      </c>
      <c r="D72" s="37">
        <f>countifs(Dictionary!A:A,"*"&amp;A72,Dictionary!B:B,"root")</f>
        <v>484</v>
      </c>
      <c r="E72" s="45">
        <f>D72/(countif(Dictionary!B:B,"root")-1)</f>
        <v>0.1604774536</v>
      </c>
      <c r="F72" s="37">
        <f>countifs(Dictionary!A:A,"*"&amp;A72&amp;"*",Dictionary!B:B,"root")</f>
        <v>1203</v>
      </c>
      <c r="G72" s="45">
        <f>F72/(countif(Dictionary!B:B,"root")-1)</f>
        <v>0.398872679</v>
      </c>
      <c r="H72" s="37">
        <f>countifs(Dictionary!A:A,"*"&amp;A72&amp;"*"&amp;A72&amp;"*",Dictionary!B:B,"root")</f>
        <v>177</v>
      </c>
      <c r="I72" s="45">
        <f>H72/(countif(Dictionary!B:B,"root")-1)</f>
        <v>0.05868700265</v>
      </c>
      <c r="J72" s="38">
        <f>countifs(Dictionary!A:A,A72&amp;"*",Dictionary!B:B,"root")</f>
        <v>92</v>
      </c>
      <c r="K72" s="45">
        <f>J72/(countif(Dictionary!B:B,"root")-1)</f>
        <v>0.03050397878</v>
      </c>
    </row>
    <row r="73">
      <c r="A73" s="38" t="s">
        <v>38138</v>
      </c>
      <c r="B73" s="54">
        <f>IFERROR(__xludf.DUMMYFUNCTION("sumproduct(len(filter(Dictionary!A:A,Dictionary!B:B=""root""))-len(substitute(lower(filter(Dictionary!A:A,Dictionary!B:B=""root"")),A73,"""")))"),200.0)</f>
        <v>200</v>
      </c>
      <c r="C73" s="45">
        <f>IFERROR(__xludf.DUMMYFUNCTION("B73/sumproduct(len(filter(Dictionary!A:A,Dictionary!B:B=""root"")))"),0.011971746677840296)</f>
        <v>0.01197174668</v>
      </c>
      <c r="D73" s="37">
        <f>countifs(Dictionary!A:A,"*"&amp;A73,Dictionary!B:B,"root")</f>
        <v>0</v>
      </c>
      <c r="E73" s="45">
        <f>D73/(countif(Dictionary!B:B,"root")-1)</f>
        <v>0</v>
      </c>
      <c r="F73" s="37">
        <f>countifs(Dictionary!A:A,"*"&amp;A73&amp;"*",Dictionary!B:B,"root")</f>
        <v>195</v>
      </c>
      <c r="G73" s="45">
        <f>F73/(countif(Dictionary!B:B,"root")-1)</f>
        <v>0.06465517241</v>
      </c>
      <c r="H73" s="37">
        <f>countifs(Dictionary!A:A,"*"&amp;A73&amp;"*"&amp;A73&amp;"*",Dictionary!B:B,"root")</f>
        <v>5</v>
      </c>
      <c r="I73" s="45">
        <f>H73/(countif(Dictionary!B:B,"root")-1)</f>
        <v>0.001657824934</v>
      </c>
      <c r="J73" s="38">
        <f>countifs(Dictionary!A:A,A73&amp;"*",Dictionary!B:B,"root")</f>
        <v>103</v>
      </c>
      <c r="K73" s="45">
        <f>J73/(countif(Dictionary!B:B,"root")-1)</f>
        <v>0.03415119363</v>
      </c>
    </row>
    <row r="74">
      <c r="A74" s="38" t="s">
        <v>38139</v>
      </c>
      <c r="B74" s="54">
        <f>IFERROR(__xludf.DUMMYFUNCTION("sumproduct(len(filter(Dictionary!A:A,Dictionary!B:B=""root""))-len(substitute(lower(filter(Dictionary!A:A,Dictionary!B:B=""root"")),A74,"""")))"),779.0)</f>
        <v>779</v>
      </c>
      <c r="C74" s="45">
        <f>IFERROR(__xludf.DUMMYFUNCTION("B74/sumproduct(len(filter(Dictionary!A:A,Dictionary!B:B=""root"")))"),0.046629953310187953)</f>
        <v>0.04662995331</v>
      </c>
      <c r="D74" s="37">
        <f>countifs(Dictionary!A:A,"*"&amp;A74,Dictionary!B:B,"root")</f>
        <v>0</v>
      </c>
      <c r="E74" s="45">
        <f>D74/(countif(Dictionary!B:B,"root")-1)</f>
        <v>0</v>
      </c>
      <c r="F74" s="37">
        <f>countifs(Dictionary!A:A,"*"&amp;A74&amp;"*",Dictionary!B:B,"root")</f>
        <v>726</v>
      </c>
      <c r="G74" s="45">
        <f>F74/(countif(Dictionary!B:B,"root")-1)</f>
        <v>0.2407161804</v>
      </c>
      <c r="H74" s="37">
        <f>countifs(Dictionary!A:A,"*"&amp;A74&amp;"*"&amp;A74&amp;"*",Dictionary!B:B,"root")</f>
        <v>52</v>
      </c>
      <c r="I74" s="45">
        <f>H74/(countif(Dictionary!B:B,"root")-1)</f>
        <v>0.01724137931</v>
      </c>
      <c r="J74" s="38">
        <f>countifs(Dictionary!A:A,A74&amp;"*",Dictionary!B:B,"root")</f>
        <v>339</v>
      </c>
      <c r="K74" s="45">
        <f>J74/(countif(Dictionary!B:B,"root")-1)</f>
        <v>0.1124005305</v>
      </c>
    </row>
    <row r="75">
      <c r="A75" s="38" t="s">
        <v>1376</v>
      </c>
      <c r="B75" s="54">
        <f>IFERROR(__xludf.DUMMYFUNCTION("sumproduct(len(filter(Dictionary!A:A,Dictionary!B:B=""root""))-len(substitute(lower(filter(Dictionary!A:A,Dictionary!B:B=""root"")),A75,"""")))"),729.0)</f>
        <v>729</v>
      </c>
      <c r="C75" s="45">
        <f>IFERROR(__xludf.DUMMYFUNCTION("B75/sumproduct(len(filter(Dictionary!A:A,Dictionary!B:B=""root"")))"),0.04363701664072788)</f>
        <v>0.04363701664</v>
      </c>
      <c r="D75" s="37">
        <f>countifs(Dictionary!A:A,"*"&amp;A75,Dictionary!B:B,"root")</f>
        <v>146</v>
      </c>
      <c r="E75" s="45">
        <f>D75/(countif(Dictionary!B:B,"root")-1)</f>
        <v>0.04840848806</v>
      </c>
      <c r="F75" s="37">
        <f>countifs(Dictionary!A:A,"*"&amp;A75&amp;"*",Dictionary!B:B,"root")</f>
        <v>703</v>
      </c>
      <c r="G75" s="45">
        <f>F75/(countif(Dictionary!B:B,"root")-1)</f>
        <v>0.2330901857</v>
      </c>
      <c r="H75" s="37">
        <f>countifs(Dictionary!A:A,"*"&amp;A75&amp;"*"&amp;A75&amp;"*",Dictionary!B:B,"root")</f>
        <v>26</v>
      </c>
      <c r="I75" s="45">
        <f>H75/(countif(Dictionary!B:B,"root")-1)</f>
        <v>0.008620689655</v>
      </c>
      <c r="J75" s="38">
        <f>countifs(Dictionary!A:A,A75&amp;"*",Dictionary!B:B,"root")</f>
        <v>99</v>
      </c>
      <c r="K75" s="45">
        <f>J75/(countif(Dictionary!B:B,"root")-1)</f>
        <v>0.03282493369</v>
      </c>
    </row>
    <row r="76">
      <c r="A76" s="38" t="s">
        <v>1334</v>
      </c>
      <c r="B76" s="54">
        <f>IFERROR(__xludf.DUMMYFUNCTION("sumproduct(len(filter(Dictionary!A:A,Dictionary!B:B=""root""))-len(substitute(lower(filter(Dictionary!A:A,Dictionary!B:B=""root"")),A76,"""")))"),762.0)</f>
        <v>762</v>
      </c>
      <c r="C76" s="45">
        <f>IFERROR(__xludf.DUMMYFUNCTION("B76/sumproduct(len(filter(Dictionary!A:A,Dictionary!B:B=""root"")))"),0.045612354842571534)</f>
        <v>0.04561235484</v>
      </c>
      <c r="D76" s="37">
        <f>countifs(Dictionary!A:A,"*"&amp;A76,Dictionary!B:B,"root")</f>
        <v>168</v>
      </c>
      <c r="E76" s="45">
        <f>D76/(countif(Dictionary!B:B,"root")-1)</f>
        <v>0.05570291777</v>
      </c>
      <c r="F76" s="37">
        <f>countifs(Dictionary!A:A,"*"&amp;A76&amp;"*",Dictionary!B:B,"root")</f>
        <v>699</v>
      </c>
      <c r="G76" s="45">
        <f>F76/(countif(Dictionary!B:B,"root")-1)</f>
        <v>0.2317639257</v>
      </c>
      <c r="H76" s="37">
        <f>countifs(Dictionary!A:A,"*"&amp;A76&amp;"*"&amp;A76&amp;"*",Dictionary!B:B,"root")</f>
        <v>61</v>
      </c>
      <c r="I76" s="45">
        <f>H76/(countif(Dictionary!B:B,"root")-1)</f>
        <v>0.02022546419</v>
      </c>
      <c r="J76" s="38">
        <f>countifs(Dictionary!A:A,A76&amp;"*",Dictionary!B:B,"root")</f>
        <v>217</v>
      </c>
      <c r="K76" s="45">
        <f>J76/(countif(Dictionary!B:B,"root")-1)</f>
        <v>0.07194960212</v>
      </c>
    </row>
    <row r="77">
      <c r="A77" s="38" t="s">
        <v>4074</v>
      </c>
      <c r="B77" s="54">
        <f>IFERROR(__xludf.DUMMYFUNCTION("sumproduct(len(filter(Dictionary!A:A,Dictionary!B:B=""root""))-len(substitute(lower(filter(Dictionary!A:A,Dictionary!B:B=""root"")),A77,"""")))"),1098.0)</f>
        <v>1098</v>
      </c>
      <c r="C77" s="45">
        <f>IFERROR(__xludf.DUMMYFUNCTION("B77/sumproduct(len(filter(Dictionary!A:A,Dictionary!B:B=""root"")))"),0.06572488926134323)</f>
        <v>0.06572488926</v>
      </c>
      <c r="D77" s="37">
        <f>countifs(Dictionary!A:A,"*"&amp;A77,Dictionary!B:B,"root")</f>
        <v>326</v>
      </c>
      <c r="E77" s="45">
        <f>D77/(countif(Dictionary!B:B,"root")-1)</f>
        <v>0.1080901857</v>
      </c>
      <c r="F77" s="37">
        <f>countifs(Dictionary!A:A,"*"&amp;A77&amp;"*",Dictionary!B:B,"root")</f>
        <v>980</v>
      </c>
      <c r="G77" s="45">
        <f>F77/(countif(Dictionary!B:B,"root")-1)</f>
        <v>0.324933687</v>
      </c>
      <c r="H77" s="37">
        <f>countifs(Dictionary!A:A,"*"&amp;A77&amp;"*"&amp;A77&amp;"*",Dictionary!B:B,"root")</f>
        <v>117</v>
      </c>
      <c r="I77" s="45">
        <f>H77/(countif(Dictionary!B:B,"root")-1)</f>
        <v>0.03879310345</v>
      </c>
      <c r="J77" s="38">
        <f>countifs(Dictionary!A:A,A77&amp;"*",Dictionary!B:B,"root")</f>
        <v>83</v>
      </c>
      <c r="K77" s="45">
        <f>J77/(countif(Dictionary!B:B,"root")-1)</f>
        <v>0.0275198939</v>
      </c>
    </row>
    <row r="78">
      <c r="A78" s="38" t="s">
        <v>26851</v>
      </c>
      <c r="B78" s="54">
        <f>IFERROR(__xludf.DUMMYFUNCTION("sumproduct(len(filter(Dictionary!A:A,Dictionary!B:B=""root""))-len(substitute(lower(filter(Dictionary!A:A,Dictionary!B:B=""root"")),A78,"""")))"),1139.0)</f>
        <v>1139</v>
      </c>
      <c r="C78" s="45">
        <f>IFERROR(__xludf.DUMMYFUNCTION("B78/sumproduct(len(filter(Dictionary!A:A,Dictionary!B:B=""root"")))"),0.06817909733030049)</f>
        <v>0.06817909733</v>
      </c>
      <c r="D78" s="37">
        <f>countifs(Dictionary!A:A,"*"&amp;A78,Dictionary!B:B,"root")</f>
        <v>326</v>
      </c>
      <c r="E78" s="45">
        <f>D78/(countif(Dictionary!B:B,"root")-1)</f>
        <v>0.1080901857</v>
      </c>
      <c r="F78" s="37">
        <f>countifs(Dictionary!A:A,"*"&amp;A78&amp;"*",Dictionary!B:B,"root")</f>
        <v>987</v>
      </c>
      <c r="G78" s="45">
        <f>F78/(countif(Dictionary!B:B,"root")-1)</f>
        <v>0.3272546419</v>
      </c>
      <c r="H78" s="37">
        <f>countifs(Dictionary!A:A,"*"&amp;A78&amp;"*"&amp;A78&amp;"*",Dictionary!B:B,"root")</f>
        <v>147</v>
      </c>
      <c r="I78" s="45">
        <f>H78/(countif(Dictionary!B:B,"root")-1)</f>
        <v>0.04874005305</v>
      </c>
      <c r="J78" s="38">
        <f>countifs(Dictionary!A:A,A78&amp;"*",Dictionary!B:B,"root")</f>
        <v>53</v>
      </c>
      <c r="K78" s="45">
        <f>J78/(countif(Dictionary!B:B,"root")-1)</f>
        <v>0.0175729443</v>
      </c>
    </row>
    <row r="79">
      <c r="A79" s="38" t="s">
        <v>1905</v>
      </c>
      <c r="B79" s="54">
        <f>IFERROR(__xludf.DUMMYFUNCTION("sumproduct(len(filter(Dictionary!A:A,Dictionary!B:B=""root""))-len(substitute(lower(filter(Dictionary!A:A,Dictionary!B:B=""root"")),A79,"""")))"),395.0)</f>
        <v>395</v>
      </c>
      <c r="C79" s="45">
        <f>IFERROR(__xludf.DUMMYFUNCTION("B79/sumproduct(len(filter(Dictionary!A:A,Dictionary!B:B=""root"")))"),0.023644199688734588)</f>
        <v>0.02364419969</v>
      </c>
      <c r="D79" s="37">
        <f>countifs(Dictionary!A:A,"*"&amp;A79,Dictionary!B:B,"root")</f>
        <v>0</v>
      </c>
      <c r="E79" s="45">
        <f>D79/(countif(Dictionary!B:B,"root")-1)</f>
        <v>0</v>
      </c>
      <c r="F79" s="37">
        <f>countifs(Dictionary!A:A,"*"&amp;A79&amp;"*",Dictionary!B:B,"root")</f>
        <v>366</v>
      </c>
      <c r="G79" s="45">
        <f>F79/(countif(Dictionary!B:B,"root")-1)</f>
        <v>0.1213527851</v>
      </c>
      <c r="H79" s="37">
        <f>countifs(Dictionary!A:A,"*"&amp;A79&amp;"*"&amp;A79&amp;"*",Dictionary!B:B,"root")</f>
        <v>29</v>
      </c>
      <c r="I79" s="45">
        <f>H79/(countif(Dictionary!B:B,"root")-1)</f>
        <v>0.009615384615</v>
      </c>
      <c r="J79" s="38">
        <f>countifs(Dictionary!A:A,A79&amp;"*",Dictionary!B:B,"root")</f>
        <v>214</v>
      </c>
      <c r="K79" s="45">
        <f>J79/(countif(Dictionary!B:B,"root")-1)</f>
        <v>0.07095490716</v>
      </c>
    </row>
    <row r="80">
      <c r="A80" s="38" t="s">
        <v>38140</v>
      </c>
      <c r="B80" s="54">
        <f>IFERROR(__xludf.DUMMYFUNCTION("sumproduct(len(filter(Dictionary!A:A,Dictionary!B:B=""root""))-len(substitute(lower(filter(Dictionary!A:A,Dictionary!B:B=""root"")),A80,"""")))"),1019.0)</f>
        <v>1019</v>
      </c>
      <c r="C80" s="45">
        <f>IFERROR(__xludf.DUMMYFUNCTION("B80/sumproduct(len(filter(Dictionary!A:A,Dictionary!B:B=""root"")))"),0.06099604932359631)</f>
        <v>0.06099604932</v>
      </c>
      <c r="D80" s="37">
        <f>countifs(Dictionary!A:A,"*"&amp;A80,Dictionary!B:B,"root")</f>
        <v>137</v>
      </c>
      <c r="E80" s="45">
        <f>D80/(countif(Dictionary!B:B,"root")-1)</f>
        <v>0.04542440318</v>
      </c>
      <c r="F80" s="37">
        <f>countifs(Dictionary!A:A,"*"&amp;A80&amp;"*",Dictionary!B:B,"root")</f>
        <v>965</v>
      </c>
      <c r="G80" s="45">
        <f>F80/(countif(Dictionary!B:B,"root")-1)</f>
        <v>0.3199602122</v>
      </c>
      <c r="H80" s="37">
        <f>countifs(Dictionary!A:A,"*"&amp;A80&amp;"*"&amp;A80&amp;"*",Dictionary!B:B,"root")</f>
        <v>53</v>
      </c>
      <c r="I80" s="45">
        <f>H80/(countif(Dictionary!B:B,"root")-1)</f>
        <v>0.0175729443</v>
      </c>
      <c r="J80" s="38">
        <f>countifs(Dictionary!A:A,A80&amp;"*",Dictionary!B:B,"root")</f>
        <v>87</v>
      </c>
      <c r="K80" s="45">
        <f>J80/(countif(Dictionary!B:B,"root")-1)</f>
        <v>0.02884615385</v>
      </c>
    </row>
    <row r="81">
      <c r="A81" s="38" t="s">
        <v>38141</v>
      </c>
      <c r="B81" s="54">
        <f>IFERROR(__xludf.DUMMYFUNCTION("sumproduct(len(filter(Dictionary!A:A,Dictionary!B:B=""root""))-len(substitute(lower(filter(Dictionary!A:A,Dictionary!B:B=""root"")),A81,"""")))"),773.0)</f>
        <v>773</v>
      </c>
      <c r="C81" s="45">
        <f>IFERROR(__xludf.DUMMYFUNCTION("B81/sumproduct(len(filter(Dictionary!A:A,Dictionary!B:B=""root"")))"),0.04627080090985275)</f>
        <v>0.04627080091</v>
      </c>
      <c r="D81" s="37">
        <f>countifs(Dictionary!A:A,"*"&amp;A81,Dictionary!B:B,"root")</f>
        <v>72</v>
      </c>
      <c r="E81" s="45">
        <f>D81/(countif(Dictionary!B:B,"root")-1)</f>
        <v>0.02387267905</v>
      </c>
      <c r="F81" s="37">
        <f>countifs(Dictionary!A:A,"*"&amp;A81&amp;"*",Dictionary!B:B,"root")</f>
        <v>717</v>
      </c>
      <c r="G81" s="45">
        <f>F81/(countif(Dictionary!B:B,"root")-1)</f>
        <v>0.2377320955</v>
      </c>
      <c r="H81" s="37">
        <f>countifs(Dictionary!A:A,"*"&amp;A81&amp;"*"&amp;A81&amp;"*",Dictionary!B:B,"root")</f>
        <v>53</v>
      </c>
      <c r="I81" s="45">
        <f>H81/(countif(Dictionary!B:B,"root")-1)</f>
        <v>0.0175729443</v>
      </c>
      <c r="J81" s="38">
        <f>countifs(Dictionary!A:A,A81&amp;"*",Dictionary!B:B,"root")</f>
        <v>196</v>
      </c>
      <c r="K81" s="45">
        <f>J81/(countif(Dictionary!B:B,"root")-1)</f>
        <v>0.0649867374</v>
      </c>
    </row>
    <row r="82">
      <c r="A82" s="38" t="s">
        <v>497</v>
      </c>
      <c r="B82" s="54">
        <f>IFERROR(__xludf.DUMMYFUNCTION("sumproduct(len(filter(Dictionary!A:A,Dictionary!B:B=""root""))-len(substitute(lower(filter(Dictionary!A:A,Dictionary!B:B=""root"")),A82,"""")))"),861.0)</f>
        <v>861</v>
      </c>
      <c r="C82" s="45">
        <f>IFERROR(__xludf.DUMMYFUNCTION("B82/sumproduct(len(filter(Dictionary!A:A,Dictionary!B:B=""root"")))"),0.05153836944810248)</f>
        <v>0.05153836945</v>
      </c>
      <c r="D82" s="37">
        <f>countifs(Dictionary!A:A,"*"&amp;A82,Dictionary!B:B,"root")</f>
        <v>1</v>
      </c>
      <c r="E82" s="45">
        <f>D82/(countif(Dictionary!B:B,"root")-1)</f>
        <v>0.0003315649867</v>
      </c>
      <c r="F82" s="37">
        <f>countifs(Dictionary!A:A,"*"&amp;A82&amp;"*",Dictionary!B:B,"root")</f>
        <v>794</v>
      </c>
      <c r="G82" s="45">
        <f>F82/(countif(Dictionary!B:B,"root")-1)</f>
        <v>0.2632625995</v>
      </c>
      <c r="H82" s="37">
        <f>countifs(Dictionary!A:A,"*"&amp;A82&amp;"*"&amp;A82&amp;"*",Dictionary!B:B,"root")</f>
        <v>66</v>
      </c>
      <c r="I82" s="45">
        <f>H82/(countif(Dictionary!B:B,"root")-1)</f>
        <v>0.02188328912</v>
      </c>
      <c r="J82" s="38">
        <f>countifs(Dictionary!A:A,A82&amp;"*",Dictionary!B:B,"root")</f>
        <v>197</v>
      </c>
      <c r="K82" s="45">
        <f>J82/(countif(Dictionary!B:B,"root")-1)</f>
        <v>0.06531830239</v>
      </c>
    </row>
    <row r="83">
      <c r="A83" s="38" t="s">
        <v>35313</v>
      </c>
      <c r="B83" s="54">
        <f>IFERROR(__xludf.DUMMYFUNCTION("sumproduct(len(filter(Dictionary!A:A,Dictionary!B:B=""root""))-len(substitute(lower(filter(Dictionary!A:A,Dictionary!B:B=""root"")),A83,"""")))"),1112.0)</f>
        <v>1112</v>
      </c>
      <c r="C83" s="45">
        <f>IFERROR(__xludf.DUMMYFUNCTION("B83/sumproduct(len(filter(Dictionary!A:A,Dictionary!B:B=""root"")))"),0.06656291152879205)</f>
        <v>0.06656291153</v>
      </c>
      <c r="D83" s="37">
        <f>countifs(Dictionary!A:A,"*"&amp;A83,Dictionary!B:B,"root")</f>
        <v>383</v>
      </c>
      <c r="E83" s="45">
        <f>D83/(countif(Dictionary!B:B,"root")-1)</f>
        <v>0.1269893899</v>
      </c>
      <c r="F83" s="37">
        <f>countifs(Dictionary!A:A,"*"&amp;A83&amp;"*",Dictionary!B:B,"root")</f>
        <v>976</v>
      </c>
      <c r="G83" s="45">
        <f>F83/(countif(Dictionary!B:B,"root")-1)</f>
        <v>0.3236074271</v>
      </c>
      <c r="H83" s="37">
        <f>countifs(Dictionary!A:A,"*"&amp;A83&amp;"*"&amp;A83&amp;"*",Dictionary!B:B,"root")</f>
        <v>128</v>
      </c>
      <c r="I83" s="45">
        <f>H83/(countif(Dictionary!B:B,"root")-1)</f>
        <v>0.0424403183</v>
      </c>
      <c r="J83" s="38">
        <f>countifs(Dictionary!A:A,A83&amp;"*",Dictionary!B:B,"root")</f>
        <v>26</v>
      </c>
      <c r="K83" s="45">
        <f>J83/(countif(Dictionary!B:B,"root")-1)</f>
        <v>0.008620689655</v>
      </c>
    </row>
    <row r="84">
      <c r="A84" s="38" t="s">
        <v>38142</v>
      </c>
      <c r="B84" s="54">
        <f>IFERROR(__xludf.DUMMYFUNCTION("sumproduct(len(filter(Dictionary!A:A,Dictionary!B:B=""root""))-len(substitute(lower(filter(Dictionary!A:A,Dictionary!B:B=""root"")),A84,"""")))"),119.0)</f>
        <v>119</v>
      </c>
      <c r="C84" s="45">
        <f>IFERROR(__xludf.DUMMYFUNCTION("B84/sumproduct(len(filter(Dictionary!A:A,Dictionary!B:B=""root"")))"),0.007123189273314977)</f>
        <v>0.007123189273</v>
      </c>
      <c r="D84" s="37">
        <f>countifs(Dictionary!A:A,"*"&amp;A84,Dictionary!B:B,"root")</f>
        <v>0</v>
      </c>
      <c r="E84" s="45">
        <f>D84/(countif(Dictionary!B:B,"root")-1)</f>
        <v>0</v>
      </c>
      <c r="F84" s="37">
        <f>countifs(Dictionary!A:A,"*"&amp;A84&amp;"*",Dictionary!B:B,"root")</f>
        <v>116</v>
      </c>
      <c r="G84" s="45">
        <f>F84/(countif(Dictionary!B:B,"root")-1)</f>
        <v>0.03846153846</v>
      </c>
      <c r="H84" s="37">
        <f>countifs(Dictionary!A:A,"*"&amp;A84&amp;"*"&amp;A84&amp;"*",Dictionary!B:B,"root")</f>
        <v>3</v>
      </c>
      <c r="I84" s="45">
        <f>H84/(countif(Dictionary!B:B,"root")-1)</f>
        <v>0.0009946949602</v>
      </c>
      <c r="J84" s="38">
        <f>countifs(Dictionary!A:A,A84&amp;"*",Dictionary!B:B,"root")</f>
        <v>47</v>
      </c>
      <c r="K84" s="45">
        <f>J84/(countif(Dictionary!B:B,"root")-1)</f>
        <v>0.01558355438</v>
      </c>
    </row>
    <row r="85">
      <c r="A85" s="38" t="s">
        <v>38143</v>
      </c>
      <c r="B85" s="54">
        <f>IFERROR(__xludf.DUMMYFUNCTION("sumproduct(len(filter(Dictionary!A:A,Dictionary!B:B=""root""))-len(substitute(lower(filter(Dictionary!A:A,Dictionary!B:B=""root"")),A85,"""")))"),187.0)</f>
        <v>187</v>
      </c>
      <c r="C85" s="45">
        <f>IFERROR(__xludf.DUMMYFUNCTION("B85/sumproduct(len(filter(Dictionary!A:A,Dictionary!B:B=""root"")))"),0.011193583143780678)</f>
        <v>0.01119358314</v>
      </c>
      <c r="D85" s="37">
        <f>countifs(Dictionary!A:A,"*"&amp;A85,Dictionary!B:B,"root")</f>
        <v>11</v>
      </c>
      <c r="E85" s="45">
        <f>D85/(countif(Dictionary!B:B,"root")-1)</f>
        <v>0.003647214854</v>
      </c>
      <c r="F85" s="37">
        <f>countifs(Dictionary!A:A,"*"&amp;A85&amp;"*",Dictionary!B:B,"root")</f>
        <v>185</v>
      </c>
      <c r="G85" s="45">
        <f>F85/(countif(Dictionary!B:B,"root")-1)</f>
        <v>0.06133952255</v>
      </c>
      <c r="H85" s="37">
        <f>countifs(Dictionary!A:A,"*"&amp;A85&amp;"*"&amp;A85&amp;"*",Dictionary!B:B,"root")</f>
        <v>2</v>
      </c>
      <c r="I85" s="45">
        <f>H85/(countif(Dictionary!B:B,"root")-1)</f>
        <v>0.0006631299735</v>
      </c>
      <c r="J85" s="38">
        <f>countifs(Dictionary!A:A,A85&amp;"*",Dictionary!B:B,"root")</f>
        <v>38</v>
      </c>
      <c r="K85" s="45">
        <f>J85/(countif(Dictionary!B:B,"root")-1)</f>
        <v>0.0125994695</v>
      </c>
    </row>
    <row r="86">
      <c r="A86" s="38" t="s">
        <v>38144</v>
      </c>
      <c r="B86" s="54">
        <f>IFERROR(__xludf.DUMMYFUNCTION("sumproduct(len(filter(Dictionary!A:A,Dictionary!B:B=""root""))-len(substitute(lower(filter(Dictionary!A:A,Dictionary!B:B=""root"")),A86,"""")))"),196.0)</f>
        <v>196</v>
      </c>
      <c r="C86" s="45">
        <f>IFERROR(__xludf.DUMMYFUNCTION("B86/sumproduct(len(filter(Dictionary!A:A,Dictionary!B:B=""root"")))"),0.011732311744283491)</f>
        <v>0.01173231174</v>
      </c>
      <c r="D86" s="37">
        <f>countifs(Dictionary!A:A,"*"&amp;A86,Dictionary!B:B,"root")</f>
        <v>23</v>
      </c>
      <c r="E86" s="45">
        <f>D86/(countif(Dictionary!B:B,"root")-1)</f>
        <v>0.007625994695</v>
      </c>
      <c r="F86" s="37">
        <f>countifs(Dictionary!A:A,"*"&amp;A86&amp;"*",Dictionary!B:B,"root")</f>
        <v>190</v>
      </c>
      <c r="G86" s="45">
        <f>F86/(countif(Dictionary!B:B,"root")-1)</f>
        <v>0.06299734748</v>
      </c>
      <c r="H86" s="37">
        <f>countifs(Dictionary!A:A,"*"&amp;A86&amp;"*"&amp;A86&amp;"*",Dictionary!B:B,"root")</f>
        <v>6</v>
      </c>
      <c r="I86" s="45">
        <f>H86/(countif(Dictionary!B:B,"root")-1)</f>
        <v>0.00198938992</v>
      </c>
      <c r="J86" s="38">
        <f>countifs(Dictionary!A:A,A86&amp;"*",Dictionary!B:B,"root")</f>
        <v>77</v>
      </c>
      <c r="K86" s="45">
        <f>J86/(countif(Dictionary!B:B,"root")-1)</f>
        <v>0.02553050398</v>
      </c>
    </row>
    <row r="87">
      <c r="A87" s="38" t="s">
        <v>38145</v>
      </c>
      <c r="B87" s="54">
        <f>IFERROR(__xludf.DUMMYFUNCTION("sumproduct(len(filter(Dictionary!A:A,Dictionary!B:B=""root""))-len(substitute(lower(filter(Dictionary!A:A,Dictionary!B:B=""root"")),A87,"""")))"),401.0)</f>
        <v>401</v>
      </c>
      <c r="C87" s="45">
        <f>IFERROR(__xludf.DUMMYFUNCTION("B87/sumproduct(len(filter(Dictionary!A:A,Dictionary!B:B=""root"")))"),0.024003352089069795)</f>
        <v>0.02400335209</v>
      </c>
      <c r="D87" s="37">
        <f>countifs(Dictionary!A:A,"*"&amp;A87,Dictionary!B:B,"root")</f>
        <v>53</v>
      </c>
      <c r="E87" s="45">
        <f>D87/(countif(Dictionary!B:B,"root")-1)</f>
        <v>0.0175729443</v>
      </c>
      <c r="F87" s="37">
        <f>countifs(Dictionary!A:A,"*"&amp;A87&amp;"*",Dictionary!B:B,"root")</f>
        <v>389</v>
      </c>
      <c r="G87" s="45">
        <f>F87/(countif(Dictionary!B:B,"root")-1)</f>
        <v>0.1289787798</v>
      </c>
      <c r="H87" s="37">
        <f>countifs(Dictionary!A:A,"*"&amp;A87&amp;"*"&amp;A87&amp;"*",Dictionary!B:B,"root")</f>
        <v>11</v>
      </c>
      <c r="I87" s="45">
        <f>H87/(countif(Dictionary!B:B,"root")-1)</f>
        <v>0.003647214854</v>
      </c>
      <c r="J87" s="38">
        <f>countifs(Dictionary!A:A,A87&amp;"*",Dictionary!B:B,"root")</f>
        <v>40</v>
      </c>
      <c r="K87" s="45">
        <f>J87/(countif(Dictionary!B:B,"root")-1)</f>
        <v>0.01326259947</v>
      </c>
    </row>
    <row r="88">
      <c r="A88" s="38" t="s">
        <v>38146</v>
      </c>
      <c r="B88" s="54">
        <f>IFERROR(__xludf.DUMMYFUNCTION("sumproduct(len(filter(Dictionary!A:A,Dictionary!B:B=""root""))-len(substitute(lower(filter(Dictionary!A:A,Dictionary!B:B=""root"")),A88,"""")))"),95.0)</f>
        <v>95</v>
      </c>
      <c r="C88" s="45">
        <f>IFERROR(__xludf.DUMMYFUNCTION("B88/sumproduct(len(filter(Dictionary!A:A,Dictionary!B:B=""root"")))"),0.005686579671974141)</f>
        <v>0.005686579672</v>
      </c>
      <c r="D88" s="37">
        <f>countifs(Dictionary!A:A,"*"&amp;A88,Dictionary!B:B,"root")</f>
        <v>0</v>
      </c>
      <c r="E88" s="45">
        <f>D88/(countif(Dictionary!B:B,"root")-1)</f>
        <v>0</v>
      </c>
      <c r="F88" s="37">
        <f>countifs(Dictionary!A:A,"*"&amp;A88&amp;"*",Dictionary!B:B,"root")</f>
        <v>92</v>
      </c>
      <c r="G88" s="45">
        <f>F88/(countif(Dictionary!B:B,"root")-1)</f>
        <v>0.03050397878</v>
      </c>
      <c r="H88" s="37">
        <f>countifs(Dictionary!A:A,"*"&amp;A88&amp;"*"&amp;A88&amp;"*",Dictionary!B:B,"root")</f>
        <v>3</v>
      </c>
      <c r="I88" s="45">
        <f>H88/(countif(Dictionary!B:B,"root")-1)</f>
        <v>0.0009946949602</v>
      </c>
      <c r="J88" s="38">
        <f>countifs(Dictionary!A:A,A88&amp;"*",Dictionary!B:B,"root")</f>
        <v>28</v>
      </c>
      <c r="K88" s="45">
        <f>J88/(countif(Dictionary!B:B,"root")-1)</f>
        <v>0.009283819629</v>
      </c>
    </row>
    <row r="90">
      <c r="A90" s="48" t="s">
        <v>38127</v>
      </c>
      <c r="B90" s="48" t="s">
        <v>38128</v>
      </c>
      <c r="C90" s="48" t="s">
        <v>38104</v>
      </c>
    </row>
    <row r="91">
      <c r="A91" s="37" t="str">
        <f t="array" ref="A91:C115">sort(A64:C88,2,0)</f>
        <v>a</v>
      </c>
      <c r="B91" s="37">
        <v>2333.0</v>
      </c>
      <c r="C91" s="45">
        <v>0.13965042499700706</v>
      </c>
    </row>
    <row r="92">
      <c r="A92" s="37" t="s">
        <v>38137</v>
      </c>
      <c r="B92" s="37">
        <v>1391.0</v>
      </c>
      <c r="C92" s="45">
        <v>0.08326349814437926</v>
      </c>
    </row>
    <row r="93">
      <c r="A93" s="37" t="s">
        <v>9444</v>
      </c>
      <c r="B93" s="37">
        <v>1295.0</v>
      </c>
      <c r="C93" s="45">
        <v>0.07751705973901592</v>
      </c>
    </row>
    <row r="94">
      <c r="A94" s="37" t="s">
        <v>26851</v>
      </c>
      <c r="B94" s="37">
        <v>1139.0</v>
      </c>
      <c r="C94" s="45">
        <v>0.06817909733030049</v>
      </c>
    </row>
    <row r="95">
      <c r="A95" s="37" t="s">
        <v>35313</v>
      </c>
      <c r="B95" s="37">
        <v>1112.0</v>
      </c>
      <c r="C95" s="45">
        <v>0.06656291152879205</v>
      </c>
    </row>
    <row r="96">
      <c r="A96" s="37" t="s">
        <v>4074</v>
      </c>
      <c r="B96" s="37">
        <v>1098.0</v>
      </c>
      <c r="C96" s="45">
        <v>0.06572488926134323</v>
      </c>
    </row>
    <row r="97">
      <c r="A97" s="37" t="s">
        <v>38140</v>
      </c>
      <c r="B97" s="37">
        <v>1019.0</v>
      </c>
      <c r="C97" s="45">
        <v>0.06099604932359631</v>
      </c>
    </row>
    <row r="98">
      <c r="A98" s="37" t="s">
        <v>497</v>
      </c>
      <c r="B98" s="37">
        <v>861.0</v>
      </c>
      <c r="C98" s="45">
        <v>0.05153836944810248</v>
      </c>
    </row>
    <row r="99">
      <c r="A99" s="37" t="s">
        <v>38139</v>
      </c>
      <c r="B99" s="37">
        <v>779.0</v>
      </c>
      <c r="C99" s="45">
        <v>0.046629953310187953</v>
      </c>
    </row>
    <row r="100">
      <c r="A100" s="37" t="s">
        <v>38141</v>
      </c>
      <c r="B100" s="37">
        <v>773.0</v>
      </c>
      <c r="C100" s="45">
        <v>0.04627080090985275</v>
      </c>
    </row>
    <row r="101">
      <c r="A101" s="37" t="s">
        <v>1334</v>
      </c>
      <c r="B101" s="37">
        <v>762.0</v>
      </c>
      <c r="C101" s="45">
        <v>0.045612354842571534</v>
      </c>
    </row>
    <row r="102">
      <c r="A102" s="37" t="s">
        <v>1376</v>
      </c>
      <c r="B102" s="37">
        <v>729.0</v>
      </c>
      <c r="C102" s="45">
        <v>0.04363701664072788</v>
      </c>
    </row>
    <row r="103">
      <c r="A103" s="37" t="s">
        <v>101</v>
      </c>
      <c r="B103" s="37">
        <v>424.0</v>
      </c>
      <c r="C103" s="45">
        <v>0.02538010295702143</v>
      </c>
    </row>
    <row r="104">
      <c r="A104" s="37" t="s">
        <v>1355</v>
      </c>
      <c r="B104" s="37">
        <v>421.0</v>
      </c>
      <c r="C104" s="45">
        <v>0.025200526756853824</v>
      </c>
    </row>
    <row r="105">
      <c r="A105" s="37" t="s">
        <v>38145</v>
      </c>
      <c r="B105" s="37">
        <v>401.0</v>
      </c>
      <c r="C105" s="45">
        <v>0.024003352089069795</v>
      </c>
    </row>
    <row r="106">
      <c r="A106" s="37" t="s">
        <v>1905</v>
      </c>
      <c r="B106" s="37">
        <v>395.0</v>
      </c>
      <c r="C106" s="45">
        <v>0.023644199688734588</v>
      </c>
    </row>
    <row r="107">
      <c r="A107" s="37" t="s">
        <v>38135</v>
      </c>
      <c r="B107" s="37">
        <v>309.0</v>
      </c>
      <c r="C107" s="45">
        <v>0.018496348617263257</v>
      </c>
    </row>
    <row r="108">
      <c r="A108" s="37" t="s">
        <v>38134</v>
      </c>
      <c r="B108" s="37">
        <v>268.0</v>
      </c>
      <c r="C108" s="45">
        <v>0.016042140548305998</v>
      </c>
    </row>
    <row r="109">
      <c r="A109" s="37" t="s">
        <v>38136</v>
      </c>
      <c r="B109" s="37">
        <v>236.0</v>
      </c>
      <c r="C109" s="45">
        <v>0.014126661079851551</v>
      </c>
    </row>
    <row r="110">
      <c r="A110" s="37" t="s">
        <v>38138</v>
      </c>
      <c r="B110" s="37">
        <v>200.0</v>
      </c>
      <c r="C110" s="45">
        <v>0.011971746677840296</v>
      </c>
    </row>
    <row r="111">
      <c r="A111" s="37" t="s">
        <v>38144</v>
      </c>
      <c r="B111" s="37">
        <v>196.0</v>
      </c>
      <c r="C111" s="45">
        <v>0.011732311744283491</v>
      </c>
    </row>
    <row r="112">
      <c r="A112" s="37" t="s">
        <v>38143</v>
      </c>
      <c r="B112" s="37">
        <v>187.0</v>
      </c>
      <c r="C112" s="45">
        <v>0.011193583143780678</v>
      </c>
    </row>
    <row r="113">
      <c r="A113" s="37" t="s">
        <v>38133</v>
      </c>
      <c r="B113" s="37">
        <v>160.0</v>
      </c>
      <c r="C113" s="45">
        <v>0.009577397342272238</v>
      </c>
    </row>
    <row r="114">
      <c r="A114" s="37" t="s">
        <v>38142</v>
      </c>
      <c r="B114" s="37">
        <v>119.0</v>
      </c>
      <c r="C114" s="45">
        <v>0.007123189273314977</v>
      </c>
    </row>
    <row r="115">
      <c r="A115" s="37" t="s">
        <v>38146</v>
      </c>
      <c r="B115" s="37">
        <v>95.0</v>
      </c>
      <c r="C115" s="45">
        <v>0.005686579671974141</v>
      </c>
    </row>
    <row r="117">
      <c r="A117" s="38" t="s">
        <v>38147</v>
      </c>
      <c r="B117" s="38" t="s">
        <v>38099</v>
      </c>
      <c r="C117" s="38" t="s">
        <v>38104</v>
      </c>
    </row>
    <row r="118">
      <c r="A118" s="38">
        <v>1.0</v>
      </c>
      <c r="B118" s="48">
        <f>sumproduct(len(Dictionary!A:A)=A118,Dictionary!B:B="root")</f>
        <v>4</v>
      </c>
      <c r="C118" s="55">
        <f>B118/(countif(Dictionary!B:B,"root")-1)</f>
        <v>0.001326259947</v>
      </c>
    </row>
    <row r="119">
      <c r="A119" s="38">
        <v>2.0</v>
      </c>
      <c r="B119" s="48">
        <f>sumproduct(len(Dictionary!A:A)=A119,Dictionary!B:B="root")</f>
        <v>33</v>
      </c>
      <c r="C119" s="55">
        <f>B119/(countif(Dictionary!B:B,"root")-1)</f>
        <v>0.01094164456</v>
      </c>
    </row>
    <row r="120">
      <c r="A120" s="38">
        <v>3.0</v>
      </c>
      <c r="B120" s="48">
        <f>sumproduct(len(Dictionary!A:A)=A120,Dictionary!B:B="root")</f>
        <v>164</v>
      </c>
      <c r="C120" s="55">
        <f>B120/(countif(Dictionary!B:B,"root")-1)</f>
        <v>0.05437665782</v>
      </c>
    </row>
    <row r="121">
      <c r="A121" s="38">
        <v>4.0</v>
      </c>
      <c r="B121" s="48">
        <f>sumproduct(len(Dictionary!A:A)=A121,Dictionary!B:B="root")</f>
        <v>566</v>
      </c>
      <c r="C121" s="55">
        <f>B121/(countif(Dictionary!B:B,"root")-1)</f>
        <v>0.1876657825</v>
      </c>
    </row>
    <row r="122">
      <c r="A122" s="38">
        <v>5.0</v>
      </c>
      <c r="B122" s="48">
        <f>sumproduct(len(Dictionary!A:A)=A122,Dictionary!B:B="root")</f>
        <v>802</v>
      </c>
      <c r="C122" s="55">
        <f>B122/(countif(Dictionary!B:B,"root")-1)</f>
        <v>0.2659151194</v>
      </c>
    </row>
    <row r="123">
      <c r="A123" s="38">
        <v>6.0</v>
      </c>
      <c r="B123" s="48">
        <f>sumproduct(len(Dictionary!A:A)=A123,Dictionary!B:B="root")</f>
        <v>713</v>
      </c>
      <c r="C123" s="55">
        <f>B123/(countif(Dictionary!B:B,"root")-1)</f>
        <v>0.2364058355</v>
      </c>
    </row>
    <row r="124">
      <c r="A124" s="38">
        <v>7.0</v>
      </c>
      <c r="B124" s="48">
        <f>sumproduct(len(Dictionary!A:A)=A124,Dictionary!B:B="root")</f>
        <v>429</v>
      </c>
      <c r="C124" s="55">
        <f>B124/(countif(Dictionary!B:B,"root")-1)</f>
        <v>0.1422413793</v>
      </c>
    </row>
    <row r="125">
      <c r="A125" s="38">
        <v>8.0</v>
      </c>
      <c r="B125" s="48">
        <f>sumproduct(len(Dictionary!A:A)=A125,Dictionary!B:B="root")</f>
        <v>210</v>
      </c>
      <c r="C125" s="55">
        <f>B125/(countif(Dictionary!B:B,"root")-1)</f>
        <v>0.06962864721</v>
      </c>
    </row>
    <row r="126">
      <c r="A126" s="38">
        <v>9.0</v>
      </c>
      <c r="B126" s="48">
        <f>sumproduct(len(Dictionary!A:A)=A126,Dictionary!B:B="root")</f>
        <v>67</v>
      </c>
      <c r="C126" s="55">
        <f>B126/(countif(Dictionary!B:B,"root")-1)</f>
        <v>0.02221485411</v>
      </c>
    </row>
    <row r="127">
      <c r="A127" s="38">
        <v>10.0</v>
      </c>
      <c r="B127" s="48">
        <f>sumproduct(len(Dictionary!A:A)=A127,Dictionary!B:B="root")</f>
        <v>17</v>
      </c>
      <c r="C127" s="55">
        <f>B127/(countif(Dictionary!B:B,"root")-1)</f>
        <v>0.005636604775</v>
      </c>
    </row>
    <row r="128">
      <c r="A128" s="38">
        <v>11.0</v>
      </c>
      <c r="B128" s="48">
        <f>sumproduct(len(Dictionary!A:A)=A128,Dictionary!B:B="root")</f>
        <v>8</v>
      </c>
      <c r="C128" s="55">
        <f>B128/(countif(Dictionary!B:B,"root")-1)</f>
        <v>0.002652519894</v>
      </c>
    </row>
    <row r="129">
      <c r="A129" s="38">
        <v>12.0</v>
      </c>
      <c r="B129" s="48">
        <f>sumproduct(len(Dictionary!A:A)=A129,Dictionary!B:B="root")</f>
        <v>4</v>
      </c>
      <c r="C129" s="55">
        <f>B129/(countif(Dictionary!B:B,"root")-1)</f>
        <v>0.001326259947</v>
      </c>
    </row>
    <row r="131">
      <c r="A131" s="38" t="s">
        <v>38148</v>
      </c>
      <c r="B131" s="38" t="s">
        <v>38149</v>
      </c>
      <c r="C131" s="38" t="s">
        <v>38104</v>
      </c>
    </row>
    <row r="132">
      <c r="A132" s="38">
        <v>3500.0</v>
      </c>
      <c r="B132" s="37">
        <f>A132-COUNTA(Dictionary!A:A)-1</f>
        <v>-4220</v>
      </c>
      <c r="C132" s="40">
        <f>(COUNTA(Dictionary!A:A)-1)/A132</f>
        <v>2.205142857</v>
      </c>
    </row>
    <row r="133">
      <c r="A133" s="38">
        <v>4000.0</v>
      </c>
      <c r="B133" s="37">
        <f>A133-COUNTA(Dictionary!A:A)-1</f>
        <v>-3720</v>
      </c>
      <c r="C133" s="40">
        <f>(COUNTA(Dictionary!A:A)-1)/A133</f>
        <v>1.9295</v>
      </c>
    </row>
    <row r="134">
      <c r="A134" s="38">
        <v>5000.0</v>
      </c>
      <c r="B134" s="37">
        <f>A134-COUNTA(Dictionary!A:A)-1</f>
        <v>-2720</v>
      </c>
      <c r="C134" s="40">
        <f>(COUNTA(Dictionary!A:A)-1)/A134</f>
        <v>1.5436</v>
      </c>
    </row>
    <row r="135">
      <c r="A135" s="38">
        <v>10000.0</v>
      </c>
      <c r="B135" s="37">
        <f>A135-COUNTA(Dictionary!A:A)-1</f>
        <v>2280</v>
      </c>
      <c r="C135" s="40">
        <f>(COUNTA(Dictionary!A:A)-1)/A135</f>
        <v>0.7718</v>
      </c>
    </row>
    <row r="137">
      <c r="A137" s="56" t="s">
        <v>59</v>
      </c>
      <c r="B137" s="56" t="s">
        <v>38099</v>
      </c>
      <c r="C137" s="38" t="s">
        <v>38150</v>
      </c>
      <c r="D137" s="43" t="s">
        <v>38151</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23</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29</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15</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1862</v>
      </c>
      <c r="B171" s="38" t="s">
        <v>38152</v>
      </c>
    </row>
    <row r="173">
      <c r="A173" s="38" t="s">
        <v>38099</v>
      </c>
      <c r="B173" s="38" t="s">
        <v>38153</v>
      </c>
    </row>
    <row r="174">
      <c r="A174" s="38" t="s">
        <v>21591</v>
      </c>
      <c r="B174" s="38">
        <f t="shared" ref="B174:B176" si="2">COUNTIF(#REF!, A174)</f>
        <v>0</v>
      </c>
    </row>
    <row r="175">
      <c r="A175" s="38" t="s">
        <v>30267</v>
      </c>
      <c r="B175" s="38">
        <f t="shared" si="2"/>
        <v>0</v>
      </c>
    </row>
    <row r="176">
      <c r="A176" s="38" t="s">
        <v>14433</v>
      </c>
      <c r="B176" s="38">
        <f t="shared" si="2"/>
        <v>0</v>
      </c>
    </row>
    <row r="177">
      <c r="A177" s="38" t="s">
        <v>38154</v>
      </c>
      <c r="B177" s="38">
        <f>A2-B174-B175-B176</f>
        <v>7718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38155</v>
      </c>
      <c r="F6" s="5" t="s">
        <v>2328</v>
      </c>
    </row>
    <row r="7">
      <c r="A7" s="1" t="s">
        <v>2522</v>
      </c>
      <c r="B7" s="2" t="s">
        <v>416</v>
      </c>
      <c r="C7" s="5" t="s">
        <v>513</v>
      </c>
      <c r="D7" s="58" t="s">
        <v>514</v>
      </c>
      <c r="E7" s="58" t="s">
        <v>38156</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38157</v>
      </c>
      <c r="F10" s="5" t="s">
        <v>4184</v>
      </c>
    </row>
    <row r="11">
      <c r="A11" s="5" t="s">
        <v>4537</v>
      </c>
      <c r="B11" s="8" t="s">
        <v>416</v>
      </c>
      <c r="C11" s="5" t="s">
        <v>513</v>
      </c>
      <c r="D11" s="58" t="s">
        <v>514</v>
      </c>
      <c r="E11" s="59"/>
      <c r="F11" s="5" t="s">
        <v>4538</v>
      </c>
    </row>
    <row r="12">
      <c r="A12" s="1" t="s">
        <v>5039</v>
      </c>
      <c r="B12" s="2" t="s">
        <v>416</v>
      </c>
      <c r="C12" s="5" t="s">
        <v>513</v>
      </c>
      <c r="D12" s="58" t="s">
        <v>514</v>
      </c>
      <c r="E12" s="58" t="s">
        <v>38158</v>
      </c>
      <c r="F12" s="5" t="s">
        <v>5040</v>
      </c>
    </row>
    <row r="13">
      <c r="A13" s="1" t="s">
        <v>5138</v>
      </c>
      <c r="B13" s="2" t="s">
        <v>416</v>
      </c>
      <c r="C13" s="5" t="s">
        <v>513</v>
      </c>
      <c r="D13" s="58" t="s">
        <v>514</v>
      </c>
      <c r="E13" s="58" t="s">
        <v>38159</v>
      </c>
      <c r="F13" s="5" t="s">
        <v>5139</v>
      </c>
    </row>
    <row r="14">
      <c r="A14" s="1" t="s">
        <v>5268</v>
      </c>
      <c r="B14" s="2" t="s">
        <v>416</v>
      </c>
      <c r="C14" s="5" t="s">
        <v>513</v>
      </c>
      <c r="D14" s="58" t="s">
        <v>514</v>
      </c>
      <c r="E14" s="58"/>
      <c r="F14" s="5" t="s">
        <v>5270</v>
      </c>
    </row>
    <row r="15">
      <c r="A15" s="1" t="s">
        <v>5299</v>
      </c>
      <c r="B15" s="2" t="s">
        <v>416</v>
      </c>
      <c r="C15" s="5" t="s">
        <v>513</v>
      </c>
      <c r="D15" s="58" t="s">
        <v>514</v>
      </c>
      <c r="E15" s="58" t="s">
        <v>38160</v>
      </c>
      <c r="F15" s="5" t="s">
        <v>5300</v>
      </c>
    </row>
    <row r="16">
      <c r="A16" s="1" t="s">
        <v>5349</v>
      </c>
      <c r="B16" s="2" t="s">
        <v>416</v>
      </c>
      <c r="C16" s="5" t="s">
        <v>513</v>
      </c>
      <c r="D16" s="58" t="s">
        <v>514</v>
      </c>
      <c r="E16" s="58" t="s">
        <v>38161</v>
      </c>
      <c r="F16" s="5" t="s">
        <v>5350</v>
      </c>
    </row>
    <row r="17">
      <c r="A17" s="5" t="s">
        <v>6402</v>
      </c>
      <c r="B17" s="8" t="s">
        <v>416</v>
      </c>
      <c r="C17" s="5" t="s">
        <v>513</v>
      </c>
      <c r="D17" s="58" t="s">
        <v>514</v>
      </c>
      <c r="E17" s="58" t="s">
        <v>38162</v>
      </c>
      <c r="F17" s="5" t="s">
        <v>6404</v>
      </c>
    </row>
    <row r="18">
      <c r="A18" s="5" t="s">
        <v>6713</v>
      </c>
      <c r="B18" s="8" t="s">
        <v>416</v>
      </c>
      <c r="C18" s="5" t="s">
        <v>513</v>
      </c>
      <c r="D18" s="58" t="s">
        <v>514</v>
      </c>
      <c r="E18" s="58" t="s">
        <v>38163</v>
      </c>
      <c r="F18" s="5" t="s">
        <v>6714</v>
      </c>
    </row>
    <row r="19">
      <c r="A19" s="5" t="s">
        <v>7095</v>
      </c>
      <c r="B19" s="8" t="s">
        <v>416</v>
      </c>
      <c r="C19" s="5" t="s">
        <v>513</v>
      </c>
      <c r="D19" s="58" t="s">
        <v>514</v>
      </c>
      <c r="E19" s="58" t="s">
        <v>38162</v>
      </c>
      <c r="F19" s="5" t="s">
        <v>7097</v>
      </c>
    </row>
    <row r="20">
      <c r="A20" s="5" t="s">
        <v>7782</v>
      </c>
      <c r="B20" s="8" t="s">
        <v>416</v>
      </c>
      <c r="C20" s="5" t="s">
        <v>513</v>
      </c>
      <c r="D20" s="58" t="s">
        <v>514</v>
      </c>
      <c r="E20" s="58" t="s">
        <v>38164</v>
      </c>
      <c r="F20" s="5" t="s">
        <v>7783</v>
      </c>
    </row>
    <row r="21">
      <c r="A21" s="1" t="s">
        <v>10766</v>
      </c>
      <c r="B21" s="2" t="s">
        <v>416</v>
      </c>
      <c r="C21" s="5" t="s">
        <v>513</v>
      </c>
      <c r="D21" s="58" t="s">
        <v>514</v>
      </c>
      <c r="E21" s="58" t="s">
        <v>38165</v>
      </c>
      <c r="F21" s="5" t="s">
        <v>10767</v>
      </c>
    </row>
    <row r="22">
      <c r="A22" s="1" t="s">
        <v>11374</v>
      </c>
      <c r="B22" s="2" t="s">
        <v>416</v>
      </c>
      <c r="C22" s="5" t="s">
        <v>513</v>
      </c>
      <c r="D22" s="58" t="s">
        <v>514</v>
      </c>
      <c r="E22" s="58" t="s">
        <v>38166</v>
      </c>
      <c r="F22" s="5" t="s">
        <v>11376</v>
      </c>
    </row>
    <row r="23">
      <c r="A23" s="1" t="s">
        <v>12309</v>
      </c>
      <c r="B23" s="2" t="s">
        <v>416</v>
      </c>
      <c r="C23" s="5" t="s">
        <v>513</v>
      </c>
      <c r="D23" s="58" t="s">
        <v>514</v>
      </c>
      <c r="E23" s="58"/>
      <c r="F23" s="5" t="s">
        <v>12310</v>
      </c>
    </row>
    <row r="24">
      <c r="A24" s="1" t="s">
        <v>12523</v>
      </c>
      <c r="B24" s="2" t="s">
        <v>416</v>
      </c>
      <c r="C24" s="5" t="s">
        <v>513</v>
      </c>
      <c r="D24" s="58" t="s">
        <v>514</v>
      </c>
      <c r="E24" s="58" t="s">
        <v>38167</v>
      </c>
      <c r="F24" s="5" t="s">
        <v>12524</v>
      </c>
    </row>
    <row r="25">
      <c r="A25" s="1" t="s">
        <v>12538</v>
      </c>
      <c r="B25" s="2" t="s">
        <v>416</v>
      </c>
      <c r="C25" s="5" t="s">
        <v>513</v>
      </c>
      <c r="D25" s="58" t="s">
        <v>514</v>
      </c>
      <c r="E25" s="58" t="s">
        <v>38165</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38162</v>
      </c>
      <c r="F28" s="5" t="s">
        <v>14348</v>
      </c>
    </row>
    <row r="29">
      <c r="A29" s="1" t="s">
        <v>15119</v>
      </c>
      <c r="B29" s="2" t="s">
        <v>416</v>
      </c>
      <c r="C29" s="5" t="s">
        <v>513</v>
      </c>
      <c r="D29" s="58" t="s">
        <v>514</v>
      </c>
      <c r="E29" s="58"/>
      <c r="F29" s="5" t="s">
        <v>15121</v>
      </c>
    </row>
    <row r="30">
      <c r="A30" s="5" t="s">
        <v>15360</v>
      </c>
      <c r="B30" s="8" t="s">
        <v>416</v>
      </c>
      <c r="C30" s="5" t="s">
        <v>513</v>
      </c>
      <c r="D30" s="58" t="s">
        <v>514</v>
      </c>
      <c r="E30" s="58" t="s">
        <v>38163</v>
      </c>
      <c r="F30" s="5" t="s">
        <v>15361</v>
      </c>
    </row>
    <row r="31">
      <c r="A31" s="5" t="s">
        <v>17863</v>
      </c>
      <c r="B31" s="8" t="s">
        <v>416</v>
      </c>
      <c r="C31" s="5" t="s">
        <v>513</v>
      </c>
      <c r="D31" s="58" t="s">
        <v>514</v>
      </c>
      <c r="E31" s="58"/>
      <c r="F31" s="5" t="s">
        <v>17864</v>
      </c>
    </row>
    <row r="32">
      <c r="A32" s="1" t="s">
        <v>18214</v>
      </c>
      <c r="B32" s="2" t="s">
        <v>416</v>
      </c>
      <c r="C32" s="5" t="s">
        <v>513</v>
      </c>
      <c r="D32" s="58" t="s">
        <v>514</v>
      </c>
      <c r="E32" s="58" t="s">
        <v>38163</v>
      </c>
      <c r="F32" s="5" t="s">
        <v>18216</v>
      </c>
    </row>
    <row r="33">
      <c r="A33" s="1" t="s">
        <v>19028</v>
      </c>
      <c r="B33" s="2" t="s">
        <v>416</v>
      </c>
      <c r="C33" s="5" t="s">
        <v>513</v>
      </c>
      <c r="D33" s="58" t="s">
        <v>514</v>
      </c>
      <c r="E33" s="58"/>
      <c r="F33" s="5" t="s">
        <v>19029</v>
      </c>
    </row>
    <row r="34">
      <c r="A34" s="1" t="s">
        <v>19139</v>
      </c>
      <c r="B34" s="2" t="s">
        <v>416</v>
      </c>
      <c r="C34" s="5" t="s">
        <v>513</v>
      </c>
      <c r="D34" s="58" t="s">
        <v>514</v>
      </c>
      <c r="E34" s="58" t="s">
        <v>38168</v>
      </c>
      <c r="F34" s="5" t="s">
        <v>19140</v>
      </c>
    </row>
    <row r="35">
      <c r="A35" s="1" t="s">
        <v>5303</v>
      </c>
      <c r="B35" s="2" t="s">
        <v>416</v>
      </c>
      <c r="C35" s="5" t="s">
        <v>513</v>
      </c>
      <c r="D35" s="58" t="s">
        <v>514</v>
      </c>
      <c r="E35" s="58" t="s">
        <v>38160</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38162</v>
      </c>
      <c r="F39" s="5" t="s">
        <v>21116</v>
      </c>
    </row>
    <row r="40">
      <c r="A40" s="5" t="s">
        <v>21287</v>
      </c>
      <c r="B40" s="8" t="s">
        <v>416</v>
      </c>
      <c r="C40" s="5" t="s">
        <v>513</v>
      </c>
      <c r="D40" s="58" t="s">
        <v>514</v>
      </c>
      <c r="E40" s="58" t="s">
        <v>38169</v>
      </c>
      <c r="F40" s="5" t="s">
        <v>21288</v>
      </c>
    </row>
    <row r="41">
      <c r="A41" s="5" t="s">
        <v>21722</v>
      </c>
      <c r="B41" s="8" t="s">
        <v>416</v>
      </c>
      <c r="C41" s="5" t="s">
        <v>513</v>
      </c>
      <c r="D41" s="58" t="s">
        <v>514</v>
      </c>
      <c r="E41" s="58" t="s">
        <v>38170</v>
      </c>
      <c r="F41" s="5" t="s">
        <v>21723</v>
      </c>
    </row>
    <row r="42">
      <c r="A42" s="1" t="s">
        <v>21866</v>
      </c>
      <c r="B42" s="2" t="s">
        <v>416</v>
      </c>
      <c r="C42" s="5" t="s">
        <v>513</v>
      </c>
      <c r="D42" s="58" t="s">
        <v>514</v>
      </c>
      <c r="E42" s="58"/>
      <c r="F42" s="5" t="s">
        <v>21867</v>
      </c>
    </row>
    <row r="43">
      <c r="A43" s="1" t="s">
        <v>22330</v>
      </c>
      <c r="B43" s="2" t="s">
        <v>416</v>
      </c>
      <c r="C43" s="5" t="s">
        <v>513</v>
      </c>
      <c r="D43" s="58" t="s">
        <v>514</v>
      </c>
      <c r="E43" s="58"/>
      <c r="F43" s="5" t="s">
        <v>22331</v>
      </c>
    </row>
    <row r="44">
      <c r="A44" s="5" t="s">
        <v>24165</v>
      </c>
      <c r="B44" s="8" t="s">
        <v>416</v>
      </c>
      <c r="C44" s="5" t="s">
        <v>513</v>
      </c>
      <c r="D44" s="58" t="s">
        <v>514</v>
      </c>
      <c r="E44" s="58"/>
      <c r="F44" s="5" t="s">
        <v>24167</v>
      </c>
    </row>
    <row r="45">
      <c r="A45" s="1" t="s">
        <v>24723</v>
      </c>
      <c r="B45" s="2" t="s">
        <v>416</v>
      </c>
      <c r="C45" s="5" t="s">
        <v>513</v>
      </c>
      <c r="D45" s="58" t="s">
        <v>514</v>
      </c>
      <c r="E45" s="58"/>
      <c r="F45" s="5" t="s">
        <v>24724</v>
      </c>
    </row>
    <row r="46">
      <c r="A46" s="1" t="s">
        <v>25367</v>
      </c>
      <c r="B46" s="2" t="s">
        <v>416</v>
      </c>
      <c r="C46" s="5" t="s">
        <v>513</v>
      </c>
      <c r="D46" s="58" t="s">
        <v>514</v>
      </c>
      <c r="E46" s="58" t="s">
        <v>38171</v>
      </c>
      <c r="F46" s="5" t="s">
        <v>25368</v>
      </c>
    </row>
    <row r="47">
      <c r="A47" s="5" t="s">
        <v>27478</v>
      </c>
      <c r="B47" s="8" t="s">
        <v>416</v>
      </c>
      <c r="C47" s="5" t="s">
        <v>513</v>
      </c>
      <c r="D47" s="58" t="s">
        <v>514</v>
      </c>
      <c r="E47" s="58" t="s">
        <v>36801</v>
      </c>
      <c r="F47" s="5" t="s">
        <v>27479</v>
      </c>
    </row>
    <row r="48">
      <c r="A48" s="1" t="s">
        <v>27918</v>
      </c>
      <c r="B48" s="2" t="s">
        <v>416</v>
      </c>
      <c r="C48" s="5" t="s">
        <v>513</v>
      </c>
      <c r="D48" s="58" t="s">
        <v>514</v>
      </c>
      <c r="E48" s="58"/>
      <c r="F48" s="5" t="s">
        <v>27919</v>
      </c>
    </row>
    <row r="49">
      <c r="A49" s="5" t="s">
        <v>28243</v>
      </c>
      <c r="B49" s="8" t="s">
        <v>416</v>
      </c>
      <c r="C49" s="5" t="s">
        <v>513</v>
      </c>
      <c r="D49" s="58" t="s">
        <v>514</v>
      </c>
      <c r="E49" s="59"/>
      <c r="F49" s="5" t="s">
        <v>28244</v>
      </c>
    </row>
    <row r="50">
      <c r="A50" s="1" t="s">
        <v>28257</v>
      </c>
      <c r="B50" s="2" t="s">
        <v>416</v>
      </c>
      <c r="C50" s="5" t="s">
        <v>513</v>
      </c>
      <c r="D50" s="58" t="s">
        <v>514</v>
      </c>
      <c r="E50" s="58" t="s">
        <v>17112</v>
      </c>
      <c r="F50" s="5" t="s">
        <v>28259</v>
      </c>
    </row>
    <row r="51">
      <c r="A51" s="5" t="s">
        <v>28862</v>
      </c>
      <c r="B51" s="8" t="s">
        <v>416</v>
      </c>
      <c r="C51" s="5" t="s">
        <v>513</v>
      </c>
      <c r="D51" s="58" t="s">
        <v>514</v>
      </c>
      <c r="E51" s="58"/>
      <c r="F51" s="5" t="s">
        <v>28863</v>
      </c>
    </row>
    <row r="52">
      <c r="A52" s="5" t="s">
        <v>29037</v>
      </c>
      <c r="B52" s="8" t="s">
        <v>416</v>
      </c>
      <c r="C52" s="5" t="s">
        <v>513</v>
      </c>
      <c r="D52" s="58" t="s">
        <v>514</v>
      </c>
      <c r="E52" s="58" t="s">
        <v>38172</v>
      </c>
      <c r="F52" s="5" t="s">
        <v>29038</v>
      </c>
    </row>
    <row r="53">
      <c r="A53" s="5" t="s">
        <v>29780</v>
      </c>
      <c r="B53" s="8" t="s">
        <v>416</v>
      </c>
      <c r="C53" s="5" t="s">
        <v>513</v>
      </c>
      <c r="D53" s="58" t="s">
        <v>514</v>
      </c>
      <c r="E53" s="58"/>
      <c r="F53" s="5" t="s">
        <v>29781</v>
      </c>
    </row>
    <row r="54">
      <c r="A54" s="1" t="s">
        <v>29800</v>
      </c>
      <c r="B54" s="2" t="s">
        <v>416</v>
      </c>
      <c r="C54" s="5" t="s">
        <v>513</v>
      </c>
      <c r="D54" s="58" t="s">
        <v>514</v>
      </c>
      <c r="E54" s="58"/>
      <c r="F54" s="5" t="s">
        <v>29801</v>
      </c>
    </row>
    <row r="55">
      <c r="A55" s="5" t="s">
        <v>29842</v>
      </c>
      <c r="B55" s="8" t="s">
        <v>416</v>
      </c>
      <c r="C55" s="5" t="s">
        <v>513</v>
      </c>
      <c r="D55" s="58" t="s">
        <v>514</v>
      </c>
      <c r="E55" s="59"/>
      <c r="F55" s="5" t="s">
        <v>29843</v>
      </c>
    </row>
    <row r="56">
      <c r="A56" s="1" t="s">
        <v>29904</v>
      </c>
      <c r="B56" s="2" t="s">
        <v>416</v>
      </c>
      <c r="C56" s="5" t="s">
        <v>513</v>
      </c>
      <c r="D56" s="58" t="s">
        <v>514</v>
      </c>
      <c r="E56" s="58"/>
      <c r="F56" s="5" t="s">
        <v>29905</v>
      </c>
    </row>
    <row r="57">
      <c r="A57" s="1" t="s">
        <v>29952</v>
      </c>
      <c r="B57" s="2" t="s">
        <v>416</v>
      </c>
      <c r="C57" s="5" t="s">
        <v>513</v>
      </c>
      <c r="D57" s="58" t="s">
        <v>514</v>
      </c>
      <c r="E57" s="58" t="s">
        <v>38173</v>
      </c>
      <c r="F57" s="5" t="s">
        <v>29953</v>
      </c>
    </row>
    <row r="58">
      <c r="A58" s="5" t="s">
        <v>30378</v>
      </c>
      <c r="B58" s="8" t="s">
        <v>416</v>
      </c>
      <c r="C58" s="5" t="s">
        <v>513</v>
      </c>
      <c r="D58" s="58" t="s">
        <v>514</v>
      </c>
      <c r="E58" s="58" t="s">
        <v>38174</v>
      </c>
      <c r="F58" s="5" t="s">
        <v>30379</v>
      </c>
    </row>
    <row r="59">
      <c r="A59" s="5" t="s">
        <v>31196</v>
      </c>
      <c r="B59" s="8" t="s">
        <v>416</v>
      </c>
      <c r="C59" s="5" t="s">
        <v>513</v>
      </c>
      <c r="D59" s="58" t="s">
        <v>514</v>
      </c>
      <c r="E59" s="58" t="s">
        <v>38165</v>
      </c>
      <c r="F59" s="5" t="s">
        <v>31198</v>
      </c>
    </row>
    <row r="60">
      <c r="A60" s="5" t="s">
        <v>31626</v>
      </c>
      <c r="B60" s="2" t="s">
        <v>416</v>
      </c>
      <c r="C60" s="5" t="s">
        <v>513</v>
      </c>
      <c r="D60" s="58" t="s">
        <v>514</v>
      </c>
      <c r="E60" s="58"/>
      <c r="F60" s="5" t="s">
        <v>31627</v>
      </c>
    </row>
    <row r="61">
      <c r="A61" s="5" t="s">
        <v>32235</v>
      </c>
      <c r="B61" s="8" t="s">
        <v>416</v>
      </c>
      <c r="C61" s="5" t="s">
        <v>513</v>
      </c>
      <c r="D61" s="58" t="s">
        <v>514</v>
      </c>
      <c r="E61" s="58"/>
      <c r="F61" s="5" t="s">
        <v>32236</v>
      </c>
    </row>
    <row r="62">
      <c r="A62" s="1" t="s">
        <v>32476</v>
      </c>
      <c r="B62" s="2" t="s">
        <v>416</v>
      </c>
      <c r="C62" s="5" t="s">
        <v>513</v>
      </c>
      <c r="D62" s="58" t="s">
        <v>514</v>
      </c>
      <c r="E62" s="58" t="s">
        <v>38175</v>
      </c>
      <c r="F62" s="5" t="s">
        <v>32477</v>
      </c>
    </row>
    <row r="63">
      <c r="A63" s="5" t="s">
        <v>32577</v>
      </c>
      <c r="B63" s="8" t="s">
        <v>416</v>
      </c>
      <c r="C63" s="5" t="s">
        <v>513</v>
      </c>
      <c r="D63" s="58" t="s">
        <v>514</v>
      </c>
      <c r="E63" s="59"/>
      <c r="F63" s="5" t="s">
        <v>32578</v>
      </c>
    </row>
    <row r="64">
      <c r="A64" s="1" t="s">
        <v>32684</v>
      </c>
      <c r="B64" s="2" t="s">
        <v>416</v>
      </c>
      <c r="C64" s="5" t="s">
        <v>513</v>
      </c>
      <c r="D64" s="58" t="s">
        <v>514</v>
      </c>
      <c r="E64" s="58" t="s">
        <v>38173</v>
      </c>
      <c r="F64" s="5" t="s">
        <v>32685</v>
      </c>
    </row>
    <row r="65">
      <c r="A65" s="1" t="s">
        <v>32980</v>
      </c>
      <c r="B65" s="2" t="s">
        <v>416</v>
      </c>
      <c r="C65" s="5" t="s">
        <v>513</v>
      </c>
      <c r="D65" s="58" t="s">
        <v>514</v>
      </c>
      <c r="E65" s="58"/>
      <c r="F65" s="5" t="s">
        <v>32982</v>
      </c>
    </row>
    <row r="66">
      <c r="A66" s="5" t="s">
        <v>33703</v>
      </c>
      <c r="B66" s="8" t="s">
        <v>416</v>
      </c>
      <c r="C66" s="5" t="s">
        <v>513</v>
      </c>
      <c r="D66" s="58" t="s">
        <v>514</v>
      </c>
      <c r="E66" s="58" t="s">
        <v>38168</v>
      </c>
      <c r="F66" s="5" t="s">
        <v>33704</v>
      </c>
    </row>
    <row r="67">
      <c r="A67" s="1" t="s">
        <v>34253</v>
      </c>
      <c r="B67" s="2" t="s">
        <v>416</v>
      </c>
      <c r="C67" s="5" t="s">
        <v>513</v>
      </c>
      <c r="D67" s="58" t="s">
        <v>514</v>
      </c>
      <c r="E67" s="58" t="s">
        <v>38176</v>
      </c>
      <c r="F67" s="5" t="s">
        <v>34254</v>
      </c>
    </row>
    <row r="68">
      <c r="A68" s="1" t="s">
        <v>34916</v>
      </c>
      <c r="B68" s="2" t="s">
        <v>416</v>
      </c>
      <c r="C68" s="5" t="s">
        <v>513</v>
      </c>
      <c r="D68" s="58" t="s">
        <v>514</v>
      </c>
      <c r="E68" s="58"/>
      <c r="F68" s="5" t="s">
        <v>34917</v>
      </c>
    </row>
    <row r="69">
      <c r="A69" s="5" t="s">
        <v>35319</v>
      </c>
      <c r="B69" s="8" t="s">
        <v>416</v>
      </c>
      <c r="C69" s="5" t="s">
        <v>513</v>
      </c>
      <c r="D69" s="58" t="s">
        <v>514</v>
      </c>
      <c r="E69" s="58"/>
      <c r="F69" s="5" t="s">
        <v>35320</v>
      </c>
    </row>
    <row r="70">
      <c r="A70" s="5" t="s">
        <v>35386</v>
      </c>
      <c r="B70" s="8" t="s">
        <v>416</v>
      </c>
      <c r="C70" s="5" t="s">
        <v>513</v>
      </c>
      <c r="D70" s="58" t="s">
        <v>514</v>
      </c>
      <c r="E70" s="58"/>
      <c r="F70" s="5" t="s">
        <v>35387</v>
      </c>
    </row>
    <row r="71">
      <c r="A71" s="1" t="s">
        <v>35898</v>
      </c>
      <c r="B71" s="2" t="s">
        <v>416</v>
      </c>
      <c r="C71" s="5" t="s">
        <v>513</v>
      </c>
      <c r="D71" s="58" t="s">
        <v>514</v>
      </c>
      <c r="E71" s="58"/>
      <c r="F71" s="5" t="s">
        <v>35899</v>
      </c>
    </row>
    <row r="72">
      <c r="A72" s="1" t="s">
        <v>36060</v>
      </c>
      <c r="B72" s="2" t="s">
        <v>416</v>
      </c>
      <c r="C72" s="5" t="s">
        <v>513</v>
      </c>
      <c r="D72" s="58" t="s">
        <v>514</v>
      </c>
      <c r="E72" s="58" t="s">
        <v>38177</v>
      </c>
      <c r="F72" s="5" t="s">
        <v>36062</v>
      </c>
    </row>
    <row r="73">
      <c r="A73" s="1" t="s">
        <v>36141</v>
      </c>
      <c r="B73" s="2" t="s">
        <v>445</v>
      </c>
      <c r="C73" s="5" t="s">
        <v>513</v>
      </c>
      <c r="D73" s="58" t="s">
        <v>514</v>
      </c>
      <c r="E73" s="58"/>
      <c r="F73" s="5" t="s">
        <v>36142</v>
      </c>
    </row>
    <row r="74">
      <c r="A74" s="5" t="s">
        <v>36243</v>
      </c>
      <c r="B74" s="2" t="s">
        <v>416</v>
      </c>
      <c r="C74" s="5" t="s">
        <v>513</v>
      </c>
      <c r="D74" s="58" t="s">
        <v>514</v>
      </c>
      <c r="E74" s="58" t="s">
        <v>38173</v>
      </c>
      <c r="F74" s="5" t="s">
        <v>36244</v>
      </c>
    </row>
    <row r="75">
      <c r="A75" s="5" t="s">
        <v>36671</v>
      </c>
      <c r="B75" s="8" t="s">
        <v>416</v>
      </c>
      <c r="C75" s="5" t="s">
        <v>513</v>
      </c>
      <c r="D75" s="58" t="s">
        <v>514</v>
      </c>
      <c r="E75" s="58" t="s">
        <v>38173</v>
      </c>
      <c r="F75" s="5" t="s">
        <v>36672</v>
      </c>
    </row>
    <row r="76">
      <c r="A76" s="1" t="s">
        <v>37068</v>
      </c>
      <c r="B76" s="2" t="s">
        <v>445</v>
      </c>
      <c r="C76" s="5" t="s">
        <v>513</v>
      </c>
      <c r="D76" s="58" t="s">
        <v>514</v>
      </c>
      <c r="E76" s="58" t="s">
        <v>38178</v>
      </c>
      <c r="F76" s="5" t="s">
        <v>37069</v>
      </c>
    </row>
    <row r="77">
      <c r="A77" s="1" t="s">
        <v>12313</v>
      </c>
      <c r="B77" s="2" t="s">
        <v>416</v>
      </c>
      <c r="C77" s="5" t="s">
        <v>513</v>
      </c>
      <c r="D77" s="58" t="s">
        <v>514</v>
      </c>
      <c r="E77" s="58"/>
      <c r="F77" s="5" t="s">
        <v>37185</v>
      </c>
    </row>
    <row r="78">
      <c r="A78" s="1" t="s">
        <v>37294</v>
      </c>
      <c r="B78" s="2" t="s">
        <v>416</v>
      </c>
      <c r="C78" s="5" t="s">
        <v>513</v>
      </c>
      <c r="D78" s="58" t="s">
        <v>514</v>
      </c>
      <c r="E78" s="58" t="s">
        <v>38173</v>
      </c>
      <c r="F78" s="5" t="s">
        <v>37295</v>
      </c>
    </row>
    <row r="79">
      <c r="A79" s="1" t="s">
        <v>37349</v>
      </c>
      <c r="B79" s="2" t="s">
        <v>416</v>
      </c>
      <c r="C79" s="5" t="s">
        <v>513</v>
      </c>
      <c r="D79" s="58" t="s">
        <v>514</v>
      </c>
      <c r="E79" s="58" t="s">
        <v>38179</v>
      </c>
      <c r="F79" s="5" t="s">
        <v>37350</v>
      </c>
    </row>
    <row r="80">
      <c r="A80" s="1" t="s">
        <v>37646</v>
      </c>
      <c r="B80" s="2" t="s">
        <v>416</v>
      </c>
      <c r="C80" s="5" t="s">
        <v>513</v>
      </c>
      <c r="D80" s="58" t="s">
        <v>514</v>
      </c>
      <c r="E80" s="58"/>
      <c r="F80" s="1" t="s">
        <v>37647</v>
      </c>
    </row>
    <row r="81">
      <c r="A81" s="5" t="s">
        <v>37987</v>
      </c>
      <c r="B81" s="8" t="s">
        <v>416</v>
      </c>
      <c r="C81" s="5" t="s">
        <v>513</v>
      </c>
      <c r="D81" s="58" t="s">
        <v>514</v>
      </c>
      <c r="E81" s="58" t="s">
        <v>38165</v>
      </c>
      <c r="F81" s="5" t="s">
        <v>37988</v>
      </c>
    </row>
    <row r="82">
      <c r="A82" s="5" t="s">
        <v>918</v>
      </c>
      <c r="B82" s="8" t="s">
        <v>416</v>
      </c>
      <c r="C82" s="5" t="s">
        <v>919</v>
      </c>
      <c r="D82" s="58" t="s">
        <v>514</v>
      </c>
      <c r="E82" s="58" t="s">
        <v>38173</v>
      </c>
      <c r="F82" s="5" t="s">
        <v>921</v>
      </c>
    </row>
    <row r="83">
      <c r="A83" s="5" t="s">
        <v>8317</v>
      </c>
      <c r="B83" s="8" t="s">
        <v>416</v>
      </c>
      <c r="C83" s="5" t="s">
        <v>513</v>
      </c>
      <c r="D83" s="58" t="s">
        <v>514</v>
      </c>
      <c r="E83" s="58"/>
      <c r="F83" s="5" t="s">
        <v>8319</v>
      </c>
    </row>
    <row r="84">
      <c r="A84" s="1" t="s">
        <v>9825</v>
      </c>
      <c r="B84" s="2" t="s">
        <v>416</v>
      </c>
      <c r="C84" s="5" t="s">
        <v>513</v>
      </c>
      <c r="D84" s="58" t="s">
        <v>514</v>
      </c>
      <c r="E84" s="58" t="s">
        <v>38163</v>
      </c>
      <c r="F84" s="5" t="s">
        <v>9827</v>
      </c>
    </row>
    <row r="85">
      <c r="A85" s="1" t="s">
        <v>1610</v>
      </c>
      <c r="B85" s="2" t="s">
        <v>416</v>
      </c>
      <c r="C85" s="5" t="s">
        <v>513</v>
      </c>
      <c r="D85" s="58" t="s">
        <v>38180</v>
      </c>
      <c r="E85" s="58"/>
      <c r="F85" s="5" t="s">
        <v>1611</v>
      </c>
    </row>
    <row r="86">
      <c r="A86" s="5" t="s">
        <v>1875</v>
      </c>
      <c r="B86" s="2" t="s">
        <v>416</v>
      </c>
      <c r="C86" s="5" t="s">
        <v>513</v>
      </c>
      <c r="D86" s="58" t="s">
        <v>38180</v>
      </c>
      <c r="E86" s="58"/>
      <c r="F86" s="5" t="s">
        <v>1876</v>
      </c>
    </row>
    <row r="87">
      <c r="A87" s="1" t="s">
        <v>2002</v>
      </c>
      <c r="B87" s="2" t="s">
        <v>416</v>
      </c>
      <c r="C87" s="5" t="s">
        <v>513</v>
      </c>
      <c r="D87" s="58" t="s">
        <v>38180</v>
      </c>
      <c r="E87" s="58"/>
      <c r="F87" s="5" t="s">
        <v>2003</v>
      </c>
    </row>
    <row r="88">
      <c r="A88" s="1" t="s">
        <v>5853</v>
      </c>
      <c r="B88" s="2" t="s">
        <v>416</v>
      </c>
      <c r="C88" s="5" t="s">
        <v>513</v>
      </c>
      <c r="D88" s="58" t="s">
        <v>38180</v>
      </c>
      <c r="E88" s="58"/>
      <c r="F88" s="5" t="s">
        <v>5854</v>
      </c>
    </row>
    <row r="89">
      <c r="A89" s="1" t="s">
        <v>8034</v>
      </c>
      <c r="B89" s="2" t="s">
        <v>416</v>
      </c>
      <c r="C89" s="5" t="s">
        <v>513</v>
      </c>
      <c r="D89" s="58" t="s">
        <v>38180</v>
      </c>
      <c r="E89" s="58"/>
      <c r="F89" s="5" t="s">
        <v>8035</v>
      </c>
    </row>
    <row r="90">
      <c r="A90" s="1" t="s">
        <v>10534</v>
      </c>
      <c r="B90" s="2" t="s">
        <v>416</v>
      </c>
      <c r="C90" s="5" t="s">
        <v>513</v>
      </c>
      <c r="D90" s="58" t="s">
        <v>38180</v>
      </c>
      <c r="E90" s="58"/>
      <c r="F90" s="5" t="s">
        <v>10535</v>
      </c>
    </row>
    <row r="91">
      <c r="A91" s="5" t="s">
        <v>10600</v>
      </c>
      <c r="B91" s="2" t="s">
        <v>416</v>
      </c>
      <c r="C91" s="5" t="s">
        <v>513</v>
      </c>
      <c r="D91" s="58" t="s">
        <v>38180</v>
      </c>
      <c r="E91" s="58"/>
      <c r="F91" s="5" t="s">
        <v>10601</v>
      </c>
    </row>
    <row r="92">
      <c r="A92" s="1" t="s">
        <v>12558</v>
      </c>
      <c r="B92" s="2" t="s">
        <v>416</v>
      </c>
      <c r="C92" s="5" t="s">
        <v>513</v>
      </c>
      <c r="D92" s="58" t="s">
        <v>38180</v>
      </c>
      <c r="E92" s="58"/>
      <c r="F92" s="5" t="s">
        <v>12559</v>
      </c>
    </row>
    <row r="93">
      <c r="A93" s="5" t="s">
        <v>12923</v>
      </c>
      <c r="B93" s="8" t="s">
        <v>416</v>
      </c>
      <c r="C93" s="5" t="s">
        <v>513</v>
      </c>
      <c r="D93" s="58" t="s">
        <v>38180</v>
      </c>
      <c r="E93" s="59"/>
      <c r="F93" s="5" t="s">
        <v>12924</v>
      </c>
    </row>
    <row r="94">
      <c r="A94" s="1" t="s">
        <v>13064</v>
      </c>
      <c r="B94" s="2" t="s">
        <v>416</v>
      </c>
      <c r="C94" s="5" t="s">
        <v>513</v>
      </c>
      <c r="D94" s="58" t="s">
        <v>38180</v>
      </c>
      <c r="E94" s="58"/>
      <c r="F94" s="5" t="s">
        <v>13065</v>
      </c>
    </row>
    <row r="95">
      <c r="A95" s="1" t="s">
        <v>14428</v>
      </c>
      <c r="B95" s="2" t="s">
        <v>416</v>
      </c>
      <c r="C95" s="5" t="s">
        <v>513</v>
      </c>
      <c r="D95" s="58" t="s">
        <v>38180</v>
      </c>
      <c r="E95" s="58"/>
      <c r="F95" s="5" t="s">
        <v>14429</v>
      </c>
    </row>
    <row r="96">
      <c r="A96" s="5" t="s">
        <v>15952</v>
      </c>
      <c r="B96" s="8" t="s">
        <v>416</v>
      </c>
      <c r="C96" s="5" t="s">
        <v>513</v>
      </c>
      <c r="D96" s="58" t="s">
        <v>38180</v>
      </c>
      <c r="E96" s="58"/>
      <c r="F96" s="5" t="s">
        <v>15953</v>
      </c>
    </row>
    <row r="97">
      <c r="A97" s="1" t="s">
        <v>16208</v>
      </c>
      <c r="B97" s="2" t="s">
        <v>416</v>
      </c>
      <c r="C97" s="5" t="s">
        <v>513</v>
      </c>
      <c r="D97" s="58" t="s">
        <v>38180</v>
      </c>
      <c r="E97" s="58"/>
      <c r="F97" s="5" t="s">
        <v>16209</v>
      </c>
    </row>
    <row r="98">
      <c r="A98" s="1" t="s">
        <v>16667</v>
      </c>
      <c r="B98" s="2" t="s">
        <v>416</v>
      </c>
      <c r="C98" s="5" t="s">
        <v>513</v>
      </c>
      <c r="D98" s="58" t="s">
        <v>38180</v>
      </c>
      <c r="E98" s="58"/>
      <c r="F98" s="5" t="s">
        <v>16668</v>
      </c>
    </row>
    <row r="99">
      <c r="A99" s="1" t="s">
        <v>16807</v>
      </c>
      <c r="B99" s="2" t="s">
        <v>416</v>
      </c>
      <c r="C99" s="5" t="s">
        <v>513</v>
      </c>
      <c r="D99" s="58" t="s">
        <v>38180</v>
      </c>
      <c r="E99" s="58"/>
      <c r="F99" s="5" t="s">
        <v>16808</v>
      </c>
    </row>
    <row r="100">
      <c r="A100" s="1" t="s">
        <v>17016</v>
      </c>
      <c r="B100" s="2" t="s">
        <v>416</v>
      </c>
      <c r="C100" s="5" t="s">
        <v>513</v>
      </c>
      <c r="D100" s="58" t="s">
        <v>38180</v>
      </c>
      <c r="E100" s="58"/>
      <c r="F100" s="5" t="s">
        <v>17017</v>
      </c>
    </row>
    <row r="101">
      <c r="A101" s="5" t="s">
        <v>17888</v>
      </c>
      <c r="B101" s="8" t="s">
        <v>416</v>
      </c>
      <c r="C101" s="5" t="s">
        <v>513</v>
      </c>
      <c r="D101" s="58" t="s">
        <v>38180</v>
      </c>
      <c r="E101" s="58"/>
      <c r="F101" s="5" t="s">
        <v>17889</v>
      </c>
    </row>
    <row r="102">
      <c r="A102" s="5" t="s">
        <v>19154</v>
      </c>
      <c r="B102" s="8" t="s">
        <v>445</v>
      </c>
      <c r="C102" s="5" t="s">
        <v>513</v>
      </c>
      <c r="D102" s="58" t="s">
        <v>38180</v>
      </c>
      <c r="E102" s="59"/>
      <c r="F102" s="5" t="s">
        <v>19155</v>
      </c>
    </row>
    <row r="103">
      <c r="A103" s="1" t="s">
        <v>20188</v>
      </c>
      <c r="B103" s="2" t="s">
        <v>416</v>
      </c>
      <c r="C103" s="5" t="s">
        <v>513</v>
      </c>
      <c r="D103" s="58" t="s">
        <v>38180</v>
      </c>
      <c r="E103" s="58"/>
      <c r="F103" s="5" t="s">
        <v>20189</v>
      </c>
    </row>
    <row r="104">
      <c r="A104" s="5" t="s">
        <v>20205</v>
      </c>
      <c r="B104" s="8" t="s">
        <v>416</v>
      </c>
      <c r="C104" s="5" t="s">
        <v>513</v>
      </c>
      <c r="D104" s="58" t="s">
        <v>38180</v>
      </c>
      <c r="E104" s="58"/>
      <c r="F104" s="5" t="s">
        <v>20206</v>
      </c>
    </row>
    <row r="105">
      <c r="A105" s="1" t="s">
        <v>21419</v>
      </c>
      <c r="B105" s="2" t="s">
        <v>416</v>
      </c>
      <c r="C105" s="5" t="s">
        <v>513</v>
      </c>
      <c r="D105" s="58" t="s">
        <v>38180</v>
      </c>
      <c r="E105" s="58"/>
      <c r="F105" s="5" t="s">
        <v>21421</v>
      </c>
    </row>
    <row r="106">
      <c r="A106" s="1" t="s">
        <v>26865</v>
      </c>
      <c r="B106" s="2" t="s">
        <v>416</v>
      </c>
      <c r="C106" s="5" t="s">
        <v>513</v>
      </c>
      <c r="D106" s="58" t="s">
        <v>38180</v>
      </c>
      <c r="E106" s="58"/>
      <c r="F106" s="5" t="s">
        <v>26866</v>
      </c>
    </row>
    <row r="107">
      <c r="A107" s="1" t="s">
        <v>27783</v>
      </c>
      <c r="B107" s="2" t="s">
        <v>416</v>
      </c>
      <c r="C107" s="5" t="s">
        <v>513</v>
      </c>
      <c r="D107" s="58" t="s">
        <v>38180</v>
      </c>
      <c r="E107" s="58"/>
      <c r="F107" s="5" t="s">
        <v>27784</v>
      </c>
    </row>
    <row r="108">
      <c r="A108" s="1" t="s">
        <v>28652</v>
      </c>
      <c r="B108" s="2" t="s">
        <v>416</v>
      </c>
      <c r="C108" s="5" t="s">
        <v>513</v>
      </c>
      <c r="D108" s="58" t="s">
        <v>38180</v>
      </c>
      <c r="E108" s="58"/>
      <c r="F108" s="5" t="s">
        <v>28653</v>
      </c>
    </row>
    <row r="109">
      <c r="A109" s="1" t="s">
        <v>32734</v>
      </c>
      <c r="B109" s="2" t="s">
        <v>416</v>
      </c>
      <c r="C109" s="5" t="s">
        <v>513</v>
      </c>
      <c r="D109" s="58" t="s">
        <v>38180</v>
      </c>
      <c r="E109" s="58"/>
      <c r="F109" s="5" t="s">
        <v>32735</v>
      </c>
    </row>
    <row r="110">
      <c r="A110" s="1" t="s">
        <v>33127</v>
      </c>
      <c r="B110" s="2" t="s">
        <v>416</v>
      </c>
      <c r="C110" s="5" t="s">
        <v>513</v>
      </c>
      <c r="D110" s="58" t="s">
        <v>38180</v>
      </c>
      <c r="E110" s="58"/>
      <c r="F110" s="5" t="s">
        <v>33128</v>
      </c>
    </row>
    <row r="111">
      <c r="A111" s="1" t="s">
        <v>37041</v>
      </c>
      <c r="B111" s="2" t="s">
        <v>416</v>
      </c>
      <c r="C111" s="5" t="s">
        <v>513</v>
      </c>
      <c r="D111" s="58" t="s">
        <v>38180</v>
      </c>
      <c r="E111" s="58"/>
      <c r="F111" s="5" t="s">
        <v>37042</v>
      </c>
    </row>
    <row r="112">
      <c r="A112" s="1" t="s">
        <v>37344</v>
      </c>
      <c r="B112" s="2" t="s">
        <v>416</v>
      </c>
      <c r="C112" s="5" t="s">
        <v>513</v>
      </c>
      <c r="D112" s="58" t="s">
        <v>38180</v>
      </c>
      <c r="E112" s="58"/>
      <c r="F112" s="5" t="s">
        <v>37345</v>
      </c>
    </row>
    <row r="113">
      <c r="A113" s="1" t="s">
        <v>37591</v>
      </c>
      <c r="B113" s="2" t="s">
        <v>416</v>
      </c>
      <c r="C113" s="5" t="s">
        <v>513</v>
      </c>
      <c r="D113" s="58" t="s">
        <v>38180</v>
      </c>
      <c r="E113" s="58"/>
      <c r="F113" s="5" t="s">
        <v>37592</v>
      </c>
    </row>
    <row r="114">
      <c r="A114" s="5" t="s">
        <v>35324</v>
      </c>
      <c r="B114" s="8" t="s">
        <v>416</v>
      </c>
      <c r="C114" s="5" t="s">
        <v>919</v>
      </c>
      <c r="D114" s="58" t="s">
        <v>38180</v>
      </c>
      <c r="E114" s="59"/>
      <c r="F114" s="5" t="s">
        <v>35325</v>
      </c>
    </row>
    <row r="115">
      <c r="A115" s="5" t="s">
        <v>36223</v>
      </c>
      <c r="B115" s="2" t="s">
        <v>416</v>
      </c>
      <c r="C115" s="5" t="s">
        <v>919</v>
      </c>
      <c r="D115" s="58" t="s">
        <v>38180</v>
      </c>
      <c r="E115" s="58"/>
      <c r="F115" s="5" t="s">
        <v>36224</v>
      </c>
    </row>
    <row r="116">
      <c r="A116" s="1" t="s">
        <v>5132</v>
      </c>
      <c r="B116" s="2" t="s">
        <v>416</v>
      </c>
      <c r="C116" s="5" t="s">
        <v>513</v>
      </c>
      <c r="D116" s="58" t="s">
        <v>38181</v>
      </c>
      <c r="E116" s="58" t="s">
        <v>38182</v>
      </c>
      <c r="F116" s="1" t="s">
        <v>5134</v>
      </c>
    </row>
    <row r="117">
      <c r="A117" s="1" t="s">
        <v>6126</v>
      </c>
      <c r="B117" s="2" t="s">
        <v>416</v>
      </c>
      <c r="C117" s="5" t="s">
        <v>513</v>
      </c>
      <c r="D117" s="58" t="s">
        <v>38181</v>
      </c>
      <c r="E117" s="58"/>
      <c r="F117" s="5" t="s">
        <v>6128</v>
      </c>
    </row>
    <row r="118">
      <c r="A118" s="5" t="s">
        <v>6678</v>
      </c>
      <c r="B118" s="8" t="s">
        <v>416</v>
      </c>
      <c r="C118" s="5" t="s">
        <v>513</v>
      </c>
      <c r="D118" s="58" t="s">
        <v>38181</v>
      </c>
      <c r="E118" s="58" t="s">
        <v>38162</v>
      </c>
      <c r="F118" s="5" t="s">
        <v>6680</v>
      </c>
    </row>
    <row r="119">
      <c r="A119" s="1" t="s">
        <v>10331</v>
      </c>
      <c r="B119" s="2" t="s">
        <v>416</v>
      </c>
      <c r="C119" s="5" t="s">
        <v>513</v>
      </c>
      <c r="D119" s="58" t="s">
        <v>38181</v>
      </c>
      <c r="E119" s="58"/>
      <c r="F119" s="5" t="s">
        <v>10332</v>
      </c>
    </row>
    <row r="120">
      <c r="A120" s="1" t="s">
        <v>10488</v>
      </c>
      <c r="B120" s="2" t="s">
        <v>416</v>
      </c>
      <c r="C120" s="5" t="s">
        <v>513</v>
      </c>
      <c r="D120" s="58" t="s">
        <v>38181</v>
      </c>
      <c r="E120" s="58" t="s">
        <v>38173</v>
      </c>
      <c r="F120" s="5" t="s">
        <v>10490</v>
      </c>
    </row>
    <row r="121">
      <c r="A121" s="1" t="s">
        <v>10554</v>
      </c>
      <c r="B121" s="2" t="s">
        <v>416</v>
      </c>
      <c r="C121" s="5" t="s">
        <v>513</v>
      </c>
      <c r="D121" s="58" t="s">
        <v>38181</v>
      </c>
      <c r="E121" s="58"/>
      <c r="F121" s="5" t="s">
        <v>10556</v>
      </c>
    </row>
    <row r="122">
      <c r="A122" s="5" t="s">
        <v>10863</v>
      </c>
      <c r="B122" s="8" t="s">
        <v>445</v>
      </c>
      <c r="C122" s="5" t="s">
        <v>513</v>
      </c>
      <c r="D122" s="58" t="s">
        <v>38181</v>
      </c>
      <c r="E122" s="58" t="s">
        <v>38183</v>
      </c>
      <c r="F122" s="5" t="s">
        <v>10864</v>
      </c>
    </row>
    <row r="123">
      <c r="A123" s="1" t="s">
        <v>12422</v>
      </c>
      <c r="B123" s="2" t="s">
        <v>416</v>
      </c>
      <c r="C123" s="5" t="s">
        <v>513</v>
      </c>
      <c r="D123" s="58" t="s">
        <v>38181</v>
      </c>
      <c r="E123" s="58"/>
      <c r="F123" s="5" t="s">
        <v>12423</v>
      </c>
    </row>
    <row r="124">
      <c r="A124" s="5" t="s">
        <v>14105</v>
      </c>
      <c r="B124" s="8" t="s">
        <v>416</v>
      </c>
      <c r="C124" s="5" t="s">
        <v>513</v>
      </c>
      <c r="D124" s="58" t="s">
        <v>38181</v>
      </c>
      <c r="E124" s="59"/>
      <c r="F124" s="5" t="s">
        <v>14106</v>
      </c>
    </row>
    <row r="125">
      <c r="A125" s="1" t="s">
        <v>14377</v>
      </c>
      <c r="B125" s="2" t="s">
        <v>416</v>
      </c>
      <c r="C125" s="5" t="s">
        <v>513</v>
      </c>
      <c r="D125" s="58" t="s">
        <v>38181</v>
      </c>
      <c r="E125" s="58"/>
      <c r="F125" s="5" t="s">
        <v>14378</v>
      </c>
    </row>
    <row r="126">
      <c r="A126" s="1" t="s">
        <v>14894</v>
      </c>
      <c r="B126" s="2" t="s">
        <v>416</v>
      </c>
      <c r="C126" s="5" t="s">
        <v>513</v>
      </c>
      <c r="D126" s="58" t="s">
        <v>38181</v>
      </c>
      <c r="E126" s="58"/>
      <c r="F126" s="5" t="s">
        <v>14895</v>
      </c>
    </row>
    <row r="127">
      <c r="A127" s="5" t="s">
        <v>16326</v>
      </c>
      <c r="B127" s="8" t="s">
        <v>445</v>
      </c>
      <c r="C127" s="5" t="s">
        <v>513</v>
      </c>
      <c r="D127" s="58" t="s">
        <v>38181</v>
      </c>
      <c r="E127" s="58" t="s">
        <v>38184</v>
      </c>
      <c r="F127" s="5" t="s">
        <v>16327</v>
      </c>
    </row>
    <row r="128">
      <c r="A128" s="5" t="s">
        <v>16527</v>
      </c>
      <c r="B128" s="8" t="s">
        <v>416</v>
      </c>
      <c r="C128" s="5" t="s">
        <v>513</v>
      </c>
      <c r="D128" s="58" t="s">
        <v>38181</v>
      </c>
      <c r="E128" s="58"/>
      <c r="F128" s="5" t="s">
        <v>16528</v>
      </c>
    </row>
    <row r="129">
      <c r="A129" s="1" t="s">
        <v>18235</v>
      </c>
      <c r="B129" s="2" t="s">
        <v>416</v>
      </c>
      <c r="C129" s="5" t="s">
        <v>513</v>
      </c>
      <c r="D129" s="58" t="s">
        <v>38181</v>
      </c>
      <c r="E129" s="58"/>
      <c r="F129" s="5" t="s">
        <v>18236</v>
      </c>
    </row>
    <row r="130">
      <c r="A130" s="1" t="s">
        <v>10493</v>
      </c>
      <c r="B130" s="2" t="s">
        <v>416</v>
      </c>
      <c r="C130" s="5" t="s">
        <v>513</v>
      </c>
      <c r="D130" s="58" t="s">
        <v>38181</v>
      </c>
      <c r="E130" s="58" t="s">
        <v>38173</v>
      </c>
      <c r="F130" s="5" t="s">
        <v>21703</v>
      </c>
    </row>
    <row r="131">
      <c r="A131" s="1" t="s">
        <v>22518</v>
      </c>
      <c r="B131" s="2" t="s">
        <v>416</v>
      </c>
      <c r="C131" s="5" t="s">
        <v>513</v>
      </c>
      <c r="D131" s="58" t="s">
        <v>38181</v>
      </c>
      <c r="E131" s="58" t="s">
        <v>38173</v>
      </c>
      <c r="F131" s="5" t="s">
        <v>22519</v>
      </c>
    </row>
    <row r="132">
      <c r="A132" s="1" t="s">
        <v>12306</v>
      </c>
      <c r="B132" s="2" t="s">
        <v>445</v>
      </c>
      <c r="C132" s="5" t="s">
        <v>513</v>
      </c>
      <c r="D132" s="58" t="s">
        <v>38181</v>
      </c>
      <c r="E132" s="58"/>
      <c r="F132" s="5" t="s">
        <v>12303</v>
      </c>
    </row>
    <row r="133">
      <c r="A133" s="1" t="s">
        <v>30272</v>
      </c>
      <c r="B133" s="2" t="s">
        <v>416</v>
      </c>
      <c r="C133" s="5" t="s">
        <v>513</v>
      </c>
      <c r="D133" s="58" t="s">
        <v>38181</v>
      </c>
      <c r="E133" s="58" t="s">
        <v>38173</v>
      </c>
      <c r="F133" s="5" t="s">
        <v>30274</v>
      </c>
    </row>
    <row r="134">
      <c r="A134" s="1" t="s">
        <v>30514</v>
      </c>
      <c r="B134" s="2" t="s">
        <v>416</v>
      </c>
      <c r="C134" s="5" t="s">
        <v>513</v>
      </c>
      <c r="D134" s="58" t="s">
        <v>38181</v>
      </c>
      <c r="E134" s="58"/>
      <c r="F134" s="5" t="s">
        <v>30516</v>
      </c>
    </row>
    <row r="135">
      <c r="A135" s="5" t="s">
        <v>30760</v>
      </c>
      <c r="B135" s="8" t="s">
        <v>445</v>
      </c>
      <c r="C135" s="5" t="s">
        <v>513</v>
      </c>
      <c r="D135" s="58" t="s">
        <v>38181</v>
      </c>
      <c r="E135" s="58" t="s">
        <v>38173</v>
      </c>
      <c r="F135" s="5" t="s">
        <v>30761</v>
      </c>
    </row>
    <row r="136">
      <c r="A136" s="1" t="s">
        <v>31253</v>
      </c>
      <c r="B136" s="2" t="s">
        <v>416</v>
      </c>
      <c r="C136" s="5" t="s">
        <v>513</v>
      </c>
      <c r="D136" s="58" t="s">
        <v>38181</v>
      </c>
      <c r="E136" s="58"/>
      <c r="F136" s="5" t="s">
        <v>31254</v>
      </c>
    </row>
    <row r="137">
      <c r="A137" s="1" t="s">
        <v>6504</v>
      </c>
      <c r="B137" s="2" t="s">
        <v>416</v>
      </c>
      <c r="C137" s="5" t="s">
        <v>513</v>
      </c>
      <c r="D137" s="58" t="s">
        <v>38181</v>
      </c>
      <c r="E137" s="58" t="s">
        <v>38173</v>
      </c>
      <c r="F137" s="5" t="s">
        <v>31992</v>
      </c>
    </row>
    <row r="138">
      <c r="A138" s="5" t="s">
        <v>35631</v>
      </c>
      <c r="B138" s="8" t="s">
        <v>416</v>
      </c>
      <c r="C138" s="5" t="s">
        <v>513</v>
      </c>
      <c r="D138" s="58" t="s">
        <v>38181</v>
      </c>
      <c r="E138" s="58"/>
      <c r="F138" s="5" t="s">
        <v>35632</v>
      </c>
    </row>
    <row r="139">
      <c r="A139" s="1" t="s">
        <v>36166</v>
      </c>
      <c r="B139" s="2" t="s">
        <v>416</v>
      </c>
      <c r="C139" s="5" t="s">
        <v>513</v>
      </c>
      <c r="D139" s="58" t="s">
        <v>38181</v>
      </c>
      <c r="E139" s="58" t="s">
        <v>38185</v>
      </c>
      <c r="F139" s="5" t="s">
        <v>36167</v>
      </c>
    </row>
    <row r="140">
      <c r="A140" s="5" t="s">
        <v>37155</v>
      </c>
      <c r="B140" s="8" t="s">
        <v>445</v>
      </c>
      <c r="C140" s="5" t="s">
        <v>513</v>
      </c>
      <c r="D140" s="58" t="s">
        <v>38181</v>
      </c>
      <c r="E140" s="58" t="s">
        <v>38173</v>
      </c>
      <c r="F140" s="5" t="s">
        <v>37156</v>
      </c>
    </row>
    <row r="141">
      <c r="A141" s="5" t="s">
        <v>37170</v>
      </c>
      <c r="B141" s="2" t="s">
        <v>445</v>
      </c>
      <c r="C141" s="5" t="s">
        <v>513</v>
      </c>
      <c r="D141" s="58" t="s">
        <v>38181</v>
      </c>
      <c r="E141" s="58" t="s">
        <v>38173</v>
      </c>
      <c r="F141" s="5" t="s">
        <v>37171</v>
      </c>
    </row>
    <row r="142">
      <c r="A142" s="5" t="s">
        <v>37666</v>
      </c>
      <c r="B142" s="8" t="s">
        <v>416</v>
      </c>
      <c r="C142" s="5" t="s">
        <v>513</v>
      </c>
      <c r="D142" s="58" t="s">
        <v>38181</v>
      </c>
      <c r="E142" s="58"/>
      <c r="F142" s="5" t="s">
        <v>37667</v>
      </c>
    </row>
    <row r="143">
      <c r="A143" s="1" t="s">
        <v>1491</v>
      </c>
      <c r="B143" s="2" t="s">
        <v>416</v>
      </c>
      <c r="C143" s="5" t="s">
        <v>513</v>
      </c>
      <c r="D143" s="58" t="s">
        <v>38186</v>
      </c>
      <c r="E143" s="58"/>
      <c r="F143" s="5" t="s">
        <v>1493</v>
      </c>
    </row>
    <row r="144">
      <c r="A144" s="1" t="s">
        <v>3616</v>
      </c>
      <c r="B144" s="2" t="s">
        <v>416</v>
      </c>
      <c r="C144" s="5" t="s">
        <v>513</v>
      </c>
      <c r="D144" s="58" t="s">
        <v>38186</v>
      </c>
      <c r="E144" s="58"/>
      <c r="F144" s="5" t="s">
        <v>3617</v>
      </c>
    </row>
    <row r="145">
      <c r="A145" s="1" t="s">
        <v>3847</v>
      </c>
      <c r="B145" s="2" t="s">
        <v>416</v>
      </c>
      <c r="C145" s="5" t="s">
        <v>513</v>
      </c>
      <c r="D145" s="58" t="s">
        <v>38186</v>
      </c>
      <c r="E145" s="58"/>
      <c r="F145" s="5" t="s">
        <v>3849</v>
      </c>
    </row>
    <row r="146">
      <c r="A146" s="1" t="s">
        <v>4683</v>
      </c>
      <c r="B146" s="2" t="s">
        <v>416</v>
      </c>
      <c r="C146" s="5" t="s">
        <v>513</v>
      </c>
      <c r="D146" s="58" t="s">
        <v>38186</v>
      </c>
      <c r="E146" s="58"/>
      <c r="F146" s="5" t="s">
        <v>6341</v>
      </c>
    </row>
    <row r="147">
      <c r="A147" s="1" t="s">
        <v>14418</v>
      </c>
      <c r="B147" s="2" t="s">
        <v>416</v>
      </c>
      <c r="C147" s="5" t="s">
        <v>513</v>
      </c>
      <c r="D147" s="58" t="s">
        <v>38186</v>
      </c>
      <c r="E147" s="58"/>
      <c r="F147" s="5" t="s">
        <v>14419</v>
      </c>
    </row>
    <row r="148">
      <c r="A148" s="5" t="s">
        <v>14823</v>
      </c>
      <c r="B148" s="8" t="s">
        <v>416</v>
      </c>
      <c r="C148" s="5" t="s">
        <v>513</v>
      </c>
      <c r="D148" s="58" t="s">
        <v>38186</v>
      </c>
      <c r="E148" s="58"/>
      <c r="F148" s="5" t="s">
        <v>14825</v>
      </c>
    </row>
    <row r="149">
      <c r="A149" s="1" t="s">
        <v>14977</v>
      </c>
      <c r="B149" s="2" t="s">
        <v>416</v>
      </c>
      <c r="C149" s="5" t="s">
        <v>513</v>
      </c>
      <c r="D149" s="58" t="s">
        <v>38186</v>
      </c>
      <c r="E149" s="58"/>
      <c r="F149" s="5" t="s">
        <v>14979</v>
      </c>
    </row>
    <row r="150">
      <c r="A150" s="1" t="s">
        <v>33484</v>
      </c>
      <c r="B150" s="2" t="s">
        <v>416</v>
      </c>
      <c r="C150" s="5" t="s">
        <v>513</v>
      </c>
      <c r="D150" s="58" t="s">
        <v>38186</v>
      </c>
      <c r="E150" s="58"/>
      <c r="F150" s="5" t="s">
        <v>33485</v>
      </c>
    </row>
    <row r="151">
      <c r="A151" s="1" t="s">
        <v>3620</v>
      </c>
      <c r="B151" s="2" t="s">
        <v>416</v>
      </c>
      <c r="C151" s="5" t="s">
        <v>513</v>
      </c>
      <c r="D151" s="58" t="s">
        <v>38186</v>
      </c>
      <c r="E151" s="58"/>
      <c r="F151" s="5" t="s">
        <v>34198</v>
      </c>
    </row>
    <row r="152">
      <c r="A152" s="1" t="s">
        <v>37031</v>
      </c>
      <c r="B152" s="2" t="s">
        <v>416</v>
      </c>
      <c r="C152" s="5" t="s">
        <v>513</v>
      </c>
      <c r="D152" s="58" t="s">
        <v>38186</v>
      </c>
      <c r="E152" s="58"/>
      <c r="F152" s="5" t="s">
        <v>37032</v>
      </c>
    </row>
    <row r="153">
      <c r="A153" s="1" t="s">
        <v>37696</v>
      </c>
      <c r="B153" s="2" t="s">
        <v>416</v>
      </c>
      <c r="C153" s="5" t="s">
        <v>513</v>
      </c>
      <c r="D153" s="58" t="s">
        <v>38186</v>
      </c>
      <c r="E153" s="58"/>
      <c r="F153" s="5" t="s">
        <v>37697</v>
      </c>
    </row>
    <row r="154">
      <c r="A154" s="1" t="s">
        <v>37761</v>
      </c>
      <c r="B154" s="2" t="s">
        <v>416</v>
      </c>
      <c r="C154" s="5" t="s">
        <v>513</v>
      </c>
      <c r="D154" s="58" t="s">
        <v>38186</v>
      </c>
      <c r="E154" s="58"/>
      <c r="F154" s="5" t="s">
        <v>37762</v>
      </c>
    </row>
    <row r="155">
      <c r="A155" s="1" t="s">
        <v>12896</v>
      </c>
      <c r="B155" s="2" t="s">
        <v>445</v>
      </c>
      <c r="C155" s="5" t="s">
        <v>513</v>
      </c>
      <c r="D155" s="58"/>
      <c r="E155" s="58" t="s">
        <v>38187</v>
      </c>
      <c r="F155" s="5" t="s">
        <v>12897</v>
      </c>
    </row>
    <row r="156">
      <c r="A156" s="1" t="s">
        <v>34543</v>
      </c>
      <c r="B156" s="2" t="s">
        <v>445</v>
      </c>
      <c r="C156" s="5" t="s">
        <v>513</v>
      </c>
      <c r="D156" s="58"/>
      <c r="E156" s="58" t="s">
        <v>586</v>
      </c>
      <c r="F156" s="5" t="s">
        <v>34544</v>
      </c>
    </row>
  </sheetData>
  <drawing r:id="rId1"/>
  <tableParts count="1">
    <tablePart r:id="rId3"/>
  </tableParts>
</worksheet>
</file>