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3D0DFCF_3116_43A2_A82C_9F614C10FBC8_.wvu.FilterData">Dictionary!$A$1:$U$5127</definedName>
    <definedName hidden="1" localSheetId="0" name="Z_D9403EC2_373D_4B60_A24F_B5BECC0D2E6C_.wvu.FilterData">Dictionary!$A$1:$AF$6475</definedName>
    <definedName hidden="1" localSheetId="0" name="Z_3C3159E4_E11C_4C23_BF37_4EBB84D1D3DF_.wvu.FilterData">Dictionary!$A$1:$U$5415</definedName>
    <definedName hidden="1" localSheetId="0" name="Z_10F2B23D_B4BB_4FDB_8757_B6D4819416BB_.wvu.FilterData">Dictionary!$A$1:$U$6425</definedName>
    <definedName hidden="1" localSheetId="0" name="Z_1E6402AD_5D02_4876_8C68_2802E804326F_.wvu.FilterData">Dictionary!$A$1:$U$6475</definedName>
    <definedName hidden="1" localSheetId="0" name="Z_DFA7D89E_C323_4D07_9D66_C2FB01521FE2_.wvu.FilterData">Dictionary!$A$1:$AF$6425</definedName>
  </definedNames>
  <calcPr/>
  <customWorkbookViews>
    <customWorkbookView activeSheetId="0" maximized="1" windowHeight="0" windowWidth="0" guid="{83D0DFCF-3116-43A2-A82C-9F614C10FBC8}" name="Genolexi"/>
    <customWorkbookView activeSheetId="0" maximized="1" windowHeight="0" windowWidth="0" guid="{10F2B23D-B4BB-4FDB-8757-B6D4819416BB}" name="Entries with blank etymology"/>
    <customWorkbookView activeSheetId="0" maximized="1" windowHeight="0" windowWidth="0" guid="{D9403EC2-373D-4B60-A24F-B5BECC0D2E6C}" name="root verbs"/>
    <customWorkbookView activeSheetId="0" maximized="1" windowHeight="0" windowWidth="0" guid="{DFA7D89E-C323-4D07-9D66-C2FB01521FE2}" name="Entries with TransNote"/>
    <customWorkbookView activeSheetId="0" maximized="1" windowHeight="0" windowWidth="0" guid="{1E6402AD-5D02-4876-8C68-2802E804326F}" name="Entries with blank WordClass"/>
    <customWorkbookView activeSheetId="0" maximized="1" windowHeight="0" windowWidth="0" guid="{3C3159E4-E11C-4C23-BF37-4EBB84D1D3DF}" name="Fikso"/>
  </customWorkbookViews>
</workbook>
</file>

<file path=xl/sharedStrings.xml><?xml version="1.0" encoding="utf-8"?>
<sst xmlns="http://schemas.openxmlformats.org/spreadsheetml/2006/main" count="64492" uniqueCount="42373">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</sst>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39509670"/>
        <c:axId val="1227524494"/>
      </c:barChart>
      <c:catAx>
        <c:axId val="9395096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27524494"/>
      </c:catAx>
      <c:valAx>
        <c:axId val="12275244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950967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3C3159E4-E11C-4C23-BF37-4EBB84D1D3DF}" filter="1" showAutoFilter="1">
      <autoFilter ref="$A$1:$U$5415">
        <filterColumn colId="2">
          <filters>
            <filter val="proper word"/>
            <filter val="phrase"/>
            <filter val="affix"/>
          </filters>
        </filterColumn>
      </autoFilter>
    </customSheetView>
    <customSheetView guid="{10F2B23D-B4BB-4FDB-8757-B6D4819416B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Hindi (कि &quot;ki&quot;), Parsisa (که &quot;ke&quot;), Niponsa (か &quot;ka&quot;), Pilipinasa (kung)"/>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9403EC2-373D-4B60-A24F-B5BECC0D2E6C}"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83D0DFCF-3116-43A2-A82C-9F614C10FBC8}" filter="1" showAutoFilter="1">
      <autoFilter ref="$A$1:$U$5127">
        <filterColumn colId="2">
          <filters>
            <filter val="proper word"/>
            <filter val="phrase"/>
            <filter val="root"/>
          </filters>
        </filterColumn>
      </autoFilter>
    </customSheetView>
    <customSheetView guid="{1E6402AD-5D02-4876-8C68-2802E804326F}" filter="1" showAutoFilter="1">
      <autoFilter ref="$A$1:$U$6475">
        <filterColumn colId="3">
          <filters blank="1">
            <filter val="n jm"/>
            <filter val="d.oj"/>
            <filter val="b; m"/>
            <filter val="f.lin"/>
            <filter val="b.oj.ru"/>
            <filter val="b.oj.ru; il"/>
            <filter val="n"/>
          </filters>
        </filterColumn>
      </autoFilter>
    </customSheetView>
    <customSheetView guid="{DFA7D89E-C323-4D07-9D66-C2FB01521FE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8334</v>
      </c>
      <c r="B2" s="44" t="s">
        <v>42242</v>
      </c>
    </row>
    <row r="4">
      <c r="A4" s="44" t="s">
        <v>42243</v>
      </c>
      <c r="B4" s="44" t="s">
        <v>42244</v>
      </c>
      <c r="C4" s="44" t="s">
        <v>42245</v>
      </c>
      <c r="D4" s="45" t="s">
        <v>42246</v>
      </c>
    </row>
    <row r="5">
      <c r="A5" s="44">
        <f>countif(Dictionary!Q:Q, "*"&amp;B5&amp;"*")</f>
        <v>2042</v>
      </c>
      <c r="B5" s="44" t="s">
        <v>10723</v>
      </c>
      <c r="C5" s="46">
        <f>countif(Dictionary!Q:Q, "*"&amp;B5&amp;"*")/(countif(Dictionary!C:C, B24)-1)</f>
        <v>0.6623418748</v>
      </c>
      <c r="D5" s="47">
        <f t="array" ref="D5">row(index(Dictionary!Q:Q,match(true, isnumber(search("*"&amp;B5&amp;"*", Dictionary!Q:Q)),0)))</f>
        <v>8</v>
      </c>
    </row>
    <row r="6">
      <c r="A6" s="44">
        <f>countif(Dictionary!Q:Q, "*"&amp;B6&amp;"*")</f>
        <v>1903</v>
      </c>
      <c r="B6" s="44" t="s">
        <v>13916</v>
      </c>
      <c r="C6" s="46">
        <f>countif(Dictionary!Q:Q, "*"&amp;B6&amp;"*")/(countif(Dictionary!C:C, B24)-1)</f>
        <v>0.6172559196</v>
      </c>
      <c r="D6" s="47">
        <f t="array" ref="D6">row(index(Dictionary!Q:Q,match(true, isnumber(search("*"&amp;B6&amp;"*", Dictionary!Q:Q)),0)))</f>
        <v>22</v>
      </c>
    </row>
    <row r="7">
      <c r="A7" s="44">
        <f>countif(Dictionary!Q:Q, "*"&amp;B7&amp;"*")</f>
        <v>1790</v>
      </c>
      <c r="B7" s="44" t="s">
        <v>9669</v>
      </c>
      <c r="C7" s="46">
        <f>countif(Dictionary!Q:Q, "*"&amp;B7&amp;"*")/(countif(Dictionary!C:C, B24)-1)</f>
        <v>0.5806033085</v>
      </c>
      <c r="D7" s="47">
        <f t="array" ref="D7">row(index(Dictionary!Q:Q,match(true, isnumber(search("*"&amp;B7&amp;"*", Dictionary!Q:Q)),0)))</f>
        <v>22</v>
      </c>
    </row>
    <row r="8">
      <c r="A8" s="44">
        <f>countif(Dictionary!Q:Q, "*"&amp;B8&amp;"*")</f>
        <v>1674</v>
      </c>
      <c r="B8" s="44" t="s">
        <v>34124</v>
      </c>
      <c r="C8" s="46">
        <f>countif(Dictionary!Q:Q, "*"&amp;B8&amp;"*")/(countif(Dictionary!C:C, B24)-1)</f>
        <v>0.5429776192</v>
      </c>
      <c r="D8" s="47">
        <f t="array" ref="D8">row(index(Dictionary!Q:Q,match(true, isnumber(search("*"&amp;B8&amp;"*", Dictionary!Q:Q)),0)))</f>
        <v>22</v>
      </c>
    </row>
    <row r="9">
      <c r="A9" s="44">
        <f>countif(Dictionary!Q:Q, "*"&amp;B9&amp;"*")</f>
        <v>1946</v>
      </c>
      <c r="B9" s="44" t="s">
        <v>11221</v>
      </c>
      <c r="C9" s="46">
        <f>countif(Dictionary!Q:Q, "*"&amp;B9&amp;"*")/(countif(Dictionary!C:C, B24)-1)</f>
        <v>0.6312033733</v>
      </c>
      <c r="D9" s="47">
        <f t="array" ref="D9">row(index(Dictionary!Q:Q,match(true, isnumber(search("*"&amp;B9&amp;"*", Dictionary!Q:Q)),0)))</f>
        <v>8</v>
      </c>
    </row>
    <row r="10">
      <c r="A10" s="44">
        <f>countif(Dictionary!Q:Q, "*"&amp;B10&amp;"*")</f>
        <v>1709</v>
      </c>
      <c r="B10" s="44" t="s">
        <v>17664</v>
      </c>
      <c r="C10" s="46">
        <f>countif(Dictionary!Q:Q, "*"&amp;B10&amp;"*")/(countif(Dictionary!C:C, B24)-1)</f>
        <v>0.5543301979</v>
      </c>
      <c r="D10" s="47">
        <f t="array" ref="D10">row(index(Dictionary!Q:Q,match(true, isnumber(search("*"&amp;B10&amp;"*", Dictionary!Q:Q)),0)))</f>
        <v>22</v>
      </c>
    </row>
    <row r="11">
      <c r="A11" s="44">
        <f>countif(Dictionary!Q:Q, "*"&amp;B11&amp;"*")</f>
        <v>841</v>
      </c>
      <c r="B11" s="44" t="s">
        <v>33194</v>
      </c>
      <c r="C11" s="46">
        <f>countif(Dictionary!Q:Q, "*"&amp;B11&amp;"*")/(countif(Dictionary!C:C, B24)-1)</f>
        <v>0.2727862472</v>
      </c>
      <c r="D11" s="47">
        <f t="array" ref="D11">row(index(Dictionary!Q:Q,match(true, isnumber(search("*"&amp;B11&amp;"*", Dictionary!Q:Q)),0)))</f>
        <v>8</v>
      </c>
    </row>
    <row r="12">
      <c r="A12" s="44">
        <f>countif(Dictionary!Q:Q, "*"&amp;B12&amp;"*")</f>
        <v>1357</v>
      </c>
      <c r="B12" s="44" t="s">
        <v>22357</v>
      </c>
      <c r="C12" s="46">
        <f>countif(Dictionary!Q:Q, "*"&amp;B12&amp;"*")/(countif(Dictionary!C:C, B24)-1)</f>
        <v>0.4401556925</v>
      </c>
      <c r="D12" s="47">
        <f t="array" ref="D12">row(index(Dictionary!Q:Q,match(true, isnumber(search("*"&amp;B12&amp;"*", Dictionary!Q:Q)),0)))</f>
        <v>22</v>
      </c>
    </row>
    <row r="13">
      <c r="A13" s="44">
        <f>countif(Dictionary!Q:Q, "*"&amp;B13&amp;"*")</f>
        <v>1560</v>
      </c>
      <c r="B13" s="44" t="s">
        <v>29465</v>
      </c>
      <c r="C13" s="46">
        <f>countif(Dictionary!Q:Q, "*"&amp;B13&amp;"*")/(countif(Dictionary!C:C, B24)-1)</f>
        <v>0.5060006487</v>
      </c>
      <c r="D13" s="47">
        <f t="array" ref="D13">row(index(Dictionary!Q:Q,match(true, isnumber(search("*"&amp;B13&amp;"*", Dictionary!Q:Q)),0)))</f>
        <v>22</v>
      </c>
    </row>
    <row r="14">
      <c r="A14" s="44">
        <f>countif(Dictionary!Q:Q, "*"&amp;B14&amp;"*")</f>
        <v>843</v>
      </c>
      <c r="B14" s="44" t="s">
        <v>39840</v>
      </c>
      <c r="C14" s="46">
        <f>countif(Dictionary!Q:Q, "*"&amp;B14&amp;"*")/(countif(Dictionary!C:C, B24)-1)</f>
        <v>0.2734349659</v>
      </c>
      <c r="D14" s="47">
        <f t="array" ref="D14">row(index(Dictionary!Q:Q,match(true, isnumber(search("*"&amp;B14&amp;"*", Dictionary!Q:Q)),0)))</f>
        <v>22</v>
      </c>
    </row>
    <row r="15">
      <c r="A15" s="44">
        <f>countif(Dictionary!Q:Q, "*"&amp;B15&amp;"*")</f>
        <v>1420</v>
      </c>
      <c r="B15" s="44" t="s">
        <v>16708</v>
      </c>
      <c r="C15" s="46">
        <f>countif(Dictionary!Q:Q, "*"&amp;B15&amp;"*")/(countif(Dictionary!C:C, B24)-1)</f>
        <v>0.4605903341</v>
      </c>
      <c r="D15" s="47">
        <f t="array" ref="D15">row(index(Dictionary!Q:Q,match(true, isnumber(search("*"&amp;B15&amp;"*", Dictionary!Q:Q)),0)))</f>
        <v>18</v>
      </c>
    </row>
    <row r="16">
      <c r="A16" s="44">
        <f>countif(Dictionary!Q:Q, "*"&amp;B16&amp;"*")</f>
        <v>809</v>
      </c>
      <c r="B16" s="44" t="s">
        <v>37603</v>
      </c>
      <c r="C16" s="46">
        <f>countif(Dictionary!Q:Q, "*"&amp;B16&amp;"*")/(countif(Dictionary!C:C, B24)-1)</f>
        <v>0.2624067467</v>
      </c>
      <c r="D16" s="47">
        <f t="array" ref="D16">row(index(Dictionary!Q:Q,match(true, isnumber(search("*"&amp;B16&amp;"*", Dictionary!Q:Q)),0)))</f>
        <v>22</v>
      </c>
    </row>
    <row r="17">
      <c r="A17" s="44">
        <f>countif(Dictionary!Q:Q, "*"&amp;B17&amp;"*")</f>
        <v>1407</v>
      </c>
      <c r="B17" s="44" t="s">
        <v>2282</v>
      </c>
      <c r="C17" s="46">
        <f>countif(Dictionary!Q:Q, "*"&amp;B17&amp;"*")/(countif(Dictionary!C:C, B24)-1)</f>
        <v>0.456373662</v>
      </c>
      <c r="D17" s="47">
        <f t="array" ref="D17">row(index(Dictionary!Q:Q,match(true, isnumber(search("*"&amp;B17&amp;"*", Dictionary!Q:Q)),0)))</f>
        <v>22</v>
      </c>
    </row>
    <row r="18">
      <c r="A18" s="44">
        <f>countif(Dictionary!Q:Q, "*"&amp;B18&amp;"*")</f>
        <v>1116</v>
      </c>
      <c r="B18" s="44" t="s">
        <v>36745</v>
      </c>
      <c r="C18" s="46">
        <f>countif(Dictionary!Q:Q, "*"&amp;B18&amp;"*")/(countif(Dictionary!C:C, B24)-1)</f>
        <v>0.3619850795</v>
      </c>
      <c r="D18" s="47">
        <f t="array" ref="D18">row(index(Dictionary!Q:Q,match(true, isnumber(search("*"&amp;B18&amp;"*", Dictionary!Q:Q)),0)))</f>
        <v>22</v>
      </c>
    </row>
    <row r="19">
      <c r="A19" s="44">
        <f>countif(Dictionary!Q:Q, "*"&amp;B19&amp;"*")</f>
        <v>1722</v>
      </c>
      <c r="B19" s="44" t="s">
        <v>31171</v>
      </c>
      <c r="C19" s="46">
        <f>countif(Dictionary!Q:Q, "*"&amp;B19&amp;"*")/(countif(Dictionary!C:C, B24)-1)</f>
        <v>0.5585468699</v>
      </c>
      <c r="D19" s="47">
        <f t="array" ref="D19">row(index(Dictionary!Q:Q,match(true, isnumber(search("*"&amp;B19&amp;"*", Dictionary!Q:Q)),0)))</f>
        <v>22</v>
      </c>
    </row>
    <row r="20">
      <c r="A20" s="44">
        <f>countif(Dictionary!Q:Q, "*"&amp;B20&amp;"*")</f>
        <v>1794</v>
      </c>
      <c r="B20" s="44" t="s">
        <v>38908</v>
      </c>
      <c r="C20" s="46">
        <f>countif(Dictionary!Q:Q, "*"&amp;B20&amp;"*")/(countif(Dictionary!C:C, B24)-1)</f>
        <v>0.581900746</v>
      </c>
      <c r="D20" s="47">
        <f t="array" ref="D20">row(index(Dictionary!Q:Q,match(true, isnumber(search("*"&amp;B20&amp;"*", Dictionary!Q:Q)),0)))</f>
        <v>18</v>
      </c>
    </row>
    <row r="21">
      <c r="A21" s="47">
        <f>countif(Dictionary!Q:Q, "*"&amp;B21&amp;"*")</f>
        <v>35</v>
      </c>
      <c r="B21" s="44" t="s">
        <v>23237</v>
      </c>
      <c r="C21" s="46">
        <f>countif(Dictionary!Q:Q, "*"&amp;B21&amp;"*")/(countif(Dictionary!C:C, B24)-1)</f>
        <v>0.01135257866</v>
      </c>
      <c r="D21" s="47">
        <f t="array" ref="D21">row(index(Dictionary!Q:Q,match(true, isnumber(search("*"&amp;B21&amp;"*", Dictionary!Q:Q)),0)))</f>
        <v>106</v>
      </c>
    </row>
    <row r="22">
      <c r="A22" s="48"/>
      <c r="B22" s="41"/>
    </row>
    <row r="23">
      <c r="A23" s="49" t="s">
        <v>42243</v>
      </c>
      <c r="B23" s="49" t="s">
        <v>42247</v>
      </c>
      <c r="C23" s="49" t="s">
        <v>42248</v>
      </c>
    </row>
    <row r="24">
      <c r="A24" s="44">
        <f>countif(Dictionary!C:C, B24)</f>
        <v>3084</v>
      </c>
      <c r="B24" s="44" t="s">
        <v>428</v>
      </c>
      <c r="C24" s="50">
        <f>A24/(counta(Dictionary!A:A)-1)</f>
        <v>0.370050396</v>
      </c>
    </row>
    <row r="25">
      <c r="A25" s="44">
        <f>countif(Dictionary!C:C, B25)</f>
        <v>444</v>
      </c>
      <c r="B25" s="44" t="s">
        <v>474</v>
      </c>
      <c r="C25" s="50">
        <f>A25/(counta(Dictionary!A:A)-1)</f>
        <v>0.05327573794</v>
      </c>
    </row>
    <row r="26">
      <c r="A26" s="44">
        <f>countif(Dictionary!C:C, B26)</f>
        <v>4336</v>
      </c>
      <c r="B26" s="44" t="s">
        <v>463</v>
      </c>
      <c r="C26" s="46">
        <f>A26/(counta(Dictionary!A:A)-1)</f>
        <v>0.5202783777</v>
      </c>
    </row>
    <row r="27">
      <c r="A27" s="44">
        <f>countif(Dictionary!C:C, B27)</f>
        <v>336</v>
      </c>
      <c r="B27" s="44" t="s">
        <v>361</v>
      </c>
      <c r="C27" s="46">
        <f>A27/(counta(Dictionary!A:A)-1)</f>
        <v>0.04031677466</v>
      </c>
    </row>
    <row r="28">
      <c r="A28" s="44">
        <f>countif(Dictionary!C:C, B28)</f>
        <v>133</v>
      </c>
      <c r="B28" s="44" t="s">
        <v>22</v>
      </c>
      <c r="C28" s="46">
        <f>A28/(counta(Dictionary!A:A)-1)</f>
        <v>0.0159587233</v>
      </c>
    </row>
    <row r="30">
      <c r="A30" s="44" t="s">
        <v>42243</v>
      </c>
      <c r="B30" s="44" t="s">
        <v>42249</v>
      </c>
      <c r="C30" s="43"/>
    </row>
    <row r="31">
      <c r="A31" s="44">
        <f>countif(Dictionary!G:G, "*"&amp;B31&amp;"*")</f>
        <v>0</v>
      </c>
      <c r="B31" s="44" t="s">
        <v>42250</v>
      </c>
      <c r="C31" s="44" t="s">
        <v>42251</v>
      </c>
    </row>
    <row r="32">
      <c r="A32" s="44">
        <f>countif(Dictionary!G:G, "*"&amp;B32&amp;"*")</f>
        <v>0</v>
      </c>
      <c r="B32" s="44" t="s">
        <v>42252</v>
      </c>
      <c r="C32" s="44" t="s">
        <v>42253</v>
      </c>
    </row>
    <row r="33">
      <c r="A33" s="44">
        <f>countif(Dictionary!G:G, "*"&amp;B33&amp;"*")</f>
        <v>0</v>
      </c>
      <c r="B33" s="44" t="s">
        <v>42254</v>
      </c>
      <c r="C33" s="44" t="s">
        <v>42255</v>
      </c>
    </row>
    <row r="34">
      <c r="A34" s="44">
        <f>countif(Dictionary!G:G, "*"&amp;B34&amp;"*")</f>
        <v>20</v>
      </c>
      <c r="B34" s="44" t="s">
        <v>42256</v>
      </c>
      <c r="C34" s="44" t="s">
        <v>25540</v>
      </c>
    </row>
    <row r="35">
      <c r="A35" s="44">
        <f>countif(Dictionary!G:G, "*"&amp;B35&amp;"*")</f>
        <v>45</v>
      </c>
      <c r="B35" s="44" t="s">
        <v>42257</v>
      </c>
      <c r="C35" s="44" t="s">
        <v>31186</v>
      </c>
    </row>
    <row r="36">
      <c r="A36" s="44">
        <f>countif(Dictionary!G:G, "*"&amp;B36&amp;"*")</f>
        <v>14</v>
      </c>
      <c r="B36" s="44" t="s">
        <v>42258</v>
      </c>
      <c r="C36" s="44" t="s">
        <v>32411</v>
      </c>
    </row>
    <row r="37">
      <c r="A37" s="44">
        <f>countif(Dictionary!G:G, "*"&amp;B37&amp;"*")</f>
        <v>3</v>
      </c>
      <c r="B37" s="44" t="s">
        <v>42259</v>
      </c>
      <c r="C37" s="44" t="s">
        <v>42260</v>
      </c>
    </row>
    <row r="38">
      <c r="A38" s="44">
        <f>countif(Dictionary!G:G, "*"&amp;B38&amp;"*")</f>
        <v>15</v>
      </c>
      <c r="B38" s="44" t="s">
        <v>42261</v>
      </c>
      <c r="C38" s="44" t="s">
        <v>9119</v>
      </c>
    </row>
    <row r="39">
      <c r="A39" s="44">
        <f>countif(Dictionary!G:G, "*"&amp;B39&amp;"*")</f>
        <v>0</v>
      </c>
      <c r="B39" s="44" t="s">
        <v>42250</v>
      </c>
      <c r="C39" s="44" t="s">
        <v>42262</v>
      </c>
    </row>
    <row r="40">
      <c r="A40" s="44">
        <f>countif(Dictionary!G:G, "*"&amp;B40&amp;"*")</f>
        <v>0</v>
      </c>
      <c r="B40" s="44" t="s">
        <v>42252</v>
      </c>
      <c r="C40" s="44" t="s">
        <v>42263</v>
      </c>
    </row>
    <row r="41">
      <c r="A41" s="44">
        <f>countif(Dictionary!G:G, "*"&amp;B41&amp;"*")</f>
        <v>2</v>
      </c>
      <c r="B41" s="44" t="s">
        <v>42264</v>
      </c>
      <c r="C41" s="44" t="s">
        <v>18106</v>
      </c>
    </row>
    <row r="42">
      <c r="A42" s="44">
        <f>countif(Dictionary!G:G, "*"&amp;B42&amp;"*")</f>
        <v>19</v>
      </c>
      <c r="B42" s="44" t="s">
        <v>6360</v>
      </c>
      <c r="C42" s="44" t="s">
        <v>29758</v>
      </c>
    </row>
    <row r="43">
      <c r="A43" s="44">
        <f>countif(Dictionary!G:G, "*"&amp;B43&amp;"*")</f>
        <v>2</v>
      </c>
      <c r="B43" s="44" t="s">
        <v>42265</v>
      </c>
      <c r="C43" s="44" t="s">
        <v>36448</v>
      </c>
    </row>
    <row r="45">
      <c r="A45" s="51" t="s">
        <v>42266</v>
      </c>
      <c r="B45" s="51" t="s">
        <v>42267</v>
      </c>
      <c r="C45" s="51" t="s">
        <v>42268</v>
      </c>
      <c r="D45" s="51" t="s">
        <v>42269</v>
      </c>
      <c r="E45" s="51" t="s">
        <v>42270</v>
      </c>
    </row>
    <row r="46">
      <c r="A46" s="43">
        <f>COUNTA(Dictionary!A:A)-COUNTA(Dictionary!C:C)</f>
        <v>0</v>
      </c>
      <c r="B46" s="52" t="str">
        <f>Dictionary!C1</f>
        <v>Category</v>
      </c>
      <c r="C46" s="50">
        <f>1-A46/A2</f>
        <v>1</v>
      </c>
      <c r="D46" s="53">
        <f t="array" ref="D46">row(index(Dictionary!C:C,match(false,index((Dictionary!C:C&gt;0),0),0)))</f>
        <v>8336</v>
      </c>
      <c r="E46" s="54" t="str">
        <f t="shared" ref="E46:E60" si="1">indirect("Dictionary!A"&amp;D46)</f>
        <v/>
      </c>
    </row>
    <row r="47">
      <c r="A47" s="43">
        <f>COUNTA(Dictionary!A:A)-COUNTA(Dictionary!D:D)</f>
        <v>16</v>
      </c>
      <c r="B47" s="52" t="str">
        <f>Dictionary!D1</f>
        <v>WordClass</v>
      </c>
      <c r="C47" s="50">
        <f>1-A47/A2</f>
        <v>0.9980801536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8336</v>
      </c>
      <c r="E48" s="54" t="str">
        <f t="shared" si="1"/>
        <v/>
      </c>
    </row>
    <row r="49">
      <c r="A49" s="43">
        <f>COUNTA(Dictionary!A:A)-COUNTA(Dictionary!H:H)</f>
        <v>8211</v>
      </c>
      <c r="B49" s="52" t="str">
        <f>Dictionary!H1</f>
        <v>SearchTermsEng</v>
      </c>
      <c r="C49" s="50">
        <f>1-A49/A2</f>
        <v>0.01475881929</v>
      </c>
      <c r="D49" s="53">
        <f t="array" ref="D49">row(index(Dictionary!H:H,match(false,index((Dictionary!H:H&gt;0),0),0)))</f>
        <v>2</v>
      </c>
      <c r="E49" s="54" t="str">
        <f t="shared" si="1"/>
        <v>-abil</v>
      </c>
    </row>
    <row r="50">
      <c r="A50" s="43">
        <f>COUNTA(Dictionary!A:A)-COUNTA(#REF!)</f>
        <v>8334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8336</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8336</v>
      </c>
      <c r="E52" s="56" t="str">
        <f t="shared" si="1"/>
        <v/>
      </c>
    </row>
    <row r="53">
      <c r="A53" s="57">
        <f>COUNTA(Dictionary!A:A)-COUNTA(Dictionary!L:L)</f>
        <v>8144</v>
      </c>
      <c r="B53" s="56" t="str">
        <f>Dictionary!L1</f>
        <v>TranslationDeu</v>
      </c>
      <c r="C53" s="58">
        <f>1-A53/A2</f>
        <v>0.02279817615</v>
      </c>
      <c r="D53" s="55">
        <f t="array" ref="D53">row(index(Dictionary!L:L,match(false,index((Dictionary!L:L&gt;0),0),0)))</f>
        <v>3</v>
      </c>
      <c r="E53" s="56" t="str">
        <f t="shared" si="1"/>
        <v>-bimar</v>
      </c>
    </row>
    <row r="54">
      <c r="A54" s="57">
        <f>COUNTA(Dictionary!A:A)-COUNTA(Dictionary!O:O)</f>
        <v>8327</v>
      </c>
      <c r="B54" s="56" t="str">
        <f>Dictionary!O1</f>
        <v>Example</v>
      </c>
      <c r="C54" s="58">
        <f>1-A54/A2</f>
        <v>0.0008399328054</v>
      </c>
      <c r="D54" s="55">
        <f t="array" ref="D54">row(index(Dictionary!O:O,match(false,index((Dictionary!O:O&gt;0),0),0)))</f>
        <v>2</v>
      </c>
      <c r="E54" s="56" t="str">
        <f t="shared" si="1"/>
        <v>-abil</v>
      </c>
    </row>
    <row r="55">
      <c r="A55" s="57">
        <f>COUNTA(Dictionary!A:A)-COUNTA(Dictionary!P:P)</f>
        <v>5884</v>
      </c>
      <c r="B55" s="56" t="str">
        <f>Dictionary!P1</f>
        <v>Tags</v>
      </c>
      <c r="C55" s="58">
        <f>1-A55/A2</f>
        <v>0.2939764819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8336</v>
      </c>
      <c r="E56" s="56" t="str">
        <f t="shared" si="1"/>
        <v/>
      </c>
    </row>
    <row r="57">
      <c r="A57" s="57">
        <f>COUNTA(Dictionary!A:A)-COUNTA(#REF!)</f>
        <v>8334</v>
      </c>
      <c r="B57" s="55" t="str">
        <f>#REF!</f>
        <v>#REF!</v>
      </c>
      <c r="C57" s="58">
        <f>1-A57/A2</f>
        <v>0</v>
      </c>
      <c r="D57" s="55" t="str">
        <f t="array" ref="D57">row(index(#REF!,match(false,index((#REF!&gt;0),0),0)))</f>
        <v>#REF!</v>
      </c>
      <c r="E57" s="55" t="str">
        <f t="shared" si="1"/>
        <v>#REF!</v>
      </c>
    </row>
    <row r="58">
      <c r="A58" s="57">
        <f>COUNTA(Dictionary!A:A)-COUNTA(Dictionary!S:S)</f>
        <v>8197</v>
      </c>
      <c r="B58" s="56" t="str">
        <f>Dictionary!S1</f>
        <v>TranslationFra</v>
      </c>
      <c r="C58" s="58">
        <f>1-A58/A2</f>
        <v>0.01643868491</v>
      </c>
      <c r="D58" s="55">
        <f t="array" ref="D58">row(index(Dictionary!S:S,match(false,index((Dictionary!S:S&gt;0),0),0)))</f>
        <v>2</v>
      </c>
      <c r="E58" s="56" t="str">
        <f t="shared" si="1"/>
        <v>-abil</v>
      </c>
    </row>
    <row r="59">
      <c r="A59" s="57">
        <f>COUNTA(Dictionary!A:A)-COUNTA(Dictionary!T:T)</f>
        <v>7200</v>
      </c>
      <c r="B59" s="56" t="str">
        <f>Dictionary!T1</f>
        <v>TranslationRus</v>
      </c>
      <c r="C59" s="58">
        <f>1-A59/A2</f>
        <v>0.1360691145</v>
      </c>
      <c r="D59" s="55">
        <f t="array" ref="D59">row(index(Dictionary!T:T,match(false,index((Dictionary!T:T&gt;0),0),0)))</f>
        <v>2</v>
      </c>
      <c r="E59" s="56" t="str">
        <f t="shared" si="1"/>
        <v>-abil</v>
      </c>
    </row>
    <row r="60">
      <c r="A60" s="57">
        <f>COUNTA(Dictionary!A:A)-COUNTA(Dictionary!U:U)</f>
        <v>8260</v>
      </c>
      <c r="B60" s="56" t="str">
        <f>Dictionary!U1</f>
        <v>TranslationZho</v>
      </c>
      <c r="C60" s="58">
        <f>1-A60/A2</f>
        <v>0.008879289657</v>
      </c>
      <c r="D60" s="55">
        <f t="array" ref="D60">row(index(Dictionary!U:U,match(false,index((Dictionary!U:U&gt;0),0),0)))</f>
        <v>2</v>
      </c>
      <c r="E60" s="56" t="str">
        <f t="shared" si="1"/>
        <v>-abil</v>
      </c>
    </row>
    <row r="62">
      <c r="A62" s="44" t="s">
        <v>42271</v>
      </c>
      <c r="B62" s="44" t="s">
        <v>42272</v>
      </c>
      <c r="C62" s="44" t="s">
        <v>42248</v>
      </c>
      <c r="D62" s="44" t="s">
        <v>42273</v>
      </c>
      <c r="E62" s="44" t="s">
        <v>42248</v>
      </c>
      <c r="F62" s="44" t="s">
        <v>42274</v>
      </c>
      <c r="G62" s="44" t="s">
        <v>42248</v>
      </c>
      <c r="H62" s="44" t="s">
        <v>42275</v>
      </c>
      <c r="I62" s="44" t="s">
        <v>42248</v>
      </c>
      <c r="J62" s="44" t="s">
        <v>42276</v>
      </c>
      <c r="K62" s="44" t="s">
        <v>42248</v>
      </c>
    </row>
    <row r="63">
      <c r="A63" s="44" t="s">
        <v>427</v>
      </c>
      <c r="B63" s="59">
        <f>IFERROR(__xludf.DUMMYFUNCTION("sumproduct(len(filter(Dictionary!A:A,Dictionary!C:C=""root""))-len(substitute(lower(filter(Dictionary!A:A,Dictionary!C:C=""root"")),A63,"""")))"),2388.0)</f>
        <v>2388</v>
      </c>
      <c r="C63" s="50">
        <f>IFERROR(__xludf.DUMMYFUNCTION("B63/sumproduct(len(filter(Dictionary!A:A,Dictionary!C:C=""root"")))"),0.13946154295392163)</f>
        <v>0.139461543</v>
      </c>
      <c r="D63" s="43">
        <f>countifs(Dictionary!A:A,"*"&amp;A63,Dictionary!C:C,"root")</f>
        <v>583</v>
      </c>
      <c r="E63" s="50">
        <f>D63/(countif(Dictionary!C:C,"root")-1)</f>
        <v>0.1891015245</v>
      </c>
      <c r="F63" s="43">
        <f>countifs(Dictionary!A:A,"*"&amp;A63&amp;"*",Dictionary!C:C,"root")</f>
        <v>1821</v>
      </c>
      <c r="G63" s="50">
        <f>F63/(countif(Dictionary!C:C,"root")-1)</f>
        <v>0.5906584496</v>
      </c>
      <c r="H63" s="43">
        <f>countifs(Dictionary!A:A,"*"&amp;A63&amp;"*"&amp;A63&amp;"*",Dictionary!C:C,"root")</f>
        <v>525</v>
      </c>
      <c r="I63" s="50">
        <f>H63/(countif(Dictionary!C:C,"root")-1)</f>
        <v>0.1702886799</v>
      </c>
      <c r="J63" s="44">
        <f>countifs(Dictionary!A:A,A63&amp;"*",Dictionary!C:C,"root")</f>
        <v>179</v>
      </c>
      <c r="K63" s="50">
        <f>J63/(countif(Dictionary!C:C,"root")-1)</f>
        <v>0.05806033085</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IFERROR(__xludf.DUMMYFUNCTION("B64/sumproduct(len(filter(Dictionary!A:A,Dictionary!C:C=""root"")))"),0.025462827775506628)</f>
        <v>0.02546282778</v>
      </c>
      <c r="D64" s="43">
        <f>countifs(Dictionary!A:A,"*"&amp;A64,Dictionary!C:C,"root")</f>
        <v>0</v>
      </c>
      <c r="E64" s="50">
        <f>D64/(countif(Dictionary!C:C,"root")-1)</f>
        <v>0</v>
      </c>
      <c r="F64" s="43">
        <f>countifs(Dictionary!A:A,"*"&amp;A64&amp;"*",Dictionary!C:C,"root")</f>
        <v>416</v>
      </c>
      <c r="G64" s="50">
        <f>F64/(countif(Dictionary!C:C,"root")-1)</f>
        <v>0.1349335063</v>
      </c>
      <c r="H64" s="43">
        <f>countifs(Dictionary!A:A,"*"&amp;A64&amp;"*"&amp;A64&amp;"*",Dictionary!C:C,"root")</f>
        <v>20</v>
      </c>
      <c r="I64" s="50">
        <f>H64/(countif(Dictionary!C:C,"root")-1)</f>
        <v>0.006487187804</v>
      </c>
      <c r="J64" s="44">
        <f>countifs(Dictionary!A:A,A64&amp;"*",Dictionary!C:C,"root")</f>
        <v>192</v>
      </c>
      <c r="K64" s="50">
        <f>J64/(countif(Dictionary!C:C,"root")-1)</f>
        <v>0.06227700292</v>
      </c>
    </row>
    <row r="65">
      <c r="A65" s="44" t="s">
        <v>42277</v>
      </c>
      <c r="B65" s="59">
        <f>IFERROR(__xludf.DUMMYFUNCTION("sumproduct(len(filter(Dictionary!A:A,Dictionary!C:C=""root""))-len(substitute(lower(filter(Dictionary!A:A,Dictionary!C:C=""root"")),A65,"""")))"),168.0)</f>
        <v>168</v>
      </c>
      <c r="C65" s="50">
        <f>IFERROR(__xludf.DUMMYFUNCTION("B65/sumproduct(len(filter(Dictionary!A:A,Dictionary!C:C=""root"")))"),0.00981136483092916)</f>
        <v>0.009811364831</v>
      </c>
      <c r="D65" s="43">
        <f>countifs(Dictionary!A:A,"*"&amp;A65,Dictionary!C:C,"root")</f>
        <v>0</v>
      </c>
      <c r="E65" s="50">
        <f>D65/(countif(Dictionary!C:C,"root")-1)</f>
        <v>0</v>
      </c>
      <c r="F65" s="43">
        <f>countifs(Dictionary!A:A,"*"&amp;A65&amp;"*",Dictionary!C:C,"root")</f>
        <v>163</v>
      </c>
      <c r="G65" s="50">
        <f>F65/(countif(Dictionary!C:C,"root")-1)</f>
        <v>0.0528705806</v>
      </c>
      <c r="H65" s="43">
        <f>countifs(Dictionary!A:A,"*"&amp;A65&amp;"*"&amp;A65&amp;"*",Dictionary!C:C,"root")</f>
        <v>5</v>
      </c>
      <c r="I65" s="50">
        <f>H65/(countif(Dictionary!C:C,"root")-1)</f>
        <v>0.001621796951</v>
      </c>
      <c r="J65" s="44">
        <f>countifs(Dictionary!A:A,A65&amp;"*",Dictionary!C:C,"root")</f>
        <v>78</v>
      </c>
      <c r="K65" s="50">
        <f>J65/(countif(Dictionary!C:C,"root")-1)</f>
        <v>0.02530003244</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IFERROR(__xludf.DUMMYFUNCTION("B66/sumproduct(len(filter(Dictionary!A:A,Dictionary!C:C=""root"")))"),0.02493721894527828)</f>
        <v>0.02493721895</v>
      </c>
      <c r="D66" s="43">
        <f>countifs(Dictionary!A:A,"*"&amp;A66,Dictionary!C:C,"root")</f>
        <v>0</v>
      </c>
      <c r="E66" s="50">
        <f>D66/(countif(Dictionary!C:C,"root")-1)</f>
        <v>0</v>
      </c>
      <c r="F66" s="43">
        <f>countifs(Dictionary!A:A,"*"&amp;A66&amp;"*",Dictionary!C:C,"root")</f>
        <v>413</v>
      </c>
      <c r="G66" s="50">
        <f>F66/(countif(Dictionary!C:C,"root")-1)</f>
        <v>0.1339604282</v>
      </c>
      <c r="H66" s="43">
        <f>countifs(Dictionary!A:A,"*"&amp;A66&amp;"*"&amp;A66&amp;"*",Dictionary!C:C,"root")</f>
        <v>14</v>
      </c>
      <c r="I66" s="50">
        <f>H66/(countif(Dictionary!C:C,"root")-1)</f>
        <v>0.004541031463</v>
      </c>
      <c r="J66" s="44">
        <f>countifs(Dictionary!A:A,A66&amp;"*",Dictionary!C:C,"root")</f>
        <v>138</v>
      </c>
      <c r="K66" s="50">
        <f>J66/(countif(Dictionary!C:C,"root")-1)</f>
        <v>0.04476159585</v>
      </c>
    </row>
    <row r="67">
      <c r="A67" s="44" t="s">
        <v>10277</v>
      </c>
      <c r="B67" s="59">
        <f>IFERROR(__xludf.DUMMYFUNCTION("sumproduct(len(filter(Dictionary!A:A,Dictionary!C:C=""root""))-len(substitute(lower(filter(Dictionary!A:A,Dictionary!C:C=""root"")),A67,"""")))"),1332.0)</f>
        <v>1332</v>
      </c>
      <c r="C67" s="50">
        <f>IFERROR(__xludf.DUMMYFUNCTION("B67/sumproduct(len(filter(Dictionary!A:A,Dictionary!C:C=""root"")))"),0.07779010687379548)</f>
        <v>0.07779010687</v>
      </c>
      <c r="D67" s="43">
        <f>countifs(Dictionary!A:A,"*"&amp;A67,Dictionary!C:C,"root")</f>
        <v>299</v>
      </c>
      <c r="E67" s="50">
        <f>D67/(countif(Dictionary!C:C,"root")-1)</f>
        <v>0.09698345767</v>
      </c>
      <c r="F67" s="43">
        <f>countifs(Dictionary!A:A,"*"&amp;A67&amp;"*",Dictionary!C:C,"root")</f>
        <v>1146</v>
      </c>
      <c r="G67" s="50">
        <f>F67/(countif(Dictionary!C:C,"root")-1)</f>
        <v>0.3717158612</v>
      </c>
      <c r="H67" s="43">
        <f>countifs(Dictionary!A:A,"*"&amp;A67&amp;"*"&amp;A67&amp;"*",Dictionary!C:C,"root")</f>
        <v>179</v>
      </c>
      <c r="I67" s="50">
        <f>H67/(countif(Dictionary!C:C,"root")-1)</f>
        <v>0.05806033085</v>
      </c>
      <c r="J67" s="44">
        <f>countifs(Dictionary!A:A,A67&amp;"*",Dictionary!C:C,"root")</f>
        <v>131</v>
      </c>
      <c r="K67" s="50">
        <f>J67/(countif(Dictionary!C:C,"root")-1)</f>
        <v>0.04249108012</v>
      </c>
    </row>
    <row r="68">
      <c r="A68" s="44" t="s">
        <v>42278</v>
      </c>
      <c r="B68" s="59">
        <f>IFERROR(__xludf.DUMMYFUNCTION("sumproduct(len(filter(Dictionary!A:A,Dictionary!C:C=""root""))-len(substitute(lower(filter(Dictionary!A:A,Dictionary!C:C=""root"")),A68,"""")))"),275.0)</f>
        <v>275</v>
      </c>
      <c r="C68" s="50">
        <f>IFERROR(__xludf.DUMMYFUNCTION("B68/sumproduct(len(filter(Dictionary!A:A,Dictionary!C:C=""root"")))"),0.016060269812532852)</f>
        <v>0.01606026981</v>
      </c>
      <c r="D68" s="43">
        <f>countifs(Dictionary!A:A,"*"&amp;A68,Dictionary!C:C,"root")</f>
        <v>20</v>
      </c>
      <c r="E68" s="50">
        <f>D68/(countif(Dictionary!C:C,"root")-1)</f>
        <v>0.006487187804</v>
      </c>
      <c r="F68" s="43">
        <f>countifs(Dictionary!A:A,"*"&amp;A68&amp;"*",Dictionary!C:C,"root")</f>
        <v>270</v>
      </c>
      <c r="G68" s="50">
        <f>F68/(countif(Dictionary!C:C,"root")-1)</f>
        <v>0.08757703536</v>
      </c>
      <c r="H68" s="43">
        <f>countifs(Dictionary!A:A,"*"&amp;A68&amp;"*"&amp;A68&amp;"*",Dictionary!C:C,"root")</f>
        <v>5</v>
      </c>
      <c r="I68" s="50">
        <f>H68/(countif(Dictionary!C:C,"root")-1)</f>
        <v>0.001621796951</v>
      </c>
      <c r="J68" s="44">
        <f>countifs(Dictionary!A:A,A68&amp;"*",Dictionary!C:C,"root")</f>
        <v>125</v>
      </c>
      <c r="K68" s="50">
        <f>J68/(countif(Dictionary!C:C,"root")-1)</f>
        <v>0.04054492378</v>
      </c>
    </row>
    <row r="69">
      <c r="A69" s="44" t="s">
        <v>42279</v>
      </c>
      <c r="B69" s="59">
        <f>IFERROR(__xludf.DUMMYFUNCTION("sumproduct(len(filter(Dictionary!A:A,Dictionary!C:C=""root""))-len(substitute(lower(filter(Dictionary!A:A,Dictionary!C:C=""root"")),A69,"""")))"),315.0)</f>
        <v>315</v>
      </c>
      <c r="C69" s="50">
        <f>IFERROR(__xludf.DUMMYFUNCTION("B69/sumproduct(len(filter(Dictionary!A:A,Dictionary!C:C=""root"")))"),0.018396309057992173)</f>
        <v>0.01839630906</v>
      </c>
      <c r="D69" s="43">
        <f>countifs(Dictionary!A:A,"*"&amp;A69,Dictionary!C:C,"root")</f>
        <v>0</v>
      </c>
      <c r="E69" s="50">
        <f>D69/(countif(Dictionary!C:C,"root")-1)</f>
        <v>0</v>
      </c>
      <c r="F69" s="43">
        <f>countifs(Dictionary!A:A,"*"&amp;A69&amp;"*",Dictionary!C:C,"root")</f>
        <v>303</v>
      </c>
      <c r="G69" s="50">
        <f>F69/(countif(Dictionary!C:C,"root")-1)</f>
        <v>0.09828089523</v>
      </c>
      <c r="H69" s="43">
        <f>countifs(Dictionary!A:A,"*"&amp;A69&amp;"*"&amp;A69&amp;"*",Dictionary!C:C,"root")</f>
        <v>12</v>
      </c>
      <c r="I69" s="50">
        <f>H69/(countif(Dictionary!C:C,"root")-1)</f>
        <v>0.003892312682</v>
      </c>
      <c r="J69" s="44">
        <f>countifs(Dictionary!A:A,A69&amp;"*",Dictionary!C:C,"root")</f>
        <v>127</v>
      </c>
      <c r="K69" s="50">
        <f>J69/(countif(Dictionary!C:C,"root")-1)</f>
        <v>0.04119364256</v>
      </c>
    </row>
    <row r="70">
      <c r="A70" s="44" t="s">
        <v>42280</v>
      </c>
      <c r="B70" s="59">
        <f>IFERROR(__xludf.DUMMYFUNCTION("sumproduct(len(filter(Dictionary!A:A,Dictionary!C:C=""root""))-len(substitute(lower(filter(Dictionary!A:A,Dictionary!C:C=""root"")),A70,"""")))"),238.0)</f>
        <v>238</v>
      </c>
      <c r="C70" s="50">
        <f>IFERROR(__xludf.DUMMYFUNCTION("B70/sumproduct(len(filter(Dictionary!A:A,Dictionary!C:C=""root"")))"),0.013899433510482976)</f>
        <v>0.01389943351</v>
      </c>
      <c r="D70" s="43">
        <f>countifs(Dictionary!A:A,"*"&amp;A70,Dictionary!C:C,"root")</f>
        <v>0</v>
      </c>
      <c r="E70" s="50">
        <f>D70/(countif(Dictionary!C:C,"root")-1)</f>
        <v>0</v>
      </c>
      <c r="F70" s="43">
        <f>countifs(Dictionary!A:A,"*"&amp;A70&amp;"*",Dictionary!C:C,"root")</f>
        <v>236</v>
      </c>
      <c r="G70" s="50">
        <f>F70/(countif(Dictionary!C:C,"root")-1)</f>
        <v>0.07654881609</v>
      </c>
      <c r="H70" s="43">
        <f>countifs(Dictionary!A:A,"*"&amp;A70&amp;"*"&amp;A70&amp;"*",Dictionary!C:C,"root")</f>
        <v>2</v>
      </c>
      <c r="I70" s="50">
        <f>H70/(countif(Dictionary!C:C,"root")-1)</f>
        <v>0.0006487187804</v>
      </c>
      <c r="J70" s="44">
        <f>countifs(Dictionary!A:A,A70&amp;"*",Dictionary!C:C,"root")</f>
        <v>133</v>
      </c>
      <c r="K70" s="50">
        <f>J70/(countif(Dictionary!C:C,"root")-1)</f>
        <v>0.0431397989</v>
      </c>
    </row>
    <row r="71">
      <c r="A71" s="44" t="s">
        <v>42281</v>
      </c>
      <c r="B71" s="59">
        <f>IFERROR(__xludf.DUMMYFUNCTION("sumproduct(len(filter(Dictionary!A:A,Dictionary!C:C=""root""))-len(substitute(lower(filter(Dictionary!A:A,Dictionary!C:C=""root"")),A71,"""")))"),1422.0)</f>
        <v>1422</v>
      </c>
      <c r="C71" s="50">
        <f>IFERROR(__xludf.DUMMYFUNCTION("B71/sumproduct(len(filter(Dictionary!A:A,Dictionary!C:C=""root"")))"),0.08304619517607896)</f>
        <v>0.08304619518</v>
      </c>
      <c r="D71" s="43">
        <f>countifs(Dictionary!A:A,"*"&amp;A71,Dictionary!C:C,"root")</f>
        <v>493</v>
      </c>
      <c r="E71" s="50">
        <f>D71/(countif(Dictionary!C:C,"root")-1)</f>
        <v>0.1599091794</v>
      </c>
      <c r="F71" s="43">
        <f>countifs(Dictionary!A:A,"*"&amp;A71&amp;"*",Dictionary!C:C,"root")</f>
        <v>1229</v>
      </c>
      <c r="G71" s="50">
        <f>F71/(countif(Dictionary!C:C,"root")-1)</f>
        <v>0.3986376906</v>
      </c>
      <c r="H71" s="43">
        <f>countifs(Dictionary!A:A,"*"&amp;A71&amp;"*"&amp;A71&amp;"*",Dictionary!C:C,"root")</f>
        <v>182</v>
      </c>
      <c r="I71" s="50">
        <f>H71/(countif(Dictionary!C:C,"root")-1)</f>
        <v>0.05903340902</v>
      </c>
      <c r="J71" s="44">
        <f>countifs(Dictionary!A:A,A71&amp;"*",Dictionary!C:C,"root")</f>
        <v>92</v>
      </c>
      <c r="K71" s="50">
        <f>J71/(countif(Dictionary!C:C,"root")-1)</f>
        <v>0.0298410639</v>
      </c>
    </row>
    <row r="72">
      <c r="A72" s="44" t="s">
        <v>42282</v>
      </c>
      <c r="B72" s="59">
        <f>IFERROR(__xludf.DUMMYFUNCTION("sumproduct(len(filter(Dictionary!A:A,Dictionary!C:C=""root""))-len(substitute(lower(filter(Dictionary!A:A,Dictionary!C:C=""root"")),A72,"""")))"),203.0)</f>
        <v>203</v>
      </c>
      <c r="C72" s="50">
        <f>IFERROR(__xludf.DUMMYFUNCTION("B72/sumproduct(len(filter(Dictionary!A:A,Dictionary!C:C=""root"")))"),0.011855399170706068)</f>
        <v>0.01185539917</v>
      </c>
      <c r="D72" s="43">
        <f>countifs(Dictionary!A:A,"*"&amp;A72,Dictionary!C:C,"root")</f>
        <v>0</v>
      </c>
      <c r="E72" s="50">
        <f>D72/(countif(Dictionary!C:C,"root")-1)</f>
        <v>0</v>
      </c>
      <c r="F72" s="43">
        <f>countifs(Dictionary!A:A,"*"&amp;A72&amp;"*",Dictionary!C:C,"root")</f>
        <v>198</v>
      </c>
      <c r="G72" s="50">
        <f>F72/(countif(Dictionary!C:C,"root")-1)</f>
        <v>0.06422315926</v>
      </c>
      <c r="H72" s="43">
        <f>countifs(Dictionary!A:A,"*"&amp;A72&amp;"*"&amp;A72&amp;"*",Dictionary!C:C,"root")</f>
        <v>5</v>
      </c>
      <c r="I72" s="50">
        <f>H72/(countif(Dictionary!C:C,"root")-1)</f>
        <v>0.001621796951</v>
      </c>
      <c r="J72" s="44">
        <f>countifs(Dictionary!A:A,A72&amp;"*",Dictionary!C:C,"root")</f>
        <v>107</v>
      </c>
      <c r="K72" s="50">
        <f>J72/(countif(Dictionary!C:C,"root")-1)</f>
        <v>0.03470645475</v>
      </c>
    </row>
    <row r="73">
      <c r="A73" s="44" t="s">
        <v>42283</v>
      </c>
      <c r="B73" s="59">
        <f>IFERROR(__xludf.DUMMYFUNCTION("sumproduct(len(filter(Dictionary!A:A,Dictionary!C:C=""root""))-len(substitute(lower(filter(Dictionary!A:A,Dictionary!C:C=""root"")),A73,"""")))"),812.0)</f>
        <v>812</v>
      </c>
      <c r="C73" s="50">
        <f>IFERROR(__xludf.DUMMYFUNCTION("B73/sumproduct(len(filter(Dictionary!A:A,Dictionary!C:C=""root"")))"),0.04742159668282427)</f>
        <v>0.04742159668</v>
      </c>
      <c r="D73" s="43">
        <f>countifs(Dictionary!A:A,"*"&amp;A73,Dictionary!C:C,"root")</f>
        <v>0</v>
      </c>
      <c r="E73" s="50">
        <f>D73/(countif(Dictionary!C:C,"root")-1)</f>
        <v>0</v>
      </c>
      <c r="F73" s="43">
        <f>countifs(Dictionary!A:A,"*"&amp;A73&amp;"*",Dictionary!C:C,"root")</f>
        <v>755</v>
      </c>
      <c r="G73" s="50">
        <f>F73/(countif(Dictionary!C:C,"root")-1)</f>
        <v>0.2448913396</v>
      </c>
      <c r="H73" s="43">
        <f>countifs(Dictionary!A:A,"*"&amp;A73&amp;"*"&amp;A73&amp;"*",Dictionary!C:C,"root")</f>
        <v>56</v>
      </c>
      <c r="I73" s="50">
        <f>H73/(countif(Dictionary!C:C,"root")-1)</f>
        <v>0.01816412585</v>
      </c>
      <c r="J73" s="44">
        <f>countifs(Dictionary!A:A,A73&amp;"*",Dictionary!C:C,"root")</f>
        <v>348</v>
      </c>
      <c r="K73" s="50">
        <f>J73/(countif(Dictionary!C:C,"root")-1)</f>
        <v>0.1128770678</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IFERROR(__xludf.DUMMYFUNCTION("B74/sumproduct(len(filter(Dictionary!A:A,Dictionary!C:C=""root"")))"),0.043158325059861)</f>
        <v>0.04315832506</v>
      </c>
      <c r="D74" s="43">
        <f>countifs(Dictionary!A:A,"*"&amp;A74,Dictionary!C:C,"root")</f>
        <v>146</v>
      </c>
      <c r="E74" s="50">
        <f>D74/(countif(Dictionary!C:C,"root")-1)</f>
        <v>0.04735647097</v>
      </c>
      <c r="F74" s="43">
        <f>countifs(Dictionary!A:A,"*"&amp;A74&amp;"*",Dictionary!C:C,"root")</f>
        <v>713</v>
      </c>
      <c r="G74" s="50">
        <f>F74/(countif(Dictionary!C:C,"root")-1)</f>
        <v>0.2312682452</v>
      </c>
      <c r="H74" s="43">
        <f>countifs(Dictionary!A:A,"*"&amp;A74&amp;"*"&amp;A74&amp;"*",Dictionary!C:C,"root")</f>
        <v>26</v>
      </c>
      <c r="I74" s="50">
        <f>H74/(countif(Dictionary!C:C,"root")-1)</f>
        <v>0.008433344145</v>
      </c>
      <c r="J74" s="44">
        <f>countifs(Dictionary!A:A,A74&amp;"*",Dictionary!C:C,"root")</f>
        <v>100</v>
      </c>
      <c r="K74" s="50">
        <f>J74/(countif(Dictionary!C:C,"root")-1)</f>
        <v>0.03243593902</v>
      </c>
    </row>
    <row r="75">
      <c r="A75" s="44" t="s">
        <v>1477</v>
      </c>
      <c r="B75" s="59">
        <f>IFERROR(__xludf.DUMMYFUNCTION("sumproduct(len(filter(Dictionary!A:A,Dictionary!C:C=""root""))-len(substitute(lower(filter(Dictionary!A:A,Dictionary!C:C=""root"")),A75,"""")))"),778.0)</f>
        <v>778</v>
      </c>
      <c r="C75" s="50">
        <f>IFERROR(__xludf.DUMMYFUNCTION("B75/sumproduct(len(filter(Dictionary!A:A,Dictionary!C:C=""root"")))"),0.04543596332418385)</f>
        <v>0.04543596332</v>
      </c>
      <c r="D75" s="43">
        <f>countifs(Dictionary!A:A,"*"&amp;A75,Dictionary!C:C,"root")</f>
        <v>171</v>
      </c>
      <c r="E75" s="50">
        <f>D75/(countif(Dictionary!C:C,"root")-1)</f>
        <v>0.05546545572</v>
      </c>
      <c r="F75" s="43">
        <f>countifs(Dictionary!A:A,"*"&amp;A75&amp;"*",Dictionary!C:C,"root")</f>
        <v>713</v>
      </c>
      <c r="G75" s="50">
        <f>F75/(countif(Dictionary!C:C,"root")-1)</f>
        <v>0.2312682452</v>
      </c>
      <c r="H75" s="43">
        <f>countifs(Dictionary!A:A,"*"&amp;A75&amp;"*"&amp;A75&amp;"*",Dictionary!C:C,"root")</f>
        <v>63</v>
      </c>
      <c r="I75" s="50">
        <f>H75/(countif(Dictionary!C:C,"root")-1)</f>
        <v>0.02043464158</v>
      </c>
      <c r="J75" s="44">
        <f>countifs(Dictionary!A:A,A75&amp;"*",Dictionary!C:C,"root")</f>
        <v>223</v>
      </c>
      <c r="K75" s="50">
        <f>J75/(countif(Dictionary!C:C,"root")-1)</f>
        <v>0.07233214402</v>
      </c>
    </row>
    <row r="76">
      <c r="A76" s="44" t="s">
        <v>4442</v>
      </c>
      <c r="B76" s="59">
        <f>IFERROR(__xludf.DUMMYFUNCTION("sumproduct(len(filter(Dictionary!A:A,Dictionary!C:C=""root""))-len(substitute(lower(filter(Dictionary!A:A,Dictionary!C:C=""root"")),A76,"""")))"),1126.0)</f>
        <v>1126</v>
      </c>
      <c r="C76" s="50">
        <f>IFERROR(__xludf.DUMMYFUNCTION("B76/sumproduct(len(filter(Dictionary!A:A,Dictionary!C:C=""root"")))"),0.06575950475967997)</f>
        <v>0.06575950476</v>
      </c>
      <c r="D76" s="43">
        <f>countifs(Dictionary!A:A,"*"&amp;A76,Dictionary!C:C,"root")</f>
        <v>336</v>
      </c>
      <c r="E76" s="50">
        <f>D76/(countif(Dictionary!C:C,"root")-1)</f>
        <v>0.1089847551</v>
      </c>
      <c r="F76" s="43">
        <f>countifs(Dictionary!A:A,"*"&amp;A76&amp;"*",Dictionary!C:C,"root")</f>
        <v>1005</v>
      </c>
      <c r="G76" s="50">
        <f>F76/(countif(Dictionary!C:C,"root")-1)</f>
        <v>0.3259811872</v>
      </c>
      <c r="H76" s="43">
        <f>countifs(Dictionary!A:A,"*"&amp;A76&amp;"*"&amp;A76&amp;"*",Dictionary!C:C,"root")</f>
        <v>120</v>
      </c>
      <c r="I76" s="50">
        <f>H76/(countif(Dictionary!C:C,"root")-1)</f>
        <v>0.03892312682</v>
      </c>
      <c r="J76" s="44">
        <f>countifs(Dictionary!A:A,A76&amp;"*",Dictionary!C:C,"root")</f>
        <v>83</v>
      </c>
      <c r="K76" s="50">
        <f>J76/(countif(Dictionary!C:C,"root")-1)</f>
        <v>0.02692182939</v>
      </c>
    </row>
    <row r="77">
      <c r="A77" s="44" t="s">
        <v>29881</v>
      </c>
      <c r="B77" s="59">
        <f>IFERROR(__xludf.DUMMYFUNCTION("sumproduct(len(filter(Dictionary!A:A,Dictionary!C:C=""root""))-len(substitute(lower(filter(Dictionary!A:A,Dictionary!C:C=""root"")),A77,"""")))"),1170.0)</f>
        <v>1170</v>
      </c>
      <c r="C77" s="50">
        <f>IFERROR(__xludf.DUMMYFUNCTION("B77/sumproduct(len(filter(Dictionary!A:A,Dictionary!C:C=""root"")))"),0.06832914792968522)</f>
        <v>0.06832914793</v>
      </c>
      <c r="D77" s="43">
        <f>countifs(Dictionary!A:A,"*"&amp;A77,Dictionary!C:C,"root")</f>
        <v>334</v>
      </c>
      <c r="E77" s="50">
        <f>D77/(countif(Dictionary!C:C,"root")-1)</f>
        <v>0.1083360363</v>
      </c>
      <c r="F77" s="43">
        <f>countifs(Dictionary!A:A,"*"&amp;A77&amp;"*",Dictionary!C:C,"root")</f>
        <v>1009</v>
      </c>
      <c r="G77" s="50">
        <f>F77/(countif(Dictionary!C:C,"root")-1)</f>
        <v>0.3272786247</v>
      </c>
      <c r="H77" s="43">
        <f>countifs(Dictionary!A:A,"*"&amp;A77&amp;"*"&amp;A77&amp;"*",Dictionary!C:C,"root")</f>
        <v>155</v>
      </c>
      <c r="I77" s="50">
        <f>H77/(countif(Dictionary!C:C,"root")-1)</f>
        <v>0.05027570548</v>
      </c>
      <c r="J77" s="44">
        <f>countifs(Dictionary!A:A,A77&amp;"*",Dictionary!C:C,"root")</f>
        <v>56</v>
      </c>
      <c r="K77" s="50">
        <f>J77/(countif(Dictionary!C:C,"root")-1)</f>
        <v>0.01816412585</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IFERROR(__xludf.DUMMYFUNCTION("B78/sumproduct(len(filter(Dictionary!A:A,Dictionary!C:C=""root"")))"),0.023827600303685102)</f>
        <v>0.0238276003</v>
      </c>
      <c r="D78" s="43">
        <f>countifs(Dictionary!A:A,"*"&amp;A78,Dictionary!C:C,"root")</f>
        <v>0</v>
      </c>
      <c r="E78" s="50">
        <f>D78/(countif(Dictionary!C:C,"root")-1)</f>
        <v>0</v>
      </c>
      <c r="F78" s="43">
        <f>countifs(Dictionary!A:A,"*"&amp;A78&amp;"*",Dictionary!C:C,"root")</f>
        <v>379</v>
      </c>
      <c r="G78" s="50">
        <f>F78/(countif(Dictionary!C:C,"root")-1)</f>
        <v>0.1229322089</v>
      </c>
      <c r="H78" s="43">
        <f>countifs(Dictionary!A:A,"*"&amp;A78&amp;"*"&amp;A78&amp;"*",Dictionary!C:C,"root")</f>
        <v>29</v>
      </c>
      <c r="I78" s="50">
        <f>H78/(countif(Dictionary!C:C,"root")-1)</f>
        <v>0.009406422316</v>
      </c>
      <c r="J78" s="44">
        <f>countifs(Dictionary!A:A,A78&amp;"*",Dictionary!C:C,"root")</f>
        <v>221</v>
      </c>
      <c r="K78" s="50">
        <f>J78/(countif(Dictionary!C:C,"root")-1)</f>
        <v>0.07168342524</v>
      </c>
    </row>
    <row r="79">
      <c r="A79" s="44" t="s">
        <v>42284</v>
      </c>
      <c r="B79" s="59">
        <f>IFERROR(__xludf.DUMMYFUNCTION("sumproduct(len(filter(Dictionary!A:A,Dictionary!C:C=""root""))-len(substitute(lower(filter(Dictionary!A:A,Dictionary!C:C=""root"")),A79,"""")))"),1047.0)</f>
        <v>1047</v>
      </c>
      <c r="C79" s="50">
        <f>IFERROR(__xludf.DUMMYFUNCTION("B79/sumproduct(len(filter(Dictionary!A:A,Dictionary!C:C=""root"")))"),0.0611458272498978)</f>
        <v>0.06114582725</v>
      </c>
      <c r="D79" s="43">
        <f>countifs(Dictionary!A:A,"*"&amp;A79,Dictionary!C:C,"root")</f>
        <v>142</v>
      </c>
      <c r="E79" s="50">
        <f>D79/(countif(Dictionary!C:C,"root")-1)</f>
        <v>0.04605903341</v>
      </c>
      <c r="F79" s="43">
        <f>countifs(Dictionary!A:A,"*"&amp;A79&amp;"*",Dictionary!C:C,"root")</f>
        <v>993</v>
      </c>
      <c r="G79" s="50">
        <f>F79/(countif(Dictionary!C:C,"root")-1)</f>
        <v>0.3220888745</v>
      </c>
      <c r="H79" s="43">
        <f>countifs(Dictionary!A:A,"*"&amp;A79&amp;"*"&amp;A79&amp;"*",Dictionary!C:C,"root")</f>
        <v>53</v>
      </c>
      <c r="I79" s="50">
        <f>H79/(countif(Dictionary!C:C,"root")-1)</f>
        <v>0.01719104768</v>
      </c>
      <c r="J79" s="44">
        <f>countifs(Dictionary!A:A,A79&amp;"*",Dictionary!C:C,"root")</f>
        <v>88</v>
      </c>
      <c r="K79" s="50">
        <f>J79/(countif(Dictionary!C:C,"root")-1)</f>
        <v>0.02854362634</v>
      </c>
    </row>
    <row r="80">
      <c r="A80" s="44" t="s">
        <v>42285</v>
      </c>
      <c r="B80" s="59">
        <f>IFERROR(__xludf.DUMMYFUNCTION("sumproduct(len(filter(Dictionary!A:A,Dictionary!C:C=""root""))-len(substitute(lower(filter(Dictionary!A:A,Dictionary!C:C=""root"")),A80,"""")))"),793.0)</f>
        <v>793</v>
      </c>
      <c r="C80" s="50">
        <f>IFERROR(__xludf.DUMMYFUNCTION("B80/sumproduct(len(filter(Dictionary!A:A,Dictionary!C:C=""root"")))"),0.04631197804123109)</f>
        <v>0.04631197804</v>
      </c>
      <c r="D80" s="43">
        <f>countifs(Dictionary!A:A,"*"&amp;A80,Dictionary!C:C,"root")</f>
        <v>73</v>
      </c>
      <c r="E80" s="50">
        <f>D80/(countif(Dictionary!C:C,"root")-1)</f>
        <v>0.02367823548</v>
      </c>
      <c r="F80" s="43">
        <f>countifs(Dictionary!A:A,"*"&amp;A80&amp;"*",Dictionary!C:C,"root")</f>
        <v>737</v>
      </c>
      <c r="G80" s="50">
        <f>F80/(countif(Dictionary!C:C,"root")-1)</f>
        <v>0.2390528706</v>
      </c>
      <c r="H80" s="43">
        <f>countifs(Dictionary!A:A,"*"&amp;A80&amp;"*"&amp;A80&amp;"*",Dictionary!C:C,"root")</f>
        <v>53</v>
      </c>
      <c r="I80" s="50">
        <f>H80/(countif(Dictionary!C:C,"root")-1)</f>
        <v>0.01719104768</v>
      </c>
      <c r="J80" s="44">
        <f>countifs(Dictionary!A:A,A80&amp;"*",Dictionary!C:C,"root")</f>
        <v>199</v>
      </c>
      <c r="K80" s="50">
        <f>J80/(countif(Dictionary!C:C,"root")-1)</f>
        <v>0.06454751865</v>
      </c>
    </row>
    <row r="81">
      <c r="A81" s="44" t="s">
        <v>523</v>
      </c>
      <c r="B81" s="59">
        <f>IFERROR(__xludf.DUMMYFUNCTION("sumproduct(len(filter(Dictionary!A:A,Dictionary!C:C=""root""))-len(substitute(lower(filter(Dictionary!A:A,Dictionary!C:C=""root"")),A81,"""")))"),894.0)</f>
        <v>894</v>
      </c>
      <c r="C81" s="50">
        <f>IFERROR(__xludf.DUMMYFUNCTION("B81/sumproduct(len(filter(Dictionary!A:A,Dictionary!C:C=""root"")))"),0.052210477136015884)</f>
        <v>0.05221047714</v>
      </c>
      <c r="D81" s="43">
        <f>countifs(Dictionary!A:A,"*"&amp;A81,Dictionary!C:C,"root")</f>
        <v>4</v>
      </c>
      <c r="E81" s="50">
        <f>D81/(countif(Dictionary!C:C,"root")-1)</f>
        <v>0.001297437561</v>
      </c>
      <c r="F81" s="43">
        <f>countifs(Dictionary!A:A,"*"&amp;A81&amp;"*",Dictionary!C:C,"root")</f>
        <v>820</v>
      </c>
      <c r="G81" s="50">
        <f>F81/(countif(Dictionary!C:C,"root")-1)</f>
        <v>0.2659747</v>
      </c>
      <c r="H81" s="43">
        <f>countifs(Dictionary!A:A,"*"&amp;A81&amp;"*"&amp;A81&amp;"*",Dictionary!C:C,"root")</f>
        <v>73</v>
      </c>
      <c r="I81" s="50">
        <f>H81/(countif(Dictionary!C:C,"root")-1)</f>
        <v>0.02367823548</v>
      </c>
      <c r="J81" s="44">
        <f>countifs(Dictionary!A:A,A81&amp;"*",Dictionary!C:C,"root")</f>
        <v>205</v>
      </c>
      <c r="K81" s="50">
        <f>J81/(countif(Dictionary!C:C,"root")-1)</f>
        <v>0.06649367499</v>
      </c>
    </row>
    <row r="82">
      <c r="A82" s="44" t="s">
        <v>39055</v>
      </c>
      <c r="B82" s="59">
        <f>IFERROR(__xludf.DUMMYFUNCTION("sumproduct(len(filter(Dictionary!A:A,Dictionary!C:C=""root""))-len(substitute(lower(filter(Dictionary!A:A,Dictionary!C:C=""root"")),A82,"""")))"),1139.0)</f>
        <v>1139</v>
      </c>
      <c r="C82" s="50">
        <f>IFERROR(__xludf.DUMMYFUNCTION("B82/sumproduct(len(filter(Dictionary!A:A,Dictionary!C:C=""root"")))"),0.06651871751445425)</f>
        <v>0.06651871751</v>
      </c>
      <c r="D82" s="43">
        <f>countifs(Dictionary!A:A,"*"&amp;A82,Dictionary!C:C,"root")</f>
        <v>396</v>
      </c>
      <c r="E82" s="50">
        <f>D82/(countif(Dictionary!C:C,"root")-1)</f>
        <v>0.1284463185</v>
      </c>
      <c r="F82" s="43">
        <f>countifs(Dictionary!A:A,"*"&amp;A82&amp;"*",Dictionary!C:C,"root")</f>
        <v>999</v>
      </c>
      <c r="G82" s="50">
        <f>F82/(countif(Dictionary!C:C,"root")-1)</f>
        <v>0.3240350308</v>
      </c>
      <c r="H82" s="43">
        <f>countifs(Dictionary!A:A,"*"&amp;A82&amp;"*"&amp;A82&amp;"*",Dictionary!C:C,"root")</f>
        <v>132</v>
      </c>
      <c r="I82" s="50">
        <f>H82/(countif(Dictionary!C:C,"root")-1)</f>
        <v>0.04281543951</v>
      </c>
      <c r="J82" s="44">
        <f>countifs(Dictionary!A:A,A82&amp;"*",Dictionary!C:C,"root")</f>
        <v>26</v>
      </c>
      <c r="K82" s="50">
        <f>J82/(countif(Dictionary!C:C,"root")-1)</f>
        <v>0.008433344145</v>
      </c>
    </row>
    <row r="83">
      <c r="A83" s="44" t="s">
        <v>42286</v>
      </c>
      <c r="B83" s="59">
        <f>IFERROR(__xludf.DUMMYFUNCTION("sumproduct(len(filter(Dictionary!A:A,Dictionary!C:C=""root""))-len(substitute(lower(filter(Dictionary!A:A,Dictionary!C:C=""root"")),A83,"""")))"),123.0)</f>
        <v>123</v>
      </c>
      <c r="C83" s="50">
        <f>IFERROR(__xludf.DUMMYFUNCTION("B83/sumproduct(len(filter(Dictionary!A:A,Dictionary!C:C=""root"")))"),0.007183320679787421)</f>
        <v>0.00718332068</v>
      </c>
      <c r="D83" s="43">
        <f>countifs(Dictionary!A:A,"*"&amp;A83,Dictionary!C:C,"root")</f>
        <v>0</v>
      </c>
      <c r="E83" s="50">
        <f>D83/(countif(Dictionary!C:C,"root")-1)</f>
        <v>0</v>
      </c>
      <c r="F83" s="43">
        <f>countifs(Dictionary!A:A,"*"&amp;A83&amp;"*",Dictionary!C:C,"root")</f>
        <v>120</v>
      </c>
      <c r="G83" s="50">
        <f>F83/(countif(Dictionary!C:C,"root")-1)</f>
        <v>0.03892312682</v>
      </c>
      <c r="H83" s="43">
        <f>countifs(Dictionary!A:A,"*"&amp;A83&amp;"*"&amp;A83&amp;"*",Dictionary!C:C,"root")</f>
        <v>3</v>
      </c>
      <c r="I83" s="50">
        <f>H83/(countif(Dictionary!C:C,"root")-1)</f>
        <v>0.0009730781706</v>
      </c>
      <c r="J83" s="44">
        <f>countifs(Dictionary!A:A,A83&amp;"*",Dictionary!C:C,"root")</f>
        <v>47</v>
      </c>
      <c r="K83" s="50">
        <f>J83/(countif(Dictionary!C:C,"root")-1)</f>
        <v>0.01524489134</v>
      </c>
    </row>
    <row r="84">
      <c r="A84" s="44" t="s">
        <v>42287</v>
      </c>
      <c r="B84" s="59">
        <f>IFERROR(__xludf.DUMMYFUNCTION("sumproduct(len(filter(Dictionary!A:A,Dictionary!C:C=""root""))-len(substitute(lower(filter(Dictionary!A:A,Dictionary!C:C=""root"")),A84,"""")))"),191.0)</f>
        <v>191</v>
      </c>
      <c r="C84" s="50">
        <f>IFERROR(__xludf.DUMMYFUNCTION("B84/sumproduct(len(filter(Dictionary!A:A,Dictionary!C:C=""root"")))"),0.011154587397068271)</f>
        <v>0.0111545874</v>
      </c>
      <c r="D84" s="43">
        <f>countifs(Dictionary!A:A,"*"&amp;A84,Dictionary!C:C,"root")</f>
        <v>11</v>
      </c>
      <c r="E84" s="50">
        <f>D84/(countif(Dictionary!C:C,"root")-1)</f>
        <v>0.003567953292</v>
      </c>
      <c r="F84" s="43">
        <f>countifs(Dictionary!A:A,"*"&amp;A84&amp;"*",Dictionary!C:C,"root")</f>
        <v>188</v>
      </c>
      <c r="G84" s="50">
        <f>F84/(countif(Dictionary!C:C,"root")-1)</f>
        <v>0.06097956536</v>
      </c>
      <c r="H84" s="43">
        <f>countifs(Dictionary!A:A,"*"&amp;A84&amp;"*"&amp;A84&amp;"*",Dictionary!C:C,"root")</f>
        <v>3</v>
      </c>
      <c r="I84" s="50">
        <f>H84/(countif(Dictionary!C:C,"root")-1)</f>
        <v>0.0009730781706</v>
      </c>
      <c r="J84" s="44">
        <f>countifs(Dictionary!A:A,A84&amp;"*",Dictionary!C:C,"root")</f>
        <v>39</v>
      </c>
      <c r="K84" s="50">
        <f>J84/(countif(Dictionary!C:C,"root")-1)</f>
        <v>0.01265001622</v>
      </c>
    </row>
    <row r="85">
      <c r="A85" s="44" t="s">
        <v>42288</v>
      </c>
      <c r="B85" s="59">
        <f>IFERROR(__xludf.DUMMYFUNCTION("sumproduct(len(filter(Dictionary!A:A,Dictionary!C:C=""root""))-len(substitute(lower(filter(Dictionary!A:A,Dictionary!C:C=""root"")),A85,"""")))"),195.0)</f>
        <v>195</v>
      </c>
      <c r="C85" s="50">
        <f>IFERROR(__xludf.DUMMYFUNCTION("B85/sumproduct(len(filter(Dictionary!A:A,Dictionary!C:C=""root"")))"),0.011388191321614203)</f>
        <v>0.01138819132</v>
      </c>
      <c r="D85" s="43">
        <f>countifs(Dictionary!A:A,"*"&amp;A85,Dictionary!C:C,"root")</f>
        <v>19</v>
      </c>
      <c r="E85" s="50">
        <f>D85/(countif(Dictionary!C:C,"root")-1)</f>
        <v>0.006162828414</v>
      </c>
      <c r="F85" s="43">
        <f>countifs(Dictionary!A:A,"*"&amp;A85&amp;"*",Dictionary!C:C,"root")</f>
        <v>189</v>
      </c>
      <c r="G85" s="50">
        <f>F85/(countif(Dictionary!C:C,"root")-1)</f>
        <v>0.06130392475</v>
      </c>
      <c r="H85" s="43">
        <f>countifs(Dictionary!A:A,"*"&amp;A85&amp;"*"&amp;A85&amp;"*",Dictionary!C:C,"root")</f>
        <v>6</v>
      </c>
      <c r="I85" s="50">
        <f>H85/(countif(Dictionary!C:C,"root")-1)</f>
        <v>0.001946156341</v>
      </c>
      <c r="J85" s="44">
        <f>countifs(Dictionary!A:A,A85&amp;"*",Dictionary!C:C,"root")</f>
        <v>78</v>
      </c>
      <c r="K85" s="50">
        <f>J85/(countif(Dictionary!C:C,"root")-1)</f>
        <v>0.02530003244</v>
      </c>
    </row>
    <row r="86">
      <c r="A86" s="44" t="s">
        <v>42289</v>
      </c>
      <c r="B86" s="59">
        <f>IFERROR(__xludf.DUMMYFUNCTION("sumproduct(len(filter(Dictionary!A:A,Dictionary!C:C=""root""))-len(substitute(lower(filter(Dictionary!A:A,Dictionary!C:C=""root"")),A86,"""")))"),403.0)</f>
        <v>403</v>
      </c>
      <c r="C86" s="50">
        <f>IFERROR(__xludf.DUMMYFUNCTION("B86/sumproduct(len(filter(Dictionary!A:A,Dictionary!C:C=""root"")))"),0.023535595398002686)</f>
        <v>0.0235355954</v>
      </c>
      <c r="D86" s="43">
        <f>countifs(Dictionary!A:A,"*"&amp;A86,Dictionary!C:C,"root")</f>
        <v>53</v>
      </c>
      <c r="E86" s="50">
        <f>D86/(countif(Dictionary!C:C,"root")-1)</f>
        <v>0.01719104768</v>
      </c>
      <c r="F86" s="43">
        <f>countifs(Dictionary!A:A,"*"&amp;A86&amp;"*",Dictionary!C:C,"root")</f>
        <v>391</v>
      </c>
      <c r="G86" s="50">
        <f>F86/(countif(Dictionary!C:C,"root")-1)</f>
        <v>0.1268245216</v>
      </c>
      <c r="H86" s="43">
        <f>countifs(Dictionary!A:A,"*"&amp;A86&amp;"*"&amp;A86&amp;"*",Dictionary!C:C,"root")</f>
        <v>11</v>
      </c>
      <c r="I86" s="50">
        <f>H86/(countif(Dictionary!C:C,"root")-1)</f>
        <v>0.003567953292</v>
      </c>
      <c r="J86" s="44">
        <f>countifs(Dictionary!A:A,A86&amp;"*",Dictionary!C:C,"root")</f>
        <v>40</v>
      </c>
      <c r="K86" s="50">
        <f>J86/(countif(Dictionary!C:C,"root")-1)</f>
        <v>0.01297437561</v>
      </c>
    </row>
    <row r="87">
      <c r="A87" s="44" t="s">
        <v>42290</v>
      </c>
      <c r="B87" s="59">
        <f>IFERROR(__xludf.DUMMYFUNCTION("sumproduct(len(filter(Dictionary!A:A,Dictionary!C:C=""root""))-len(substitute(lower(filter(Dictionary!A:A,Dictionary!C:C=""root"")),A87,"""")))"),97.0)</f>
        <v>97</v>
      </c>
      <c r="C87" s="50">
        <f>IFERROR(__xludf.DUMMYFUNCTION("B87/sumproduct(len(filter(Dictionary!A:A,Dictionary!C:C=""root"")))"),0.00566489517023886)</f>
        <v>0.00566489517</v>
      </c>
      <c r="D87" s="43">
        <f>countifs(Dictionary!A:A,"*"&amp;A87,Dictionary!C:C,"root")</f>
        <v>0</v>
      </c>
      <c r="E87" s="50">
        <f>D87/(countif(Dictionary!C:C,"root")-1)</f>
        <v>0</v>
      </c>
      <c r="F87" s="43">
        <f>countifs(Dictionary!A:A,"*"&amp;A87&amp;"*",Dictionary!C:C,"root")</f>
        <v>94</v>
      </c>
      <c r="G87" s="50">
        <f>F87/(countif(Dictionary!C:C,"root")-1)</f>
        <v>0.03048978268</v>
      </c>
      <c r="H87" s="43">
        <f>countifs(Dictionary!A:A,"*"&amp;A87&amp;"*"&amp;A87&amp;"*",Dictionary!C:C,"root")</f>
        <v>3</v>
      </c>
      <c r="I87" s="50">
        <f>H87/(countif(Dictionary!C:C,"root")-1)</f>
        <v>0.0009730781706</v>
      </c>
      <c r="J87" s="44">
        <f>countifs(Dictionary!A:A,A87&amp;"*",Dictionary!C:C,"root")</f>
        <v>29</v>
      </c>
      <c r="K87" s="50">
        <f>J87/(countif(Dictionary!C:C,"root")-1)</f>
        <v>0.009406422316</v>
      </c>
    </row>
    <row r="89">
      <c r="A89" s="53" t="s">
        <v>42271</v>
      </c>
      <c r="B89" s="53" t="s">
        <v>42272</v>
      </c>
      <c r="C89" s="53" t="s">
        <v>42248</v>
      </c>
    </row>
    <row r="90">
      <c r="A90" s="43" t="str">
        <f t="array" ref="A90:C114">sort(A63:C87,2,0)</f>
        <v>a</v>
      </c>
      <c r="B90" s="43">
        <v>2388.0</v>
      </c>
      <c r="C90" s="50">
        <v>0.13946154295392163</v>
      </c>
    </row>
    <row r="91">
      <c r="A91" s="43" t="s">
        <v>42281</v>
      </c>
      <c r="B91" s="43">
        <v>1422.0</v>
      </c>
      <c r="C91" s="50">
        <v>0.08304619517607896</v>
      </c>
    </row>
    <row r="92">
      <c r="A92" s="43" t="s">
        <v>10277</v>
      </c>
      <c r="B92" s="43">
        <v>1332.0</v>
      </c>
      <c r="C92" s="50">
        <v>0.07779010687379548</v>
      </c>
    </row>
    <row r="93">
      <c r="A93" s="43" t="s">
        <v>29881</v>
      </c>
      <c r="B93" s="43">
        <v>1170.0</v>
      </c>
      <c r="C93" s="50">
        <v>0.06832914792968522</v>
      </c>
    </row>
    <row r="94">
      <c r="A94" s="43" t="s">
        <v>39055</v>
      </c>
      <c r="B94" s="43">
        <v>1139.0</v>
      </c>
      <c r="C94" s="50">
        <v>0.06651871751445425</v>
      </c>
    </row>
    <row r="95">
      <c r="A95" s="43" t="s">
        <v>4442</v>
      </c>
      <c r="B95" s="43">
        <v>1126.0</v>
      </c>
      <c r="C95" s="50">
        <v>0.06575950475967997</v>
      </c>
    </row>
    <row r="96">
      <c r="A96" s="43" t="s">
        <v>42284</v>
      </c>
      <c r="B96" s="43">
        <v>1047.0</v>
      </c>
      <c r="C96" s="50">
        <v>0.0611458272498978</v>
      </c>
    </row>
    <row r="97">
      <c r="A97" s="43" t="s">
        <v>523</v>
      </c>
      <c r="B97" s="43">
        <v>894.0</v>
      </c>
      <c r="C97" s="50">
        <v>0.052210477136015884</v>
      </c>
    </row>
    <row r="98">
      <c r="A98" s="43" t="s">
        <v>42283</v>
      </c>
      <c r="B98" s="43">
        <v>812.0</v>
      </c>
      <c r="C98" s="50">
        <v>0.04742159668282427</v>
      </c>
    </row>
    <row r="99">
      <c r="A99" s="43" t="s">
        <v>42285</v>
      </c>
      <c r="B99" s="43">
        <v>793.0</v>
      </c>
      <c r="C99" s="50">
        <v>0.04631197804123109</v>
      </c>
    </row>
    <row r="100">
      <c r="A100" s="43" t="s">
        <v>1477</v>
      </c>
      <c r="B100" s="43">
        <v>778.0</v>
      </c>
      <c r="C100" s="50">
        <v>0.04543596332418385</v>
      </c>
    </row>
    <row r="101">
      <c r="A101" s="43" t="s">
        <v>1520</v>
      </c>
      <c r="B101" s="43">
        <v>739.0</v>
      </c>
      <c r="C101" s="50">
        <v>0.043158325059861</v>
      </c>
    </row>
    <row r="102">
      <c r="A102" s="43" t="s">
        <v>102</v>
      </c>
      <c r="B102" s="43">
        <v>436.0</v>
      </c>
      <c r="C102" s="50">
        <v>0.025462827775506628</v>
      </c>
    </row>
    <row r="103">
      <c r="A103" s="43" t="s">
        <v>1499</v>
      </c>
      <c r="B103" s="43">
        <v>427.0</v>
      </c>
      <c r="C103" s="50">
        <v>0.02493721894527828</v>
      </c>
    </row>
    <row r="104">
      <c r="A104" s="43" t="s">
        <v>2099</v>
      </c>
      <c r="B104" s="43">
        <v>408.0</v>
      </c>
      <c r="C104" s="50">
        <v>0.023827600303685102</v>
      </c>
    </row>
    <row r="105">
      <c r="A105" s="43" t="s">
        <v>42289</v>
      </c>
      <c r="B105" s="43">
        <v>403.0</v>
      </c>
      <c r="C105" s="50">
        <v>0.023535595398002686</v>
      </c>
    </row>
    <row r="106">
      <c r="A106" s="43" t="s">
        <v>42279</v>
      </c>
      <c r="B106" s="43">
        <v>315.0</v>
      </c>
      <c r="C106" s="50">
        <v>0.018396309057992173</v>
      </c>
    </row>
    <row r="107">
      <c r="A107" s="43" t="s">
        <v>42278</v>
      </c>
      <c r="B107" s="43">
        <v>275.0</v>
      </c>
      <c r="C107" s="50">
        <v>0.016060269812532852</v>
      </c>
    </row>
    <row r="108">
      <c r="A108" s="43" t="s">
        <v>42280</v>
      </c>
      <c r="B108" s="43">
        <v>238.0</v>
      </c>
      <c r="C108" s="50">
        <v>0.013899433510482976</v>
      </c>
    </row>
    <row r="109">
      <c r="A109" s="43" t="s">
        <v>42282</v>
      </c>
      <c r="B109" s="43">
        <v>203.0</v>
      </c>
      <c r="C109" s="50">
        <v>0.011855399170706068</v>
      </c>
    </row>
    <row r="110">
      <c r="A110" s="43" t="s">
        <v>42288</v>
      </c>
      <c r="B110" s="43">
        <v>195.0</v>
      </c>
      <c r="C110" s="50">
        <v>0.011388191321614203</v>
      </c>
    </row>
    <row r="111">
      <c r="A111" s="43" t="s">
        <v>42287</v>
      </c>
      <c r="B111" s="43">
        <v>191.0</v>
      </c>
      <c r="C111" s="50">
        <v>0.011154587397068271</v>
      </c>
    </row>
    <row r="112">
      <c r="A112" s="43" t="s">
        <v>42277</v>
      </c>
      <c r="B112" s="43">
        <v>168.0</v>
      </c>
      <c r="C112" s="50">
        <v>0.00981136483092916</v>
      </c>
    </row>
    <row r="113">
      <c r="A113" s="43" t="s">
        <v>42286</v>
      </c>
      <c r="B113" s="43">
        <v>123.0</v>
      </c>
      <c r="C113" s="50">
        <v>0.007183320679787421</v>
      </c>
    </row>
    <row r="114">
      <c r="A114" s="43" t="s">
        <v>42290</v>
      </c>
      <c r="B114" s="43">
        <v>97.0</v>
      </c>
      <c r="C114" s="50">
        <v>0.00566489517023886</v>
      </c>
    </row>
    <row r="116">
      <c r="A116" s="44" t="s">
        <v>42291</v>
      </c>
      <c r="B116" s="44" t="s">
        <v>42243</v>
      </c>
      <c r="C116" s="44" t="s">
        <v>42248</v>
      </c>
    </row>
    <row r="117">
      <c r="A117" s="44">
        <v>1.0</v>
      </c>
      <c r="B117" s="53">
        <f>sumproduct(len(Dictionary!A:A)=A117,Dictionary!C:C="root")</f>
        <v>4</v>
      </c>
      <c r="C117" s="60">
        <f>B117/(countif(Dictionary!C:C,"root")-1)</f>
        <v>0.001297437561</v>
      </c>
    </row>
    <row r="118">
      <c r="A118" s="44">
        <v>2.0</v>
      </c>
      <c r="B118" s="53">
        <f>sumproduct(len(Dictionary!A:A)=A118,Dictionary!C:C="root")</f>
        <v>33</v>
      </c>
      <c r="C118" s="60">
        <f>B118/(countif(Dictionary!C:C,"root")-1)</f>
        <v>0.01070385988</v>
      </c>
    </row>
    <row r="119">
      <c r="A119" s="44">
        <v>3.0</v>
      </c>
      <c r="B119" s="53">
        <f>sumproduct(len(Dictionary!A:A)=A119,Dictionary!C:C="root")</f>
        <v>164</v>
      </c>
      <c r="C119" s="60">
        <f>B119/(countif(Dictionary!C:C,"root")-1)</f>
        <v>0.05319493999</v>
      </c>
    </row>
    <row r="120">
      <c r="A120" s="44">
        <v>4.0</v>
      </c>
      <c r="B120" s="53">
        <f>sumproduct(len(Dictionary!A:A)=A120,Dictionary!C:C="root")</f>
        <v>575</v>
      </c>
      <c r="C120" s="60">
        <f>B120/(countif(Dictionary!C:C,"root")-1)</f>
        <v>0.1865066494</v>
      </c>
    </row>
    <row r="121">
      <c r="A121" s="44">
        <v>5.0</v>
      </c>
      <c r="B121" s="53">
        <f>sumproduct(len(Dictionary!A:A)=A121,Dictionary!C:C="root")</f>
        <v>821</v>
      </c>
      <c r="C121" s="60">
        <f>B121/(countif(Dictionary!C:C,"root")-1)</f>
        <v>0.2662990594</v>
      </c>
    </row>
    <row r="122">
      <c r="A122" s="44">
        <v>6.0</v>
      </c>
      <c r="B122" s="53">
        <f>sumproduct(len(Dictionary!A:A)=A122,Dictionary!C:C="root")</f>
        <v>724</v>
      </c>
      <c r="C122" s="60">
        <f>B122/(countif(Dictionary!C:C,"root")-1)</f>
        <v>0.2348361985</v>
      </c>
    </row>
    <row r="123">
      <c r="A123" s="44">
        <v>7.0</v>
      </c>
      <c r="B123" s="53">
        <f>sumproduct(len(Dictionary!A:A)=A123,Dictionary!C:C="root")</f>
        <v>443</v>
      </c>
      <c r="C123" s="60">
        <f>B123/(countif(Dictionary!C:C,"root")-1)</f>
        <v>0.1436912099</v>
      </c>
    </row>
    <row r="124">
      <c r="A124" s="44">
        <v>8.0</v>
      </c>
      <c r="B124" s="53">
        <f>sumproduct(len(Dictionary!A:A)=A124,Dictionary!C:C="root")</f>
        <v>218</v>
      </c>
      <c r="C124" s="60">
        <f>B124/(countif(Dictionary!C:C,"root")-1)</f>
        <v>0.07071034706</v>
      </c>
    </row>
    <row r="125">
      <c r="A125" s="44">
        <v>9.0</v>
      </c>
      <c r="B125" s="53">
        <f>sumproduct(len(Dictionary!A:A)=A125,Dictionary!C:C="root")</f>
        <v>71</v>
      </c>
      <c r="C125" s="60">
        <f>B125/(countif(Dictionary!C:C,"root")-1)</f>
        <v>0.0230295167</v>
      </c>
    </row>
    <row r="126">
      <c r="A126" s="44">
        <v>10.0</v>
      </c>
      <c r="B126" s="53">
        <f>sumproduct(len(Dictionary!A:A)=A126,Dictionary!C:C="root")</f>
        <v>18</v>
      </c>
      <c r="C126" s="60">
        <f>B126/(countif(Dictionary!C:C,"root")-1)</f>
        <v>0.005838469024</v>
      </c>
    </row>
    <row r="127">
      <c r="A127" s="44">
        <v>11.0</v>
      </c>
      <c r="B127" s="53">
        <f>sumproduct(len(Dictionary!A:A)=A127,Dictionary!C:C="root")</f>
        <v>8</v>
      </c>
      <c r="C127" s="60">
        <f>B127/(countif(Dictionary!C:C,"root")-1)</f>
        <v>0.002594875122</v>
      </c>
    </row>
    <row r="128">
      <c r="A128" s="44">
        <v>12.0</v>
      </c>
      <c r="B128" s="53">
        <f>sumproduct(len(Dictionary!A:A)=A128,Dictionary!C:C="root")</f>
        <v>5</v>
      </c>
      <c r="C128" s="60">
        <f>B128/(countif(Dictionary!C:C,"root")-1)</f>
        <v>0.001621796951</v>
      </c>
    </row>
    <row r="130">
      <c r="A130" s="44" t="s">
        <v>42292</v>
      </c>
      <c r="B130" s="44" t="s">
        <v>42293</v>
      </c>
      <c r="C130" s="44" t="s">
        <v>42248</v>
      </c>
    </row>
    <row r="131">
      <c r="A131" s="44">
        <v>3500.0</v>
      </c>
      <c r="B131" s="43">
        <f>A131-COUNTA(Dictionary!A:A)-1</f>
        <v>-4836</v>
      </c>
      <c r="C131" s="46">
        <f>(COUNTA(Dictionary!A:A)-1)/A131</f>
        <v>2.381142857</v>
      </c>
    </row>
    <row r="132">
      <c r="A132" s="44">
        <v>4000.0</v>
      </c>
      <c r="B132" s="43">
        <f>A132-COUNTA(Dictionary!A:A)-1</f>
        <v>-4336</v>
      </c>
      <c r="C132" s="46">
        <f>(COUNTA(Dictionary!A:A)-1)/A132</f>
        <v>2.0835</v>
      </c>
    </row>
    <row r="133">
      <c r="A133" s="44">
        <v>5000.0</v>
      </c>
      <c r="B133" s="43">
        <f>A133-COUNTA(Dictionary!A:A)-1</f>
        <v>-3336</v>
      </c>
      <c r="C133" s="46">
        <f>(COUNTA(Dictionary!A:A)-1)/A133</f>
        <v>1.6668</v>
      </c>
    </row>
    <row r="134">
      <c r="A134" s="44">
        <v>10000.0</v>
      </c>
      <c r="B134" s="43">
        <f>A134-COUNTA(Dictionary!A:A)-1</f>
        <v>1664</v>
      </c>
      <c r="C134" s="46">
        <f>(COUNTA(Dictionary!A:A)-1)/A134</f>
        <v>0.8334</v>
      </c>
    </row>
    <row r="136">
      <c r="A136" s="61" t="s">
        <v>60</v>
      </c>
      <c r="B136" s="61" t="s">
        <v>42243</v>
      </c>
      <c r="C136" s="44" t="s">
        <v>42294</v>
      </c>
      <c r="D136" s="41" t="s">
        <v>42295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1920</v>
      </c>
      <c r="B170" s="44" t="s">
        <v>42296</v>
      </c>
    </row>
    <row r="172">
      <c r="A172" s="44" t="s">
        <v>42243</v>
      </c>
      <c r="B172" s="44" t="s">
        <v>42297</v>
      </c>
    </row>
    <row r="173">
      <c r="A173" s="44" t="s">
        <v>23838</v>
      </c>
      <c r="B173" s="44">
        <f t="shared" ref="B173:B175" si="2">COUNTIF(#REF!, A173)</f>
        <v>0</v>
      </c>
    </row>
    <row r="174">
      <c r="A174" s="44" t="s">
        <v>33610</v>
      </c>
      <c r="B174" s="44">
        <f t="shared" si="2"/>
        <v>0</v>
      </c>
    </row>
    <row r="175">
      <c r="A175" s="44" t="s">
        <v>15591</v>
      </c>
      <c r="B175" s="44">
        <f t="shared" si="2"/>
        <v>0</v>
      </c>
    </row>
    <row r="176">
      <c r="A176" s="44" t="s">
        <v>42298</v>
      </c>
      <c r="B176" s="44">
        <f>A2-B173-B174-B175</f>
        <v>8334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42299</v>
      </c>
      <c r="B1" s="5" t="s">
        <v>463</v>
      </c>
      <c r="C1" s="2" t="s">
        <v>539</v>
      </c>
      <c r="D1" s="63" t="s">
        <v>42300</v>
      </c>
      <c r="E1" s="63"/>
      <c r="F1" s="63" t="s">
        <v>28049</v>
      </c>
      <c r="G1" s="63" t="s">
        <v>28049</v>
      </c>
      <c r="H1" s="2" t="s">
        <v>42301</v>
      </c>
    </row>
    <row r="2">
      <c r="A2" s="1" t="s">
        <v>5626</v>
      </c>
      <c r="B2" s="5" t="s">
        <v>428</v>
      </c>
      <c r="C2" s="2" t="s">
        <v>539</v>
      </c>
      <c r="D2" s="63" t="s">
        <v>42300</v>
      </c>
      <c r="E2" s="63" t="s">
        <v>42302</v>
      </c>
      <c r="F2" s="63" t="s">
        <v>1156</v>
      </c>
      <c r="G2" s="63" t="s">
        <v>1156</v>
      </c>
      <c r="H2" s="2" t="s">
        <v>5627</v>
      </c>
    </row>
    <row r="3">
      <c r="A3" s="1" t="s">
        <v>5864</v>
      </c>
      <c r="B3" s="5" t="s">
        <v>428</v>
      </c>
      <c r="C3" s="2" t="s">
        <v>539</v>
      </c>
      <c r="D3" s="63" t="s">
        <v>42300</v>
      </c>
      <c r="E3" s="63" t="s">
        <v>42303</v>
      </c>
      <c r="F3" s="63" t="s">
        <v>1156</v>
      </c>
      <c r="G3" s="63" t="s">
        <v>1156</v>
      </c>
      <c r="H3" s="2" t="s">
        <v>42304</v>
      </c>
    </row>
    <row r="4">
      <c r="A4" s="1" t="s">
        <v>11738</v>
      </c>
      <c r="B4" s="5" t="s">
        <v>428</v>
      </c>
      <c r="C4" s="2" t="s">
        <v>539</v>
      </c>
      <c r="D4" s="63" t="s">
        <v>42300</v>
      </c>
      <c r="E4" s="63" t="s">
        <v>42305</v>
      </c>
      <c r="F4" s="63" t="s">
        <v>1156</v>
      </c>
      <c r="G4" s="63" t="s">
        <v>1156</v>
      </c>
      <c r="H4" s="2" t="s">
        <v>42306</v>
      </c>
    </row>
    <row r="5">
      <c r="A5" s="1" t="s">
        <v>13572</v>
      </c>
      <c r="B5" s="5" t="s">
        <v>428</v>
      </c>
      <c r="C5" s="2" t="s">
        <v>539</v>
      </c>
      <c r="D5" s="63" t="s">
        <v>42300</v>
      </c>
      <c r="E5" s="63" t="s">
        <v>42307</v>
      </c>
      <c r="F5" s="63" t="s">
        <v>1156</v>
      </c>
      <c r="G5" s="63" t="s">
        <v>1156</v>
      </c>
      <c r="H5" s="2" t="s">
        <v>13573</v>
      </c>
    </row>
    <row r="6">
      <c r="A6" s="1" t="s">
        <v>13587</v>
      </c>
      <c r="B6" s="5" t="s">
        <v>428</v>
      </c>
      <c r="C6" s="2" t="s">
        <v>539</v>
      </c>
      <c r="D6" s="63" t="s">
        <v>42300</v>
      </c>
      <c r="E6" s="63" t="s">
        <v>42305</v>
      </c>
      <c r="F6" s="63" t="s">
        <v>1156</v>
      </c>
      <c r="G6" s="63" t="s">
        <v>1156</v>
      </c>
      <c r="H6" s="2" t="s">
        <v>13588</v>
      </c>
    </row>
    <row r="7">
      <c r="A7" s="1" t="s">
        <v>20944</v>
      </c>
      <c r="B7" s="5" t="s">
        <v>428</v>
      </c>
      <c r="C7" s="2" t="s">
        <v>539</v>
      </c>
      <c r="D7" s="63" t="s">
        <v>42300</v>
      </c>
      <c r="E7" s="63" t="s">
        <v>42308</v>
      </c>
      <c r="F7" s="63" t="s">
        <v>1156</v>
      </c>
      <c r="G7" s="63" t="s">
        <v>1156</v>
      </c>
      <c r="H7" s="2" t="s">
        <v>20945</v>
      </c>
    </row>
    <row r="8">
      <c r="A8" s="2" t="s">
        <v>23986</v>
      </c>
      <c r="B8" s="8" t="s">
        <v>428</v>
      </c>
      <c r="C8" s="2" t="s">
        <v>539</v>
      </c>
      <c r="D8" s="63" t="s">
        <v>42300</v>
      </c>
      <c r="E8" s="63" t="s">
        <v>42309</v>
      </c>
      <c r="F8" s="63" t="s">
        <v>42310</v>
      </c>
      <c r="G8" s="63" t="s">
        <v>1156</v>
      </c>
      <c r="H8" s="2" t="s">
        <v>23987</v>
      </c>
    </row>
    <row r="9">
      <c r="A9" s="1" t="s">
        <v>28214</v>
      </c>
      <c r="B9" s="5" t="s">
        <v>428</v>
      </c>
      <c r="C9" s="2" t="s">
        <v>539</v>
      </c>
      <c r="D9" s="63" t="s">
        <v>42300</v>
      </c>
      <c r="E9" s="63" t="s">
        <v>42311</v>
      </c>
      <c r="F9" s="63" t="s">
        <v>1156</v>
      </c>
      <c r="G9" s="63" t="s">
        <v>1156</v>
      </c>
      <c r="H9" s="2" t="s">
        <v>28215</v>
      </c>
    </row>
    <row r="10">
      <c r="A10" s="1" t="s">
        <v>31499</v>
      </c>
      <c r="B10" s="5" t="s">
        <v>428</v>
      </c>
      <c r="C10" s="2" t="s">
        <v>539</v>
      </c>
      <c r="D10" s="63" t="s">
        <v>42300</v>
      </c>
      <c r="E10" s="63" t="s">
        <v>42312</v>
      </c>
      <c r="F10" s="63" t="s">
        <v>42313</v>
      </c>
      <c r="G10" s="63" t="s">
        <v>1156</v>
      </c>
      <c r="H10" s="2" t="s">
        <v>31500</v>
      </c>
    </row>
    <row r="11">
      <c r="A11" s="2" t="s">
        <v>32331</v>
      </c>
      <c r="B11" s="8" t="s">
        <v>428</v>
      </c>
      <c r="C11" s="2" t="s">
        <v>539</v>
      </c>
      <c r="D11" s="63" t="s">
        <v>42300</v>
      </c>
      <c r="E11" s="63" t="s">
        <v>42314</v>
      </c>
      <c r="F11" s="63" t="s">
        <v>1156</v>
      </c>
      <c r="G11" s="63" t="s">
        <v>1156</v>
      </c>
      <c r="H11" s="2" t="s">
        <v>42315</v>
      </c>
    </row>
    <row r="12">
      <c r="A12" s="1" t="s">
        <v>33286</v>
      </c>
      <c r="B12" s="5" t="s">
        <v>428</v>
      </c>
      <c r="C12" s="2" t="s">
        <v>539</v>
      </c>
      <c r="D12" s="63" t="s">
        <v>42300</v>
      </c>
      <c r="E12" s="63" t="s">
        <v>42316</v>
      </c>
      <c r="F12" s="63" t="s">
        <v>1156</v>
      </c>
      <c r="G12" s="63" t="s">
        <v>1156</v>
      </c>
      <c r="H12" s="2" t="s">
        <v>33287</v>
      </c>
    </row>
    <row r="13">
      <c r="A13" s="2" t="s">
        <v>33749</v>
      </c>
      <c r="B13" s="8" t="s">
        <v>428</v>
      </c>
      <c r="C13" s="2" t="s">
        <v>539</v>
      </c>
      <c r="D13" s="63" t="s">
        <v>42300</v>
      </c>
      <c r="E13" s="63" t="s">
        <v>42317</v>
      </c>
      <c r="F13" s="63" t="s">
        <v>1156</v>
      </c>
      <c r="G13" s="63" t="s">
        <v>1156</v>
      </c>
      <c r="H13" s="2" t="s">
        <v>33750</v>
      </c>
    </row>
    <row r="14">
      <c r="A14" s="2" t="s">
        <v>34620</v>
      </c>
      <c r="B14" s="8" t="s">
        <v>428</v>
      </c>
      <c r="C14" s="2" t="s">
        <v>539</v>
      </c>
      <c r="D14" s="63" t="s">
        <v>42300</v>
      </c>
      <c r="E14" s="63" t="s">
        <v>42305</v>
      </c>
      <c r="F14" s="63" t="s">
        <v>1156</v>
      </c>
      <c r="G14" s="41" t="s">
        <v>1156</v>
      </c>
      <c r="H14" s="2" t="s">
        <v>42318</v>
      </c>
    </row>
    <row r="15">
      <c r="A15" s="1" t="s">
        <v>3266</v>
      </c>
      <c r="B15" s="5" t="s">
        <v>428</v>
      </c>
      <c r="C15" s="2" t="s">
        <v>539</v>
      </c>
      <c r="D15" s="63" t="s">
        <v>42300</v>
      </c>
      <c r="E15" s="63" t="s">
        <v>42316</v>
      </c>
      <c r="F15" s="63" t="s">
        <v>1156</v>
      </c>
      <c r="G15" s="63" t="s">
        <v>1156</v>
      </c>
      <c r="H15" s="2" t="s">
        <v>42319</v>
      </c>
    </row>
    <row r="16">
      <c r="A16" s="2" t="s">
        <v>37279</v>
      </c>
      <c r="B16" s="8" t="s">
        <v>428</v>
      </c>
      <c r="C16" s="2" t="s">
        <v>539</v>
      </c>
      <c r="D16" s="63" t="s">
        <v>42300</v>
      </c>
      <c r="E16" s="63" t="s">
        <v>42308</v>
      </c>
      <c r="F16" s="63" t="s">
        <v>1156</v>
      </c>
      <c r="G16" s="63" t="s">
        <v>1156</v>
      </c>
      <c r="H16" s="2" t="s">
        <v>37280</v>
      </c>
    </row>
    <row r="17">
      <c r="A17" s="1" t="s">
        <v>39817</v>
      </c>
      <c r="B17" s="5" t="s">
        <v>428</v>
      </c>
      <c r="C17" s="2" t="s">
        <v>539</v>
      </c>
      <c r="D17" s="63" t="s">
        <v>42300</v>
      </c>
      <c r="E17" s="63" t="s">
        <v>42320</v>
      </c>
      <c r="F17" s="63" t="s">
        <v>1156</v>
      </c>
      <c r="G17" s="63" t="s">
        <v>1156</v>
      </c>
      <c r="H17" s="2" t="s">
        <v>39818</v>
      </c>
    </row>
    <row r="18">
      <c r="A18" s="2" t="s">
        <v>39985</v>
      </c>
      <c r="B18" s="5" t="s">
        <v>428</v>
      </c>
      <c r="C18" s="2" t="s">
        <v>539</v>
      </c>
      <c r="D18" s="63" t="s">
        <v>42300</v>
      </c>
      <c r="E18" s="63" t="s">
        <v>42316</v>
      </c>
      <c r="F18" s="63" t="s">
        <v>42321</v>
      </c>
      <c r="G18" s="63" t="s">
        <v>1156</v>
      </c>
      <c r="H18" s="2" t="s">
        <v>42322</v>
      </c>
    </row>
    <row r="19">
      <c r="A19" s="2" t="s">
        <v>40462</v>
      </c>
      <c r="B19" s="8" t="s">
        <v>428</v>
      </c>
      <c r="C19" s="2" t="s">
        <v>539</v>
      </c>
      <c r="D19" s="63" t="s">
        <v>42300</v>
      </c>
      <c r="E19" s="63" t="s">
        <v>42316</v>
      </c>
      <c r="F19" s="63" t="s">
        <v>42323</v>
      </c>
      <c r="G19" s="63" t="s">
        <v>1156</v>
      </c>
      <c r="H19" s="2" t="s">
        <v>40463</v>
      </c>
    </row>
    <row r="20">
      <c r="A20" s="1" t="s">
        <v>41160</v>
      </c>
      <c r="B20" s="5" t="s">
        <v>428</v>
      </c>
      <c r="C20" s="2" t="s">
        <v>539</v>
      </c>
      <c r="D20" s="63" t="s">
        <v>42300</v>
      </c>
      <c r="E20" s="63" t="s">
        <v>42316</v>
      </c>
      <c r="F20" s="63" t="s">
        <v>1156</v>
      </c>
      <c r="G20" s="63" t="s">
        <v>1156</v>
      </c>
      <c r="H20" s="2" t="s">
        <v>41161</v>
      </c>
    </row>
    <row r="21">
      <c r="A21" s="2" t="s">
        <v>41912</v>
      </c>
      <c r="B21" s="8" t="s">
        <v>428</v>
      </c>
      <c r="C21" s="2" t="s">
        <v>539</v>
      </c>
      <c r="D21" s="63" t="s">
        <v>42300</v>
      </c>
      <c r="E21" s="63" t="s">
        <v>42305</v>
      </c>
      <c r="F21" s="63" t="s">
        <v>1156</v>
      </c>
      <c r="G21" s="63" t="s">
        <v>1156</v>
      </c>
      <c r="H21" s="2" t="s">
        <v>41913</v>
      </c>
    </row>
    <row r="22">
      <c r="A22" s="2" t="s">
        <v>1000</v>
      </c>
      <c r="B22" s="8" t="s">
        <v>428</v>
      </c>
      <c r="C22" s="2" t="s">
        <v>39067</v>
      </c>
      <c r="D22" s="63" t="s">
        <v>42300</v>
      </c>
      <c r="E22" s="63" t="s">
        <v>42316</v>
      </c>
      <c r="F22" s="63" t="s">
        <v>1156</v>
      </c>
      <c r="G22" s="63" t="s">
        <v>1156</v>
      </c>
      <c r="H22" s="2" t="s">
        <v>1002</v>
      </c>
    </row>
    <row r="23">
      <c r="A23" s="2" t="s">
        <v>7331</v>
      </c>
      <c r="B23" s="8" t="s">
        <v>428</v>
      </c>
      <c r="C23" s="2" t="s">
        <v>539</v>
      </c>
      <c r="D23" s="63" t="s">
        <v>42324</v>
      </c>
      <c r="E23" s="63" t="s">
        <v>42325</v>
      </c>
      <c r="F23" s="63" t="s">
        <v>28049</v>
      </c>
      <c r="G23" s="63" t="s">
        <v>1156</v>
      </c>
      <c r="H23" s="2" t="s">
        <v>7332</v>
      </c>
    </row>
    <row r="24">
      <c r="A24" s="1" t="s">
        <v>11436</v>
      </c>
      <c r="B24" s="5" t="s">
        <v>428</v>
      </c>
      <c r="C24" s="2" t="s">
        <v>539</v>
      </c>
      <c r="D24" s="63" t="s">
        <v>42324</v>
      </c>
      <c r="E24" s="63" t="s">
        <v>42316</v>
      </c>
      <c r="F24" s="63" t="s">
        <v>1156</v>
      </c>
      <c r="G24" s="63" t="s">
        <v>1156</v>
      </c>
      <c r="H24" s="2" t="s">
        <v>11437</v>
      </c>
    </row>
    <row r="25">
      <c r="A25" s="2" t="s">
        <v>11850</v>
      </c>
      <c r="B25" s="8" t="s">
        <v>463</v>
      </c>
      <c r="C25" s="2" t="s">
        <v>539</v>
      </c>
      <c r="D25" s="63" t="s">
        <v>42324</v>
      </c>
      <c r="E25" s="63" t="s">
        <v>42326</v>
      </c>
      <c r="F25" s="63" t="s">
        <v>1156</v>
      </c>
      <c r="G25" s="63" t="s">
        <v>1156</v>
      </c>
      <c r="H25" s="2" t="s">
        <v>11851</v>
      </c>
    </row>
    <row r="26">
      <c r="A26" s="1" t="s">
        <v>15529</v>
      </c>
      <c r="B26" s="5" t="s">
        <v>428</v>
      </c>
      <c r="C26" s="2" t="s">
        <v>539</v>
      </c>
      <c r="D26" s="63" t="s">
        <v>42324</v>
      </c>
      <c r="E26" s="63"/>
      <c r="F26" s="63" t="s">
        <v>42327</v>
      </c>
      <c r="G26" s="63" t="s">
        <v>1156</v>
      </c>
      <c r="H26" s="2" t="s">
        <v>42328</v>
      </c>
    </row>
    <row r="27">
      <c r="A27" s="2" t="s">
        <v>17612</v>
      </c>
      <c r="B27" s="8" t="s">
        <v>463</v>
      </c>
      <c r="C27" s="2" t="s">
        <v>539</v>
      </c>
      <c r="D27" s="63" t="s">
        <v>42324</v>
      </c>
      <c r="E27" s="63" t="s">
        <v>42329</v>
      </c>
      <c r="F27" s="63" t="s">
        <v>1156</v>
      </c>
      <c r="G27" s="63" t="s">
        <v>1156</v>
      </c>
      <c r="H27" s="2" t="s">
        <v>42330</v>
      </c>
    </row>
    <row r="28">
      <c r="A28" s="1" t="s">
        <v>11440</v>
      </c>
      <c r="B28" s="5" t="s">
        <v>428</v>
      </c>
      <c r="C28" s="2" t="s">
        <v>539</v>
      </c>
      <c r="D28" s="63" t="s">
        <v>42324</v>
      </c>
      <c r="E28" s="63" t="s">
        <v>42316</v>
      </c>
      <c r="F28" s="63" t="s">
        <v>1156</v>
      </c>
      <c r="G28" s="63" t="s">
        <v>1156</v>
      </c>
      <c r="H28" s="2" t="s">
        <v>42331</v>
      </c>
    </row>
    <row r="29">
      <c r="A29" s="1" t="s">
        <v>24939</v>
      </c>
      <c r="B29" s="5" t="s">
        <v>428</v>
      </c>
      <c r="C29" s="2" t="s">
        <v>539</v>
      </c>
      <c r="D29" s="63" t="s">
        <v>42324</v>
      </c>
      <c r="E29" s="63" t="s">
        <v>42316</v>
      </c>
      <c r="F29" s="63" t="s">
        <v>1156</v>
      </c>
      <c r="G29" s="63" t="s">
        <v>1156</v>
      </c>
      <c r="H29" s="2" t="s">
        <v>24940</v>
      </c>
    </row>
    <row r="30">
      <c r="A30" s="1" t="s">
        <v>13351</v>
      </c>
      <c r="B30" s="5" t="s">
        <v>463</v>
      </c>
      <c r="C30" s="2" t="s">
        <v>539</v>
      </c>
      <c r="D30" s="63" t="s">
        <v>42324</v>
      </c>
      <c r="E30" s="63"/>
      <c r="F30" s="63" t="s">
        <v>42332</v>
      </c>
      <c r="G30" s="63" t="s">
        <v>1156</v>
      </c>
      <c r="H30" s="2" t="s">
        <v>13348</v>
      </c>
    </row>
    <row r="31">
      <c r="A31" s="1" t="s">
        <v>33615</v>
      </c>
      <c r="B31" s="5" t="s">
        <v>428</v>
      </c>
      <c r="C31" s="2" t="s">
        <v>539</v>
      </c>
      <c r="D31" s="63" t="s">
        <v>42324</v>
      </c>
      <c r="E31" s="63" t="s">
        <v>42316</v>
      </c>
      <c r="F31" s="63" t="s">
        <v>1156</v>
      </c>
      <c r="G31" s="63" t="s">
        <v>1156</v>
      </c>
      <c r="H31" s="2" t="s">
        <v>42333</v>
      </c>
    </row>
    <row r="32">
      <c r="A32" s="2" t="s">
        <v>34152</v>
      </c>
      <c r="B32" s="8" t="s">
        <v>463</v>
      </c>
      <c r="C32" s="2" t="s">
        <v>539</v>
      </c>
      <c r="D32" s="63" t="s">
        <v>42324</v>
      </c>
      <c r="E32" s="63" t="s">
        <v>42316</v>
      </c>
      <c r="F32" s="63" t="s">
        <v>1156</v>
      </c>
      <c r="G32" s="63" t="s">
        <v>1156</v>
      </c>
      <c r="H32" s="2" t="s">
        <v>34153</v>
      </c>
    </row>
    <row r="33">
      <c r="A33" s="1" t="s">
        <v>35443</v>
      </c>
      <c r="B33" s="5" t="s">
        <v>428</v>
      </c>
      <c r="C33" s="2" t="s">
        <v>539</v>
      </c>
      <c r="D33" s="63" t="s">
        <v>42324</v>
      </c>
      <c r="E33" s="63" t="s">
        <v>42316</v>
      </c>
      <c r="F33" s="63" t="s">
        <v>1156</v>
      </c>
      <c r="G33" s="63" t="s">
        <v>1156</v>
      </c>
      <c r="H33" s="2" t="s">
        <v>42334</v>
      </c>
    </row>
    <row r="34">
      <c r="A34" s="2" t="s">
        <v>41007</v>
      </c>
      <c r="B34" s="8" t="s">
        <v>463</v>
      </c>
      <c r="C34" s="2" t="s">
        <v>539</v>
      </c>
      <c r="D34" s="63" t="s">
        <v>42324</v>
      </c>
      <c r="E34" s="63" t="s">
        <v>42316</v>
      </c>
      <c r="F34" s="63" t="s">
        <v>1156</v>
      </c>
      <c r="G34" s="63" t="s">
        <v>1156</v>
      </c>
      <c r="H34" s="2" t="s">
        <v>42335</v>
      </c>
    </row>
    <row r="35">
      <c r="A35" s="2" t="s">
        <v>41022</v>
      </c>
      <c r="B35" s="5" t="s">
        <v>463</v>
      </c>
      <c r="C35" s="2" t="s">
        <v>539</v>
      </c>
      <c r="D35" s="63" t="s">
        <v>42324</v>
      </c>
      <c r="E35" s="63" t="s">
        <v>42316</v>
      </c>
      <c r="F35" s="63" t="s">
        <v>1156</v>
      </c>
      <c r="G35" s="63" t="s">
        <v>1156</v>
      </c>
      <c r="H35" s="2" t="s">
        <v>41023</v>
      </c>
    </row>
    <row r="36">
      <c r="A36" s="2" t="s">
        <v>8502</v>
      </c>
      <c r="B36" s="8" t="s">
        <v>428</v>
      </c>
      <c r="C36" s="2" t="s">
        <v>539</v>
      </c>
      <c r="D36" s="63" t="s">
        <v>42300</v>
      </c>
      <c r="E36" s="63" t="s">
        <v>42336</v>
      </c>
      <c r="F36" s="63" t="s">
        <v>1156</v>
      </c>
      <c r="G36" s="63" t="s">
        <v>42337</v>
      </c>
      <c r="H36" s="2" t="s">
        <v>8503</v>
      </c>
    </row>
    <row r="37">
      <c r="A37" s="1" t="s">
        <v>35966</v>
      </c>
      <c r="B37" s="5" t="s">
        <v>428</v>
      </c>
      <c r="C37" s="2" t="s">
        <v>539</v>
      </c>
      <c r="D37" s="63" t="s">
        <v>42300</v>
      </c>
      <c r="E37" s="63" t="s">
        <v>42338</v>
      </c>
      <c r="F37" s="63" t="s">
        <v>1156</v>
      </c>
      <c r="G37" s="63" t="s">
        <v>42337</v>
      </c>
      <c r="H37" s="2" t="s">
        <v>42339</v>
      </c>
    </row>
    <row r="38">
      <c r="A38" s="1" t="s">
        <v>5620</v>
      </c>
      <c r="B38" s="5" t="s">
        <v>428</v>
      </c>
      <c r="C38" s="2" t="s">
        <v>539</v>
      </c>
      <c r="D38" s="63" t="s">
        <v>42324</v>
      </c>
      <c r="E38" s="63" t="s">
        <v>42340</v>
      </c>
      <c r="F38" s="63" t="s">
        <v>1156</v>
      </c>
      <c r="G38" s="63" t="s">
        <v>464</v>
      </c>
      <c r="H38" s="1" t="s">
        <v>5621</v>
      </c>
    </row>
    <row r="39">
      <c r="A39" s="1" t="s">
        <v>5808</v>
      </c>
      <c r="B39" s="5" t="s">
        <v>428</v>
      </c>
      <c r="C39" s="2" t="s">
        <v>539</v>
      </c>
      <c r="D39" s="63" t="s">
        <v>42300</v>
      </c>
      <c r="E39" s="63" t="s">
        <v>42310</v>
      </c>
      <c r="F39" s="63" t="s">
        <v>42324</v>
      </c>
      <c r="G39" s="63" t="s">
        <v>42324</v>
      </c>
      <c r="H39" s="2" t="s">
        <v>5809</v>
      </c>
    </row>
    <row r="40">
      <c r="A40" s="1" t="s">
        <v>5812</v>
      </c>
      <c r="B40" s="5" t="s">
        <v>428</v>
      </c>
      <c r="C40" s="2" t="s">
        <v>539</v>
      </c>
      <c r="D40" s="63" t="s">
        <v>42300</v>
      </c>
      <c r="E40" s="63" t="s">
        <v>42310</v>
      </c>
      <c r="F40" s="63" t="s">
        <v>42324</v>
      </c>
      <c r="G40" s="63" t="s">
        <v>42324</v>
      </c>
      <c r="H40" s="2" t="s">
        <v>21676</v>
      </c>
    </row>
    <row r="41">
      <c r="A41" s="2" t="s">
        <v>538</v>
      </c>
      <c r="B41" s="8" t="s">
        <v>428</v>
      </c>
      <c r="C41" s="2" t="s">
        <v>539</v>
      </c>
      <c r="D41" s="63" t="s">
        <v>42300</v>
      </c>
      <c r="E41" s="63"/>
      <c r="F41" s="63" t="s">
        <v>464</v>
      </c>
      <c r="G41" s="63"/>
      <c r="H41" s="2" t="s">
        <v>541</v>
      </c>
    </row>
    <row r="42">
      <c r="A42" s="1" t="s">
        <v>687</v>
      </c>
      <c r="B42" s="5" t="s">
        <v>428</v>
      </c>
      <c r="C42" s="2" t="s">
        <v>539</v>
      </c>
      <c r="D42" s="63" t="s">
        <v>42300</v>
      </c>
      <c r="E42" s="63"/>
      <c r="F42" s="63" t="s">
        <v>42312</v>
      </c>
      <c r="G42" s="63"/>
      <c r="H42" s="2" t="s">
        <v>42341</v>
      </c>
    </row>
    <row r="43">
      <c r="A43" s="2" t="s">
        <v>710</v>
      </c>
      <c r="B43" s="8" t="s">
        <v>428</v>
      </c>
      <c r="C43" s="2" t="s">
        <v>539</v>
      </c>
      <c r="D43" s="63" t="s">
        <v>42300</v>
      </c>
      <c r="E43" s="63"/>
      <c r="F43" s="63" t="s">
        <v>464</v>
      </c>
      <c r="G43" s="63"/>
      <c r="H43" s="2" t="s">
        <v>711</v>
      </c>
    </row>
    <row r="44">
      <c r="A44" s="1" t="s">
        <v>1338</v>
      </c>
      <c r="B44" s="5" t="s">
        <v>428</v>
      </c>
      <c r="C44" s="2" t="s">
        <v>539</v>
      </c>
      <c r="D44" s="63" t="s">
        <v>42300</v>
      </c>
      <c r="E44" s="63"/>
      <c r="F44" s="63" t="s">
        <v>464</v>
      </c>
      <c r="G44" s="63"/>
      <c r="H44" s="2" t="s">
        <v>1339</v>
      </c>
    </row>
    <row r="45">
      <c r="A45" s="1" t="s">
        <v>2240</v>
      </c>
      <c r="B45" s="5" t="s">
        <v>428</v>
      </c>
      <c r="C45" s="2" t="s">
        <v>539</v>
      </c>
      <c r="D45" s="63" t="s">
        <v>42300</v>
      </c>
      <c r="E45" s="63"/>
      <c r="F45" s="63" t="s">
        <v>464</v>
      </c>
      <c r="G45" s="63"/>
      <c r="H45" s="2" t="s">
        <v>2241</v>
      </c>
    </row>
    <row r="46">
      <c r="A46" s="1" t="s">
        <v>2558</v>
      </c>
      <c r="B46" s="5" t="s">
        <v>428</v>
      </c>
      <c r="C46" s="2" t="s">
        <v>539</v>
      </c>
      <c r="D46" s="63" t="s">
        <v>42300</v>
      </c>
      <c r="E46" s="63" t="s">
        <v>42342</v>
      </c>
      <c r="F46" s="63" t="s">
        <v>42342</v>
      </c>
      <c r="G46" s="63"/>
      <c r="H46" s="2" t="s">
        <v>2559</v>
      </c>
    </row>
    <row r="47">
      <c r="A47" s="1" t="s">
        <v>2762</v>
      </c>
      <c r="B47" s="5" t="s">
        <v>428</v>
      </c>
      <c r="C47" s="2" t="s">
        <v>539</v>
      </c>
      <c r="D47" s="63" t="s">
        <v>42300</v>
      </c>
      <c r="E47" s="63" t="s">
        <v>42325</v>
      </c>
      <c r="F47" s="63" t="s">
        <v>42312</v>
      </c>
      <c r="G47" s="63"/>
      <c r="H47" s="2" t="s">
        <v>2763</v>
      </c>
    </row>
    <row r="48">
      <c r="A48" s="1" t="s">
        <v>3283</v>
      </c>
      <c r="B48" s="5" t="s">
        <v>428</v>
      </c>
      <c r="C48" s="2" t="s">
        <v>539</v>
      </c>
      <c r="D48" s="63" t="s">
        <v>42300</v>
      </c>
      <c r="E48" s="63"/>
      <c r="F48" s="63" t="s">
        <v>464</v>
      </c>
      <c r="G48" s="63"/>
      <c r="H48" s="2" t="s">
        <v>3284</v>
      </c>
    </row>
    <row r="49">
      <c r="A49" s="1" t="s">
        <v>4114</v>
      </c>
      <c r="B49" s="5" t="s">
        <v>428</v>
      </c>
      <c r="C49" s="2" t="s">
        <v>539</v>
      </c>
      <c r="D49" s="63" t="s">
        <v>42300</v>
      </c>
      <c r="E49" s="63"/>
      <c r="F49" s="63" t="s">
        <v>42343</v>
      </c>
      <c r="G49" s="63"/>
      <c r="H49" s="2" t="s">
        <v>4115</v>
      </c>
    </row>
    <row r="50">
      <c r="A50" s="2" t="s">
        <v>4572</v>
      </c>
      <c r="B50" s="8" t="s">
        <v>428</v>
      </c>
      <c r="C50" s="2" t="s">
        <v>539</v>
      </c>
      <c r="D50" s="63" t="s">
        <v>42300</v>
      </c>
      <c r="E50" s="63" t="s">
        <v>42344</v>
      </c>
      <c r="F50" s="63" t="s">
        <v>42343</v>
      </c>
      <c r="G50" s="63"/>
      <c r="H50" s="2" t="s">
        <v>4573</v>
      </c>
    </row>
    <row r="51">
      <c r="A51" s="2" t="s">
        <v>4976</v>
      </c>
      <c r="B51" s="8" t="s">
        <v>428</v>
      </c>
      <c r="C51" s="2" t="s">
        <v>539</v>
      </c>
      <c r="D51" s="63" t="s">
        <v>42300</v>
      </c>
      <c r="E51" s="64"/>
      <c r="F51" s="63" t="s">
        <v>464</v>
      </c>
      <c r="G51" s="63"/>
      <c r="H51" s="2" t="s">
        <v>4977</v>
      </c>
    </row>
    <row r="52">
      <c r="A52" s="1" t="s">
        <v>5516</v>
      </c>
      <c r="B52" s="5" t="s">
        <v>428</v>
      </c>
      <c r="C52" s="2" t="s">
        <v>539</v>
      </c>
      <c r="D52" s="63" t="s">
        <v>42300</v>
      </c>
      <c r="E52" s="63" t="s">
        <v>42345</v>
      </c>
      <c r="F52" s="63" t="s">
        <v>464</v>
      </c>
      <c r="G52" s="63"/>
      <c r="H52" s="2" t="s">
        <v>5517</v>
      </c>
    </row>
    <row r="53">
      <c r="A53" s="1" t="s">
        <v>5773</v>
      </c>
      <c r="B53" s="5" t="s">
        <v>428</v>
      </c>
      <c r="C53" s="2" t="s">
        <v>539</v>
      </c>
      <c r="D53" s="63" t="s">
        <v>42300</v>
      </c>
      <c r="E53" s="63"/>
      <c r="F53" s="63" t="s">
        <v>464</v>
      </c>
      <c r="G53" s="63"/>
      <c r="H53" s="2" t="s">
        <v>5774</v>
      </c>
    </row>
    <row r="54">
      <c r="A54" s="2" t="s">
        <v>7050</v>
      </c>
      <c r="B54" s="8" t="s">
        <v>428</v>
      </c>
      <c r="C54" s="2" t="s">
        <v>539</v>
      </c>
      <c r="D54" s="63" t="s">
        <v>42300</v>
      </c>
      <c r="E54" s="63" t="s">
        <v>42325</v>
      </c>
      <c r="F54" s="63" t="s">
        <v>42325</v>
      </c>
      <c r="G54" s="63"/>
      <c r="H54" s="2" t="s">
        <v>7051</v>
      </c>
    </row>
    <row r="55">
      <c r="A55" s="2" t="s">
        <v>7369</v>
      </c>
      <c r="B55" s="8" t="s">
        <v>428</v>
      </c>
      <c r="C55" s="2" t="s">
        <v>539</v>
      </c>
      <c r="D55" s="63" t="s">
        <v>42300</v>
      </c>
      <c r="E55" s="63" t="s">
        <v>42346</v>
      </c>
      <c r="F55" s="63" t="s">
        <v>42346</v>
      </c>
      <c r="G55" s="63"/>
      <c r="H55" s="2" t="s">
        <v>7370</v>
      </c>
    </row>
    <row r="56">
      <c r="A56" s="2" t="s">
        <v>7788</v>
      </c>
      <c r="B56" s="8" t="s">
        <v>428</v>
      </c>
      <c r="C56" s="2" t="s">
        <v>539</v>
      </c>
      <c r="D56" s="63" t="s">
        <v>42300</v>
      </c>
      <c r="E56" s="63" t="s">
        <v>42325</v>
      </c>
      <c r="F56" s="63" t="s">
        <v>42325</v>
      </c>
      <c r="G56" s="63"/>
      <c r="H56" s="2" t="s">
        <v>7789</v>
      </c>
    </row>
    <row r="57">
      <c r="A57" s="1" t="s">
        <v>12378</v>
      </c>
      <c r="B57" s="5" t="s">
        <v>428</v>
      </c>
      <c r="C57" s="2" t="s">
        <v>539</v>
      </c>
      <c r="D57" s="63" t="s">
        <v>42300</v>
      </c>
      <c r="E57" s="63" t="s">
        <v>42347</v>
      </c>
      <c r="F57" s="63" t="s">
        <v>464</v>
      </c>
      <c r="G57" s="63"/>
      <c r="H57" s="2" t="s">
        <v>12379</v>
      </c>
    </row>
    <row r="58">
      <c r="A58" s="1" t="s">
        <v>13354</v>
      </c>
      <c r="B58" s="5" t="s">
        <v>428</v>
      </c>
      <c r="C58" s="2" t="s">
        <v>539</v>
      </c>
      <c r="D58" s="63" t="s">
        <v>42300</v>
      </c>
      <c r="E58" s="63"/>
      <c r="F58" s="63" t="s">
        <v>42300</v>
      </c>
      <c r="G58" s="63"/>
      <c r="H58" s="2" t="s">
        <v>13355</v>
      </c>
    </row>
    <row r="59">
      <c r="A59" s="2" t="s">
        <v>13842</v>
      </c>
      <c r="B59" s="8" t="s">
        <v>428</v>
      </c>
      <c r="C59" s="2" t="s">
        <v>539</v>
      </c>
      <c r="D59" s="63" t="s">
        <v>42300</v>
      </c>
      <c r="E59" s="63"/>
      <c r="F59" s="63" t="s">
        <v>464</v>
      </c>
      <c r="G59" s="63"/>
      <c r="H59" s="2" t="s">
        <v>13843</v>
      </c>
    </row>
    <row r="60">
      <c r="A60" s="2" t="s">
        <v>14995</v>
      </c>
      <c r="B60" s="8" t="s">
        <v>428</v>
      </c>
      <c r="C60" s="2" t="s">
        <v>539</v>
      </c>
      <c r="D60" s="63" t="s">
        <v>42300</v>
      </c>
      <c r="E60" s="63"/>
      <c r="F60" s="63" t="s">
        <v>464</v>
      </c>
      <c r="G60" s="63"/>
      <c r="H60" s="2" t="s">
        <v>14996</v>
      </c>
    </row>
    <row r="61">
      <c r="A61" s="1" t="s">
        <v>15499</v>
      </c>
      <c r="B61" s="5" t="s">
        <v>428</v>
      </c>
      <c r="C61" s="2" t="s">
        <v>539</v>
      </c>
      <c r="D61" s="63" t="s">
        <v>42300</v>
      </c>
      <c r="E61" s="63" t="s">
        <v>42325</v>
      </c>
      <c r="F61" s="63" t="s">
        <v>42325</v>
      </c>
      <c r="G61" s="63"/>
      <c r="H61" s="2" t="s">
        <v>15500</v>
      </c>
    </row>
    <row r="62">
      <c r="A62" s="1" t="s">
        <v>16286</v>
      </c>
      <c r="B62" s="5" t="s">
        <v>428</v>
      </c>
      <c r="C62" s="2" t="s">
        <v>539</v>
      </c>
      <c r="D62" s="63" t="s">
        <v>42300</v>
      </c>
      <c r="E62" s="63"/>
      <c r="F62" s="63" t="s">
        <v>464</v>
      </c>
      <c r="G62" s="63"/>
      <c r="H62" s="2" t="s">
        <v>16287</v>
      </c>
    </row>
    <row r="63">
      <c r="A63" s="2" t="s">
        <v>16557</v>
      </c>
      <c r="B63" s="8" t="s">
        <v>428</v>
      </c>
      <c r="C63" s="2" t="s">
        <v>539</v>
      </c>
      <c r="D63" s="63" t="s">
        <v>42300</v>
      </c>
      <c r="E63" s="63" t="s">
        <v>42346</v>
      </c>
      <c r="F63" s="63" t="s">
        <v>42346</v>
      </c>
      <c r="G63" s="63"/>
      <c r="H63" s="2" t="s">
        <v>16558</v>
      </c>
    </row>
    <row r="64">
      <c r="A64" s="2" t="s">
        <v>19435</v>
      </c>
      <c r="B64" s="8" t="s">
        <v>428</v>
      </c>
      <c r="C64" s="2" t="s">
        <v>539</v>
      </c>
      <c r="D64" s="63" t="s">
        <v>42300</v>
      </c>
      <c r="E64" s="63"/>
      <c r="F64" s="63" t="s">
        <v>464</v>
      </c>
      <c r="G64" s="63"/>
      <c r="H64" s="2" t="s">
        <v>19436</v>
      </c>
    </row>
    <row r="65">
      <c r="A65" s="1" t="s">
        <v>19817</v>
      </c>
      <c r="B65" s="5" t="s">
        <v>428</v>
      </c>
      <c r="C65" s="2" t="s">
        <v>539</v>
      </c>
      <c r="D65" s="63" t="s">
        <v>42300</v>
      </c>
      <c r="E65" s="63" t="s">
        <v>42346</v>
      </c>
      <c r="F65" s="63" t="s">
        <v>42346</v>
      </c>
      <c r="G65" s="63"/>
      <c r="H65" s="2" t="s">
        <v>19818</v>
      </c>
    </row>
    <row r="66">
      <c r="A66" s="1" t="s">
        <v>20820</v>
      </c>
      <c r="B66" s="5" t="s">
        <v>428</v>
      </c>
      <c r="C66" s="2" t="s">
        <v>539</v>
      </c>
      <c r="D66" s="63" t="s">
        <v>42300</v>
      </c>
      <c r="E66" s="63"/>
      <c r="F66" s="63" t="s">
        <v>42300</v>
      </c>
      <c r="G66" s="63"/>
      <c r="H66" s="2" t="s">
        <v>20821</v>
      </c>
    </row>
    <row r="67">
      <c r="A67" s="1" t="s">
        <v>21934</v>
      </c>
      <c r="B67" s="5" t="s">
        <v>428</v>
      </c>
      <c r="C67" s="2" t="s">
        <v>539</v>
      </c>
      <c r="D67" s="63" t="s">
        <v>42300</v>
      </c>
      <c r="E67" s="63"/>
      <c r="F67" s="63" t="s">
        <v>464</v>
      </c>
      <c r="G67" s="63"/>
      <c r="H67" s="2" t="s">
        <v>21935</v>
      </c>
    </row>
    <row r="68">
      <c r="A68" s="2" t="s">
        <v>22282</v>
      </c>
      <c r="B68" s="8" t="s">
        <v>428</v>
      </c>
      <c r="C68" s="2" t="s">
        <v>539</v>
      </c>
      <c r="D68" s="63" t="s">
        <v>42300</v>
      </c>
      <c r="E68" s="63"/>
      <c r="F68" s="63" t="s">
        <v>464</v>
      </c>
      <c r="G68" s="63"/>
      <c r="H68" s="2" t="s">
        <v>22283</v>
      </c>
    </row>
    <row r="69">
      <c r="A69" s="2" t="s">
        <v>22555</v>
      </c>
      <c r="B69" s="8" t="s">
        <v>428</v>
      </c>
      <c r="C69" s="2" t="s">
        <v>539</v>
      </c>
      <c r="D69" s="63" t="s">
        <v>42300</v>
      </c>
      <c r="E69" s="63"/>
      <c r="F69" s="63" t="s">
        <v>464</v>
      </c>
      <c r="G69" s="63"/>
      <c r="H69" s="2" t="s">
        <v>22556</v>
      </c>
    </row>
    <row r="70">
      <c r="A70" s="1" t="s">
        <v>23263</v>
      </c>
      <c r="B70" s="5" t="s">
        <v>428</v>
      </c>
      <c r="C70" s="2" t="s">
        <v>539</v>
      </c>
      <c r="D70" s="63" t="s">
        <v>42300</v>
      </c>
      <c r="E70" s="63" t="s">
        <v>42325</v>
      </c>
      <c r="F70" s="63" t="s">
        <v>42325</v>
      </c>
      <c r="G70" s="63"/>
      <c r="H70" s="2" t="s">
        <v>23264</v>
      </c>
    </row>
    <row r="71">
      <c r="A71" s="1" t="s">
        <v>24173</v>
      </c>
      <c r="B71" s="5" t="s">
        <v>428</v>
      </c>
      <c r="C71" s="2" t="s">
        <v>539</v>
      </c>
      <c r="D71" s="63" t="s">
        <v>42300</v>
      </c>
      <c r="E71" s="63"/>
      <c r="F71" s="63" t="s">
        <v>464</v>
      </c>
      <c r="G71" s="63"/>
      <c r="H71" s="2" t="s">
        <v>42348</v>
      </c>
    </row>
    <row r="72">
      <c r="A72" s="1" t="s">
        <v>24719</v>
      </c>
      <c r="B72" s="5" t="s">
        <v>428</v>
      </c>
      <c r="C72" s="2" t="s">
        <v>539</v>
      </c>
      <c r="D72" s="63" t="s">
        <v>42300</v>
      </c>
      <c r="E72" s="63"/>
      <c r="F72" s="63" t="s">
        <v>464</v>
      </c>
      <c r="G72" s="63"/>
      <c r="H72" s="2" t="s">
        <v>24720</v>
      </c>
    </row>
    <row r="73">
      <c r="A73" s="2" t="s">
        <v>26853</v>
      </c>
      <c r="B73" s="8" t="s">
        <v>428</v>
      </c>
      <c r="C73" s="2" t="s">
        <v>539</v>
      </c>
      <c r="D73" s="63" t="s">
        <v>42300</v>
      </c>
      <c r="E73" s="63"/>
      <c r="F73" s="63" t="s">
        <v>464</v>
      </c>
      <c r="G73" s="63"/>
      <c r="H73" s="2" t="s">
        <v>26854</v>
      </c>
    </row>
    <row r="74">
      <c r="A74" s="1" t="s">
        <v>27521</v>
      </c>
      <c r="B74" s="5" t="s">
        <v>428</v>
      </c>
      <c r="C74" s="2" t="s">
        <v>539</v>
      </c>
      <c r="D74" s="63" t="s">
        <v>42300</v>
      </c>
      <c r="E74" s="63"/>
      <c r="F74" s="63" t="s">
        <v>464</v>
      </c>
      <c r="G74" s="63"/>
      <c r="H74" s="2" t="s">
        <v>27522</v>
      </c>
    </row>
    <row r="75">
      <c r="A75" s="2" t="s">
        <v>30559</v>
      </c>
      <c r="B75" s="8" t="s">
        <v>428</v>
      </c>
      <c r="C75" s="2" t="s">
        <v>539</v>
      </c>
      <c r="D75" s="63" t="s">
        <v>42300</v>
      </c>
      <c r="E75" s="63" t="s">
        <v>42349</v>
      </c>
      <c r="F75" s="63" t="s">
        <v>42350</v>
      </c>
      <c r="G75" s="63"/>
      <c r="H75" s="2" t="s">
        <v>30560</v>
      </c>
    </row>
    <row r="76">
      <c r="A76" s="1" t="s">
        <v>31109</v>
      </c>
      <c r="B76" s="5" t="s">
        <v>428</v>
      </c>
      <c r="C76" s="2" t="s">
        <v>539</v>
      </c>
      <c r="D76" s="63" t="s">
        <v>42300</v>
      </c>
      <c r="E76" s="63"/>
      <c r="F76" s="63" t="s">
        <v>464</v>
      </c>
      <c r="G76" s="63"/>
      <c r="H76" s="2" t="s">
        <v>31110</v>
      </c>
    </row>
    <row r="77">
      <c r="A77" s="2" t="s">
        <v>31480</v>
      </c>
      <c r="B77" s="8" t="s">
        <v>428</v>
      </c>
      <c r="C77" s="2" t="s">
        <v>539</v>
      </c>
      <c r="D77" s="63" t="s">
        <v>42300</v>
      </c>
      <c r="E77" s="64"/>
      <c r="F77" s="63" t="s">
        <v>28049</v>
      </c>
      <c r="G77" s="63"/>
      <c r="H77" s="2" t="s">
        <v>31481</v>
      </c>
    </row>
    <row r="78">
      <c r="A78" s="2" t="s">
        <v>32150</v>
      </c>
      <c r="B78" s="8" t="s">
        <v>428</v>
      </c>
      <c r="C78" s="2" t="s">
        <v>539</v>
      </c>
      <c r="D78" s="63" t="s">
        <v>42300</v>
      </c>
      <c r="E78" s="63"/>
      <c r="F78" s="63" t="s">
        <v>464</v>
      </c>
      <c r="G78" s="63"/>
      <c r="H78" s="2" t="s">
        <v>32151</v>
      </c>
    </row>
    <row r="79">
      <c r="A79" s="2" t="s">
        <v>33102</v>
      </c>
      <c r="B79" s="8" t="s">
        <v>428</v>
      </c>
      <c r="C79" s="2" t="s">
        <v>539</v>
      </c>
      <c r="D79" s="63" t="s">
        <v>42300</v>
      </c>
      <c r="E79" s="63"/>
      <c r="F79" s="63" t="s">
        <v>464</v>
      </c>
      <c r="G79" s="63"/>
      <c r="H79" s="2" t="s">
        <v>33103</v>
      </c>
    </row>
    <row r="80">
      <c r="A80" s="1" t="s">
        <v>33127</v>
      </c>
      <c r="B80" s="5" t="s">
        <v>428</v>
      </c>
      <c r="C80" s="2" t="s">
        <v>539</v>
      </c>
      <c r="D80" s="63" t="s">
        <v>42300</v>
      </c>
      <c r="E80" s="63"/>
      <c r="F80" s="63" t="s">
        <v>464</v>
      </c>
      <c r="G80" s="63"/>
      <c r="H80" s="2" t="s">
        <v>33128</v>
      </c>
    </row>
    <row r="81">
      <c r="A81" s="2" t="s">
        <v>33174</v>
      </c>
      <c r="B81" s="8" t="s">
        <v>428</v>
      </c>
      <c r="C81" s="2" t="s">
        <v>539</v>
      </c>
      <c r="D81" s="63" t="s">
        <v>42300</v>
      </c>
      <c r="E81" s="64"/>
      <c r="F81" s="63" t="s">
        <v>464</v>
      </c>
      <c r="G81" s="63"/>
      <c r="H81" s="2" t="s">
        <v>33175</v>
      </c>
    </row>
    <row r="82">
      <c r="A82" s="1" t="s">
        <v>33237</v>
      </c>
      <c r="B82" s="5" t="s">
        <v>428</v>
      </c>
      <c r="C82" s="2" t="s">
        <v>539</v>
      </c>
      <c r="D82" s="63" t="s">
        <v>42300</v>
      </c>
      <c r="E82" s="63"/>
      <c r="F82" s="63" t="s">
        <v>464</v>
      </c>
      <c r="G82" s="63"/>
      <c r="H82" s="2" t="s">
        <v>33238</v>
      </c>
    </row>
    <row r="83">
      <c r="A83" s="2" t="s">
        <v>35078</v>
      </c>
      <c r="B83" s="5" t="s">
        <v>428</v>
      </c>
      <c r="C83" s="2" t="s">
        <v>539</v>
      </c>
      <c r="D83" s="63" t="s">
        <v>42300</v>
      </c>
      <c r="E83" s="63"/>
      <c r="F83" s="63" t="s">
        <v>464</v>
      </c>
      <c r="G83" s="63"/>
      <c r="H83" s="2" t="s">
        <v>35079</v>
      </c>
    </row>
    <row r="84">
      <c r="A84" s="2" t="s">
        <v>35714</v>
      </c>
      <c r="B84" s="8" t="s">
        <v>428</v>
      </c>
      <c r="C84" s="2" t="s">
        <v>539</v>
      </c>
      <c r="D84" s="63" t="s">
        <v>42300</v>
      </c>
      <c r="E84" s="63"/>
      <c r="F84" s="63" t="s">
        <v>464</v>
      </c>
      <c r="G84" s="63"/>
      <c r="H84" s="2" t="s">
        <v>35715</v>
      </c>
    </row>
    <row r="85">
      <c r="A85" s="2" t="s">
        <v>36070</v>
      </c>
      <c r="B85" s="8" t="s">
        <v>428</v>
      </c>
      <c r="C85" s="2" t="s">
        <v>539</v>
      </c>
      <c r="D85" s="63" t="s">
        <v>42300</v>
      </c>
      <c r="E85" s="64"/>
      <c r="F85" s="63" t="s">
        <v>464</v>
      </c>
      <c r="G85" s="63"/>
      <c r="H85" s="2" t="s">
        <v>36071</v>
      </c>
    </row>
    <row r="86">
      <c r="A86" s="1" t="s">
        <v>36498</v>
      </c>
      <c r="B86" s="5" t="s">
        <v>428</v>
      </c>
      <c r="C86" s="2" t="s">
        <v>539</v>
      </c>
      <c r="D86" s="63" t="s">
        <v>42300</v>
      </c>
      <c r="E86" s="63"/>
      <c r="F86" s="63" t="s">
        <v>42300</v>
      </c>
      <c r="G86" s="63"/>
      <c r="H86" s="2" t="s">
        <v>36499</v>
      </c>
    </row>
    <row r="87">
      <c r="A87" s="1" t="s">
        <v>37862</v>
      </c>
      <c r="B87" s="5" t="s">
        <v>428</v>
      </c>
      <c r="C87" s="2" t="s">
        <v>539</v>
      </c>
      <c r="D87" s="63" t="s">
        <v>42300</v>
      </c>
      <c r="E87" s="63" t="s">
        <v>42351</v>
      </c>
      <c r="F87" s="63" t="s">
        <v>28049</v>
      </c>
      <c r="G87" s="63"/>
      <c r="H87" s="2" t="s">
        <v>42352</v>
      </c>
    </row>
    <row r="88">
      <c r="A88" s="1" t="s">
        <v>38650</v>
      </c>
      <c r="B88" s="5" t="s">
        <v>428</v>
      </c>
      <c r="C88" s="2" t="s">
        <v>539</v>
      </c>
      <c r="D88" s="63" t="s">
        <v>42300</v>
      </c>
      <c r="E88" s="63"/>
      <c r="F88" s="63" t="s">
        <v>464</v>
      </c>
      <c r="G88" s="63"/>
      <c r="H88" s="2" t="s">
        <v>42353</v>
      </c>
    </row>
    <row r="89">
      <c r="A89" s="2" t="s">
        <v>39061</v>
      </c>
      <c r="B89" s="8" t="s">
        <v>428</v>
      </c>
      <c r="C89" s="2" t="s">
        <v>539</v>
      </c>
      <c r="D89" s="63" t="s">
        <v>42300</v>
      </c>
      <c r="E89" s="63"/>
      <c r="F89" s="63" t="s">
        <v>42354</v>
      </c>
      <c r="G89" s="63"/>
      <c r="H89" s="2" t="s">
        <v>39062</v>
      </c>
    </row>
    <row r="90">
      <c r="A90" s="2" t="s">
        <v>39131</v>
      </c>
      <c r="B90" s="8" t="s">
        <v>428</v>
      </c>
      <c r="C90" s="2" t="s">
        <v>539</v>
      </c>
      <c r="D90" s="63" t="s">
        <v>42300</v>
      </c>
      <c r="E90" s="63"/>
      <c r="F90" s="63" t="s">
        <v>42355</v>
      </c>
      <c r="G90" s="63"/>
      <c r="H90" s="2" t="s">
        <v>39132</v>
      </c>
    </row>
    <row r="91">
      <c r="A91" s="1" t="s">
        <v>39649</v>
      </c>
      <c r="B91" s="5" t="s">
        <v>428</v>
      </c>
      <c r="C91" s="2" t="s">
        <v>539</v>
      </c>
      <c r="D91" s="63" t="s">
        <v>42300</v>
      </c>
      <c r="E91" s="63"/>
      <c r="F91" s="63" t="s">
        <v>464</v>
      </c>
      <c r="G91" s="63"/>
      <c r="H91" s="2" t="s">
        <v>39650</v>
      </c>
    </row>
    <row r="92">
      <c r="A92" s="1" t="s">
        <v>40899</v>
      </c>
      <c r="B92" s="5" t="s">
        <v>463</v>
      </c>
      <c r="C92" s="2" t="s">
        <v>539</v>
      </c>
      <c r="D92" s="63" t="s">
        <v>42300</v>
      </c>
      <c r="E92" s="63" t="s">
        <v>42356</v>
      </c>
      <c r="F92" s="63" t="s">
        <v>28049</v>
      </c>
      <c r="G92" s="63"/>
      <c r="H92" s="2" t="s">
        <v>40900</v>
      </c>
    </row>
    <row r="93">
      <c r="A93" s="1" t="s">
        <v>13358</v>
      </c>
      <c r="B93" s="5" t="s">
        <v>428</v>
      </c>
      <c r="C93" s="2" t="s">
        <v>539</v>
      </c>
      <c r="D93" s="63" t="s">
        <v>42300</v>
      </c>
      <c r="E93" s="63"/>
      <c r="F93" s="63" t="s">
        <v>42300</v>
      </c>
      <c r="G93" s="63"/>
      <c r="H93" s="2" t="s">
        <v>41037</v>
      </c>
    </row>
    <row r="94">
      <c r="A94" s="1" t="s">
        <v>41211</v>
      </c>
      <c r="B94" s="5" t="s">
        <v>428</v>
      </c>
      <c r="C94" s="2" t="s">
        <v>539</v>
      </c>
      <c r="D94" s="63" t="s">
        <v>42300</v>
      </c>
      <c r="E94" s="63" t="s">
        <v>42357</v>
      </c>
      <c r="F94" s="63" t="s">
        <v>42346</v>
      </c>
      <c r="G94" s="63"/>
      <c r="H94" s="2" t="s">
        <v>41212</v>
      </c>
    </row>
    <row r="95">
      <c r="A95" s="1" t="s">
        <v>41536</v>
      </c>
      <c r="B95" s="5" t="s">
        <v>428</v>
      </c>
      <c r="C95" s="2" t="s">
        <v>539</v>
      </c>
      <c r="D95" s="63" t="s">
        <v>42300</v>
      </c>
      <c r="E95" s="63"/>
      <c r="F95" s="63" t="s">
        <v>464</v>
      </c>
      <c r="G95" s="63"/>
      <c r="H95" s="1" t="s">
        <v>41537</v>
      </c>
    </row>
    <row r="96">
      <c r="A96" s="2" t="s">
        <v>9055</v>
      </c>
      <c r="B96" s="8" t="s">
        <v>428</v>
      </c>
      <c r="C96" s="2" t="s">
        <v>539</v>
      </c>
      <c r="D96" s="63" t="s">
        <v>42300</v>
      </c>
      <c r="E96" s="63"/>
      <c r="F96" s="63" t="s">
        <v>464</v>
      </c>
      <c r="G96" s="63"/>
      <c r="H96" s="2" t="s">
        <v>9056</v>
      </c>
    </row>
    <row r="97">
      <c r="A97" s="1" t="s">
        <v>10702</v>
      </c>
      <c r="B97" s="5" t="s">
        <v>428</v>
      </c>
      <c r="C97" s="2" t="s">
        <v>539</v>
      </c>
      <c r="D97" s="63" t="s">
        <v>42300</v>
      </c>
      <c r="E97" s="63" t="s">
        <v>42346</v>
      </c>
      <c r="F97" s="63" t="s">
        <v>42346</v>
      </c>
      <c r="G97" s="63"/>
      <c r="H97" s="2" t="s">
        <v>10703</v>
      </c>
    </row>
    <row r="98">
      <c r="A98" s="1" t="s">
        <v>1771</v>
      </c>
      <c r="B98" s="5" t="s">
        <v>428</v>
      </c>
      <c r="C98" s="2" t="s">
        <v>539</v>
      </c>
      <c r="D98" s="63" t="s">
        <v>42358</v>
      </c>
      <c r="E98" s="63"/>
      <c r="F98" s="63"/>
      <c r="G98" s="63"/>
      <c r="H98" s="2" t="s">
        <v>42359</v>
      </c>
    </row>
    <row r="99">
      <c r="A99" s="2" t="s">
        <v>2066</v>
      </c>
      <c r="B99" s="5" t="s">
        <v>428</v>
      </c>
      <c r="C99" s="2" t="s">
        <v>539</v>
      </c>
      <c r="D99" s="63" t="s">
        <v>42358</v>
      </c>
      <c r="E99" s="63"/>
      <c r="F99" s="63"/>
      <c r="G99" s="63"/>
      <c r="H99" s="2" t="s">
        <v>42360</v>
      </c>
    </row>
    <row r="100">
      <c r="A100" s="1" t="s">
        <v>2199</v>
      </c>
      <c r="B100" s="5" t="s">
        <v>428</v>
      </c>
      <c r="C100" s="2" t="s">
        <v>539</v>
      </c>
      <c r="D100" s="63" t="s">
        <v>42358</v>
      </c>
      <c r="E100" s="63"/>
      <c r="F100" s="63"/>
      <c r="G100" s="63"/>
      <c r="H100" s="2" t="s">
        <v>2200</v>
      </c>
    </row>
    <row r="101">
      <c r="A101" s="1" t="s">
        <v>6408</v>
      </c>
      <c r="B101" s="5" t="s">
        <v>428</v>
      </c>
      <c r="C101" s="2" t="s">
        <v>539</v>
      </c>
      <c r="D101" s="63" t="s">
        <v>42358</v>
      </c>
      <c r="E101" s="63"/>
      <c r="F101" s="63"/>
      <c r="G101" s="63"/>
      <c r="H101" s="2" t="s">
        <v>6409</v>
      </c>
    </row>
    <row r="102">
      <c r="A102" s="1" t="s">
        <v>8762</v>
      </c>
      <c r="B102" s="5" t="s">
        <v>428</v>
      </c>
      <c r="C102" s="2" t="s">
        <v>539</v>
      </c>
      <c r="D102" s="63" t="s">
        <v>42358</v>
      </c>
      <c r="E102" s="63"/>
      <c r="F102" s="63"/>
      <c r="G102" s="63"/>
      <c r="H102" s="2" t="s">
        <v>8763</v>
      </c>
    </row>
    <row r="103">
      <c r="A103" s="1" t="s">
        <v>11500</v>
      </c>
      <c r="B103" s="5" t="s">
        <v>428</v>
      </c>
      <c r="C103" s="2" t="s">
        <v>539</v>
      </c>
      <c r="D103" s="63" t="s">
        <v>42358</v>
      </c>
      <c r="E103" s="63"/>
      <c r="F103" s="63"/>
      <c r="G103" s="63"/>
      <c r="H103" s="2" t="s">
        <v>11501</v>
      </c>
    </row>
    <row r="104">
      <c r="A104" s="2" t="s">
        <v>11567</v>
      </c>
      <c r="B104" s="5" t="s">
        <v>428</v>
      </c>
      <c r="C104" s="2" t="s">
        <v>539</v>
      </c>
      <c r="D104" s="63" t="s">
        <v>42358</v>
      </c>
      <c r="E104" s="63"/>
      <c r="F104" s="63"/>
      <c r="G104" s="63"/>
      <c r="H104" s="2" t="s">
        <v>11568</v>
      </c>
    </row>
    <row r="105">
      <c r="A105" s="1" t="s">
        <v>13607</v>
      </c>
      <c r="B105" s="5" t="s">
        <v>428</v>
      </c>
      <c r="C105" s="2" t="s">
        <v>539</v>
      </c>
      <c r="D105" s="63" t="s">
        <v>42358</v>
      </c>
      <c r="E105" s="63"/>
      <c r="F105" s="63"/>
      <c r="G105" s="63"/>
      <c r="H105" s="2" t="s">
        <v>13608</v>
      </c>
    </row>
    <row r="106">
      <c r="A106" s="2" t="s">
        <v>13989</v>
      </c>
      <c r="B106" s="8" t="s">
        <v>428</v>
      </c>
      <c r="C106" s="2" t="s">
        <v>539</v>
      </c>
      <c r="D106" s="63" t="s">
        <v>42358</v>
      </c>
      <c r="E106" s="64"/>
      <c r="F106" s="64"/>
      <c r="G106" s="63"/>
      <c r="H106" s="2" t="s">
        <v>13990</v>
      </c>
    </row>
    <row r="107">
      <c r="A107" s="1" t="s">
        <v>14142</v>
      </c>
      <c r="B107" s="5" t="s">
        <v>428</v>
      </c>
      <c r="C107" s="2" t="s">
        <v>539</v>
      </c>
      <c r="D107" s="63" t="s">
        <v>42358</v>
      </c>
      <c r="E107" s="63"/>
      <c r="F107" s="63"/>
      <c r="G107" s="63"/>
      <c r="H107" s="2" t="s">
        <v>14143</v>
      </c>
    </row>
    <row r="108">
      <c r="A108" s="1" t="s">
        <v>15586</v>
      </c>
      <c r="B108" s="5" t="s">
        <v>428</v>
      </c>
      <c r="C108" s="2" t="s">
        <v>539</v>
      </c>
      <c r="D108" s="63" t="s">
        <v>42358</v>
      </c>
      <c r="E108" s="63"/>
      <c r="F108" s="63"/>
      <c r="G108" s="63"/>
      <c r="H108" s="2" t="s">
        <v>15587</v>
      </c>
    </row>
    <row r="109">
      <c r="A109" s="2" t="s">
        <v>17172</v>
      </c>
      <c r="B109" s="8" t="s">
        <v>428</v>
      </c>
      <c r="C109" s="2" t="s">
        <v>539</v>
      </c>
      <c r="D109" s="63" t="s">
        <v>42358</v>
      </c>
      <c r="E109" s="63"/>
      <c r="F109" s="63"/>
      <c r="G109" s="63"/>
      <c r="H109" s="2" t="s">
        <v>17173</v>
      </c>
    </row>
    <row r="110">
      <c r="A110" s="1" t="s">
        <v>17463</v>
      </c>
      <c r="B110" s="5" t="s">
        <v>428</v>
      </c>
      <c r="C110" s="2" t="s">
        <v>539</v>
      </c>
      <c r="D110" s="63" t="s">
        <v>42358</v>
      </c>
      <c r="E110" s="63"/>
      <c r="F110" s="63"/>
      <c r="G110" s="63"/>
      <c r="H110" s="2" t="s">
        <v>17464</v>
      </c>
    </row>
    <row r="111">
      <c r="A111" s="1" t="s">
        <v>18002</v>
      </c>
      <c r="B111" s="5" t="s">
        <v>428</v>
      </c>
      <c r="C111" s="2" t="s">
        <v>539</v>
      </c>
      <c r="D111" s="63" t="s">
        <v>42358</v>
      </c>
      <c r="E111" s="63"/>
      <c r="F111" s="63"/>
      <c r="G111" s="63"/>
      <c r="H111" s="2" t="s">
        <v>18003</v>
      </c>
    </row>
    <row r="112">
      <c r="A112" s="1" t="s">
        <v>18166</v>
      </c>
      <c r="B112" s="5" t="s">
        <v>428</v>
      </c>
      <c r="C112" s="2" t="s">
        <v>539</v>
      </c>
      <c r="D112" s="63" t="s">
        <v>42358</v>
      </c>
      <c r="E112" s="63"/>
      <c r="F112" s="63"/>
      <c r="G112" s="63"/>
      <c r="H112" s="2" t="s">
        <v>18167</v>
      </c>
    </row>
    <row r="113">
      <c r="A113" s="1" t="s">
        <v>18410</v>
      </c>
      <c r="B113" s="5" t="s">
        <v>428</v>
      </c>
      <c r="C113" s="2" t="s">
        <v>539</v>
      </c>
      <c r="D113" s="63" t="s">
        <v>42358</v>
      </c>
      <c r="E113" s="63"/>
      <c r="F113" s="63"/>
      <c r="G113" s="63"/>
      <c r="H113" s="2" t="s">
        <v>42361</v>
      </c>
    </row>
    <row r="114">
      <c r="A114" s="2" t="s">
        <v>19465</v>
      </c>
      <c r="B114" s="8" t="s">
        <v>428</v>
      </c>
      <c r="C114" s="2" t="s">
        <v>539</v>
      </c>
      <c r="D114" s="63" t="s">
        <v>42358</v>
      </c>
      <c r="E114" s="63"/>
      <c r="F114" s="63"/>
      <c r="G114" s="63"/>
      <c r="H114" s="2" t="s">
        <v>19466</v>
      </c>
    </row>
    <row r="115">
      <c r="A115" s="2" t="s">
        <v>20959</v>
      </c>
      <c r="B115" s="8" t="s">
        <v>463</v>
      </c>
      <c r="C115" s="2" t="s">
        <v>539</v>
      </c>
      <c r="D115" s="63" t="s">
        <v>42358</v>
      </c>
      <c r="E115" s="64"/>
      <c r="F115" s="64"/>
      <c r="G115" s="63"/>
      <c r="H115" s="2" t="s">
        <v>20960</v>
      </c>
    </row>
    <row r="116">
      <c r="A116" s="1" t="s">
        <v>22159</v>
      </c>
      <c r="B116" s="5" t="s">
        <v>428</v>
      </c>
      <c r="C116" s="2" t="s">
        <v>539</v>
      </c>
      <c r="D116" s="63" t="s">
        <v>42358</v>
      </c>
      <c r="E116" s="63"/>
      <c r="F116" s="63"/>
      <c r="G116" s="63"/>
      <c r="H116" s="2" t="s">
        <v>22160</v>
      </c>
    </row>
    <row r="117">
      <c r="A117" s="2" t="s">
        <v>22182</v>
      </c>
      <c r="B117" s="8" t="s">
        <v>428</v>
      </c>
      <c r="C117" s="2" t="s">
        <v>539</v>
      </c>
      <c r="D117" s="63" t="s">
        <v>42358</v>
      </c>
      <c r="E117" s="63"/>
      <c r="F117" s="63"/>
      <c r="G117" s="63"/>
      <c r="H117" s="2" t="s">
        <v>22183</v>
      </c>
    </row>
    <row r="118">
      <c r="A118" s="1" t="s">
        <v>23635</v>
      </c>
      <c r="B118" s="5" t="s">
        <v>428</v>
      </c>
      <c r="C118" s="2" t="s">
        <v>539</v>
      </c>
      <c r="D118" s="63" t="s">
        <v>42358</v>
      </c>
      <c r="E118" s="63"/>
      <c r="F118" s="63"/>
      <c r="G118" s="63"/>
      <c r="H118" s="2" t="s">
        <v>23636</v>
      </c>
    </row>
    <row r="119">
      <c r="A119" s="1" t="s">
        <v>29895</v>
      </c>
      <c r="B119" s="5" t="s">
        <v>428</v>
      </c>
      <c r="C119" s="2" t="s">
        <v>539</v>
      </c>
      <c r="D119" s="63" t="s">
        <v>42358</v>
      </c>
      <c r="E119" s="63"/>
      <c r="F119" s="63"/>
      <c r="G119" s="63"/>
      <c r="H119" s="2" t="s">
        <v>29896</v>
      </c>
    </row>
    <row r="120">
      <c r="A120" s="1" t="s">
        <v>30938</v>
      </c>
      <c r="B120" s="5" t="s">
        <v>428</v>
      </c>
      <c r="C120" s="2" t="s">
        <v>539</v>
      </c>
      <c r="D120" s="63" t="s">
        <v>42358</v>
      </c>
      <c r="E120" s="63"/>
      <c r="F120" s="63"/>
      <c r="G120" s="63"/>
      <c r="H120" s="2" t="s">
        <v>30939</v>
      </c>
    </row>
    <row r="121">
      <c r="A121" s="1" t="s">
        <v>31931</v>
      </c>
      <c r="B121" s="5" t="s">
        <v>428</v>
      </c>
      <c r="C121" s="2" t="s">
        <v>539</v>
      </c>
      <c r="D121" s="63" t="s">
        <v>42358</v>
      </c>
      <c r="E121" s="63"/>
      <c r="F121" s="63"/>
      <c r="G121" s="63"/>
      <c r="H121" s="2" t="s">
        <v>31932</v>
      </c>
    </row>
    <row r="122">
      <c r="A122" s="1" t="s">
        <v>36248</v>
      </c>
      <c r="B122" s="5" t="s">
        <v>428</v>
      </c>
      <c r="C122" s="2" t="s">
        <v>539</v>
      </c>
      <c r="D122" s="63" t="s">
        <v>42358</v>
      </c>
      <c r="E122" s="63"/>
      <c r="F122" s="63"/>
      <c r="G122" s="63"/>
      <c r="H122" s="2" t="s">
        <v>36249</v>
      </c>
    </row>
    <row r="123">
      <c r="A123" s="1" t="s">
        <v>36646</v>
      </c>
      <c r="B123" s="5" t="s">
        <v>428</v>
      </c>
      <c r="C123" s="2" t="s">
        <v>539</v>
      </c>
      <c r="D123" s="63" t="s">
        <v>42358</v>
      </c>
      <c r="E123" s="63"/>
      <c r="F123" s="63"/>
      <c r="G123" s="63"/>
      <c r="H123" s="2" t="s">
        <v>36647</v>
      </c>
    </row>
    <row r="124">
      <c r="A124" s="1" t="s">
        <v>40872</v>
      </c>
      <c r="B124" s="5" t="s">
        <v>428</v>
      </c>
      <c r="C124" s="2" t="s">
        <v>539</v>
      </c>
      <c r="D124" s="63" t="s">
        <v>42358</v>
      </c>
      <c r="E124" s="63"/>
      <c r="F124" s="63"/>
      <c r="G124" s="63"/>
      <c r="H124" s="2" t="s">
        <v>40873</v>
      </c>
    </row>
    <row r="125">
      <c r="A125" s="1" t="s">
        <v>41206</v>
      </c>
      <c r="B125" s="5" t="s">
        <v>428</v>
      </c>
      <c r="C125" s="2" t="s">
        <v>539</v>
      </c>
      <c r="D125" s="63" t="s">
        <v>42358</v>
      </c>
      <c r="E125" s="63"/>
      <c r="F125" s="63"/>
      <c r="G125" s="63"/>
      <c r="H125" s="2" t="s">
        <v>41207</v>
      </c>
    </row>
    <row r="126">
      <c r="A126" s="1" t="s">
        <v>41480</v>
      </c>
      <c r="B126" s="5" t="s">
        <v>428</v>
      </c>
      <c r="C126" s="2" t="s">
        <v>539</v>
      </c>
      <c r="D126" s="63" t="s">
        <v>42358</v>
      </c>
      <c r="E126" s="63"/>
      <c r="F126" s="63"/>
      <c r="G126" s="63"/>
      <c r="H126" s="2" t="s">
        <v>41481</v>
      </c>
    </row>
    <row r="127">
      <c r="A127" s="2" t="s">
        <v>39066</v>
      </c>
      <c r="B127" s="8" t="s">
        <v>428</v>
      </c>
      <c r="C127" s="2" t="s">
        <v>39067</v>
      </c>
      <c r="D127" s="63" t="s">
        <v>42358</v>
      </c>
      <c r="E127" s="64"/>
      <c r="F127" s="64"/>
      <c r="G127" s="63"/>
      <c r="H127" s="2" t="s">
        <v>39068</v>
      </c>
    </row>
    <row r="128">
      <c r="A128" s="2" t="s">
        <v>39965</v>
      </c>
      <c r="B128" s="5" t="s">
        <v>428</v>
      </c>
      <c r="C128" s="2" t="s">
        <v>39067</v>
      </c>
      <c r="D128" s="63" t="s">
        <v>42358</v>
      </c>
      <c r="E128" s="63"/>
      <c r="F128" s="63"/>
      <c r="G128" s="63"/>
      <c r="H128" s="2" t="s">
        <v>39966</v>
      </c>
    </row>
    <row r="129">
      <c r="A129" s="1" t="s">
        <v>6714</v>
      </c>
      <c r="B129" s="5" t="s">
        <v>428</v>
      </c>
      <c r="C129" s="2" t="s">
        <v>539</v>
      </c>
      <c r="D129" s="63" t="s">
        <v>42324</v>
      </c>
      <c r="E129" s="63"/>
      <c r="F129" s="63" t="s">
        <v>42343</v>
      </c>
      <c r="G129" s="63"/>
      <c r="H129" s="2" t="s">
        <v>6715</v>
      </c>
    </row>
    <row r="130">
      <c r="A130" s="1" t="s">
        <v>11272</v>
      </c>
      <c r="B130" s="5" t="s">
        <v>428</v>
      </c>
      <c r="C130" s="2" t="s">
        <v>539</v>
      </c>
      <c r="D130" s="63" t="s">
        <v>42324</v>
      </c>
      <c r="E130" s="63"/>
      <c r="F130" s="63" t="s">
        <v>464</v>
      </c>
      <c r="G130" s="63"/>
      <c r="H130" s="2" t="s">
        <v>11273</v>
      </c>
    </row>
    <row r="131">
      <c r="A131" s="1" t="s">
        <v>11520</v>
      </c>
      <c r="B131" s="5" t="s">
        <v>428</v>
      </c>
      <c r="C131" s="2" t="s">
        <v>539</v>
      </c>
      <c r="D131" s="63" t="s">
        <v>42324</v>
      </c>
      <c r="E131" s="63"/>
      <c r="F131" s="63" t="s">
        <v>42362</v>
      </c>
      <c r="G131" s="63"/>
      <c r="H131" s="2" t="s">
        <v>42363</v>
      </c>
    </row>
    <row r="132">
      <c r="A132" s="1" t="s">
        <v>13469</v>
      </c>
      <c r="B132" s="5" t="s">
        <v>428</v>
      </c>
      <c r="C132" s="2" t="s">
        <v>539</v>
      </c>
      <c r="D132" s="63" t="s">
        <v>42324</v>
      </c>
      <c r="E132" s="63"/>
      <c r="F132" s="63" t="s">
        <v>42343</v>
      </c>
      <c r="G132" s="63"/>
      <c r="H132" s="2" t="s">
        <v>13470</v>
      </c>
    </row>
    <row r="133">
      <c r="A133" s="2" t="s">
        <v>15253</v>
      </c>
      <c r="B133" s="8" t="s">
        <v>428</v>
      </c>
      <c r="C133" s="2" t="s">
        <v>539</v>
      </c>
      <c r="D133" s="63" t="s">
        <v>42324</v>
      </c>
      <c r="E133" s="64"/>
      <c r="F133" s="63" t="s">
        <v>464</v>
      </c>
      <c r="G133" s="63"/>
      <c r="H133" s="2" t="s">
        <v>15254</v>
      </c>
    </row>
    <row r="134">
      <c r="A134" s="1" t="s">
        <v>16051</v>
      </c>
      <c r="B134" s="5" t="s">
        <v>428</v>
      </c>
      <c r="C134" s="2" t="s">
        <v>539</v>
      </c>
      <c r="D134" s="63" t="s">
        <v>42324</v>
      </c>
      <c r="E134" s="63"/>
      <c r="F134" s="63" t="s">
        <v>42364</v>
      </c>
      <c r="G134" s="63"/>
      <c r="H134" s="2" t="s">
        <v>16052</v>
      </c>
    </row>
    <row r="135">
      <c r="A135" s="2" t="s">
        <v>17843</v>
      </c>
      <c r="B135" s="8" t="s">
        <v>428</v>
      </c>
      <c r="C135" s="2" t="s">
        <v>539</v>
      </c>
      <c r="D135" s="63" t="s">
        <v>42324</v>
      </c>
      <c r="E135" s="63"/>
      <c r="F135" s="63" t="s">
        <v>28049</v>
      </c>
      <c r="G135" s="63"/>
      <c r="H135" s="2" t="s">
        <v>42365</v>
      </c>
    </row>
    <row r="136">
      <c r="A136" s="1" t="s">
        <v>19847</v>
      </c>
      <c r="B136" s="5" t="s">
        <v>428</v>
      </c>
      <c r="C136" s="2" t="s">
        <v>539</v>
      </c>
      <c r="D136" s="63" t="s">
        <v>42324</v>
      </c>
      <c r="E136" s="63"/>
      <c r="F136" s="63" t="s">
        <v>42366</v>
      </c>
      <c r="G136" s="63"/>
      <c r="H136" s="2" t="s">
        <v>19848</v>
      </c>
    </row>
    <row r="137">
      <c r="A137" s="1" t="s">
        <v>33896</v>
      </c>
      <c r="B137" s="5" t="s">
        <v>428</v>
      </c>
      <c r="C137" s="2" t="s">
        <v>539</v>
      </c>
      <c r="D137" s="63" t="s">
        <v>42324</v>
      </c>
      <c r="E137" s="63"/>
      <c r="F137" s="63" t="s">
        <v>42366</v>
      </c>
      <c r="G137" s="63"/>
      <c r="H137" s="2" t="s">
        <v>33897</v>
      </c>
    </row>
    <row r="138">
      <c r="A138" s="1" t="s">
        <v>34682</v>
      </c>
      <c r="B138" s="5" t="s">
        <v>428</v>
      </c>
      <c r="C138" s="2" t="s">
        <v>539</v>
      </c>
      <c r="D138" s="63" t="s">
        <v>42324</v>
      </c>
      <c r="E138" s="63"/>
      <c r="F138" s="63" t="s">
        <v>42367</v>
      </c>
      <c r="G138" s="63"/>
      <c r="H138" s="2" t="s">
        <v>34683</v>
      </c>
    </row>
    <row r="139">
      <c r="A139" s="2" t="s">
        <v>39377</v>
      </c>
      <c r="B139" s="8" t="s">
        <v>428</v>
      </c>
      <c r="C139" s="2" t="s">
        <v>539</v>
      </c>
      <c r="D139" s="63" t="s">
        <v>42324</v>
      </c>
      <c r="E139" s="63"/>
      <c r="F139" s="63" t="s">
        <v>42343</v>
      </c>
      <c r="G139" s="63"/>
      <c r="H139" s="2" t="s">
        <v>39378</v>
      </c>
    </row>
    <row r="140">
      <c r="A140" s="1" t="s">
        <v>39908</v>
      </c>
      <c r="B140" s="5" t="s">
        <v>428</v>
      </c>
      <c r="C140" s="2" t="s">
        <v>539</v>
      </c>
      <c r="D140" s="63" t="s">
        <v>42324</v>
      </c>
      <c r="E140" s="63" t="s">
        <v>42368</v>
      </c>
      <c r="F140" s="63" t="s">
        <v>42368</v>
      </c>
      <c r="G140" s="63"/>
      <c r="H140" s="2" t="s">
        <v>39909</v>
      </c>
    </row>
    <row r="141">
      <c r="A141" s="2" t="s">
        <v>41557</v>
      </c>
      <c r="B141" s="8" t="s">
        <v>428</v>
      </c>
      <c r="C141" s="2" t="s">
        <v>539</v>
      </c>
      <c r="D141" s="63" t="s">
        <v>42324</v>
      </c>
      <c r="E141" s="63"/>
      <c r="F141" s="63" t="s">
        <v>42343</v>
      </c>
      <c r="G141" s="63"/>
      <c r="H141" s="2" t="s">
        <v>41558</v>
      </c>
    </row>
    <row r="142">
      <c r="A142" s="1" t="s">
        <v>1643</v>
      </c>
      <c r="B142" s="5" t="s">
        <v>428</v>
      </c>
      <c r="C142" s="2" t="s">
        <v>539</v>
      </c>
      <c r="D142" s="63" t="s">
        <v>42369</v>
      </c>
      <c r="E142" s="63"/>
      <c r="F142" s="63"/>
      <c r="G142" s="63"/>
      <c r="H142" s="2" t="s">
        <v>42370</v>
      </c>
    </row>
    <row r="143">
      <c r="A143" s="1" t="s">
        <v>3956</v>
      </c>
      <c r="B143" s="5" t="s">
        <v>428</v>
      </c>
      <c r="C143" s="2" t="s">
        <v>539</v>
      </c>
      <c r="D143" s="63" t="s">
        <v>42369</v>
      </c>
      <c r="E143" s="63"/>
      <c r="F143" s="63"/>
      <c r="G143" s="63"/>
      <c r="H143" s="2" t="s">
        <v>3957</v>
      </c>
    </row>
    <row r="144">
      <c r="A144" s="1" t="s">
        <v>4212</v>
      </c>
      <c r="B144" s="5" t="s">
        <v>428</v>
      </c>
      <c r="C144" s="2" t="s">
        <v>539</v>
      </c>
      <c r="D144" s="63" t="s">
        <v>42369</v>
      </c>
      <c r="E144" s="63"/>
      <c r="F144" s="63"/>
      <c r="G144" s="63"/>
      <c r="H144" s="2" t="s">
        <v>4213</v>
      </c>
    </row>
    <row r="145">
      <c r="A145" s="1" t="s">
        <v>5132</v>
      </c>
      <c r="B145" s="5" t="s">
        <v>428</v>
      </c>
      <c r="C145" s="2" t="s">
        <v>539</v>
      </c>
      <c r="D145" s="63" t="s">
        <v>42369</v>
      </c>
      <c r="E145" s="63"/>
      <c r="F145" s="63"/>
      <c r="G145" s="63"/>
      <c r="H145" s="2" t="s">
        <v>6965</v>
      </c>
    </row>
    <row r="146">
      <c r="A146" s="1" t="s">
        <v>15576</v>
      </c>
      <c r="B146" s="5" t="s">
        <v>428</v>
      </c>
      <c r="C146" s="2" t="s">
        <v>539</v>
      </c>
      <c r="D146" s="63" t="s">
        <v>42369</v>
      </c>
      <c r="E146" s="63"/>
      <c r="F146" s="63"/>
      <c r="G146" s="63"/>
      <c r="H146" s="2" t="s">
        <v>42371</v>
      </c>
    </row>
    <row r="147">
      <c r="A147" s="2" t="s">
        <v>15981</v>
      </c>
      <c r="B147" s="8" t="s">
        <v>428</v>
      </c>
      <c r="C147" s="2" t="s">
        <v>539</v>
      </c>
      <c r="D147" s="63" t="s">
        <v>42369</v>
      </c>
      <c r="E147" s="63"/>
      <c r="F147" s="63"/>
      <c r="G147" s="63"/>
      <c r="H147" s="2" t="s">
        <v>15982</v>
      </c>
    </row>
    <row r="148">
      <c r="A148" s="1" t="s">
        <v>16140</v>
      </c>
      <c r="B148" s="5" t="s">
        <v>428</v>
      </c>
      <c r="C148" s="2" t="s">
        <v>539</v>
      </c>
      <c r="D148" s="63" t="s">
        <v>42369</v>
      </c>
      <c r="E148" s="63"/>
      <c r="F148" s="63"/>
      <c r="G148" s="63"/>
      <c r="H148" s="2" t="s">
        <v>16141</v>
      </c>
    </row>
    <row r="149">
      <c r="A149" s="1" t="s">
        <v>37049</v>
      </c>
      <c r="B149" s="5" t="s">
        <v>428</v>
      </c>
      <c r="C149" s="2" t="s">
        <v>539</v>
      </c>
      <c r="D149" s="63" t="s">
        <v>42369</v>
      </c>
      <c r="E149" s="63"/>
      <c r="F149" s="63"/>
      <c r="G149" s="63"/>
      <c r="H149" s="2" t="s">
        <v>37050</v>
      </c>
    </row>
    <row r="150">
      <c r="A150" s="1" t="s">
        <v>3960</v>
      </c>
      <c r="B150" s="5" t="s">
        <v>428</v>
      </c>
      <c r="C150" s="2" t="s">
        <v>539</v>
      </c>
      <c r="D150" s="63" t="s">
        <v>42369</v>
      </c>
      <c r="E150" s="63"/>
      <c r="F150" s="63"/>
      <c r="G150" s="63"/>
      <c r="H150" s="2" t="s">
        <v>37798</v>
      </c>
    </row>
    <row r="151">
      <c r="A151" s="1" t="s">
        <v>40857</v>
      </c>
      <c r="B151" s="5" t="s">
        <v>428</v>
      </c>
      <c r="C151" s="2" t="s">
        <v>539</v>
      </c>
      <c r="D151" s="63" t="s">
        <v>42369</v>
      </c>
      <c r="E151" s="63"/>
      <c r="F151" s="63"/>
      <c r="G151" s="63"/>
      <c r="H151" s="2" t="s">
        <v>40858</v>
      </c>
    </row>
    <row r="152">
      <c r="A152" s="1" t="s">
        <v>41590</v>
      </c>
      <c r="B152" s="5" t="s">
        <v>428</v>
      </c>
      <c r="C152" s="2" t="s">
        <v>539</v>
      </c>
      <c r="D152" s="63" t="s">
        <v>42369</v>
      </c>
      <c r="E152" s="63"/>
      <c r="F152" s="63"/>
      <c r="G152" s="63"/>
      <c r="H152" s="2" t="s">
        <v>41591</v>
      </c>
    </row>
    <row r="153">
      <c r="A153" s="1" t="s">
        <v>41662</v>
      </c>
      <c r="B153" s="5" t="s">
        <v>428</v>
      </c>
      <c r="C153" s="2" t="s">
        <v>539</v>
      </c>
      <c r="D153" s="63" t="s">
        <v>42369</v>
      </c>
      <c r="E153" s="63"/>
      <c r="F153" s="63"/>
      <c r="G153" s="63"/>
      <c r="H153" s="2" t="s">
        <v>41663</v>
      </c>
    </row>
    <row r="154">
      <c r="A154" s="1" t="s">
        <v>13962</v>
      </c>
      <c r="B154" s="5" t="s">
        <v>463</v>
      </c>
      <c r="C154" s="2" t="s">
        <v>539</v>
      </c>
      <c r="D154" s="63"/>
      <c r="E154" s="63" t="s">
        <v>42372</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