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QL\ForumDB\Excel\"/>
    </mc:Choice>
  </mc:AlternateContent>
  <bookViews>
    <workbookView xWindow="0" yWindow="0" windowWidth="21570" windowHeight="8040" activeTab="6" xr2:uid="{00000000-000D-0000-FFFF-FFFF00000000}"/>
  </bookViews>
  <sheets>
    <sheet name="Weapon" sheetId="1" r:id="rId1"/>
    <sheet name="Magazine" sheetId="2" r:id="rId2"/>
    <sheet name="Items" sheetId="3" r:id="rId3"/>
    <sheet name="Clothing" sheetId="4" r:id="rId4"/>
    <sheet name="Vehicles" sheetId="5" r:id="rId5"/>
    <sheet name="Crafting" sheetId="6" r:id="rId6"/>
    <sheet name="Attachments" sheetId="7" r:id="rId7"/>
    <sheet name="Consumables" sheetId="8" r:id="rId8"/>
  </sheets>
  <calcPr calcId="171027"/>
</workbook>
</file>

<file path=xl/calcChain.xml><?xml version="1.0" encoding="utf-8"?>
<calcChain xmlns="http://schemas.openxmlformats.org/spreadsheetml/2006/main">
  <c r="H104" i="5" l="1"/>
  <c r="H96" i="5"/>
  <c r="I184" i="4"/>
  <c r="I183" i="4"/>
  <c r="H184" i="4"/>
  <c r="H140" i="4"/>
  <c r="H139" i="4"/>
  <c r="H138" i="4"/>
  <c r="H137" i="4"/>
  <c r="H135" i="4"/>
  <c r="H136" i="4"/>
  <c r="I136" i="4"/>
  <c r="D100" i="1"/>
  <c r="E100" i="1" s="1"/>
  <c r="H100" i="1" s="1"/>
  <c r="I100" i="1"/>
  <c r="I20" i="1"/>
  <c r="H153" i="5" l="1"/>
  <c r="H125" i="5"/>
  <c r="F71" i="2"/>
  <c r="F70" i="2"/>
  <c r="F69" i="2"/>
  <c r="F68" i="2"/>
  <c r="F67" i="2"/>
  <c r="F66" i="2"/>
  <c r="F65" i="2"/>
  <c r="F64" i="2"/>
  <c r="F63" i="2"/>
  <c r="F62" i="2"/>
  <c r="F61" i="2"/>
  <c r="F60" i="2"/>
  <c r="E60" i="2"/>
  <c r="H105" i="1"/>
  <c r="H118" i="1"/>
  <c r="H115" i="1"/>
  <c r="H114" i="1"/>
  <c r="H113" i="1"/>
  <c r="H112" i="1"/>
  <c r="H143" i="1"/>
  <c r="H142" i="1"/>
  <c r="H141" i="1"/>
  <c r="H140" i="1"/>
  <c r="H139" i="1"/>
  <c r="H138" i="1"/>
  <c r="H137" i="1"/>
  <c r="H136" i="1"/>
  <c r="H134" i="1"/>
  <c r="H135" i="1"/>
  <c r="H131" i="1"/>
  <c r="H133" i="1"/>
  <c r="H132" i="1"/>
  <c r="H130" i="1"/>
  <c r="H129" i="1"/>
  <c r="F9" i="3"/>
  <c r="F10" i="3"/>
  <c r="F12" i="3"/>
  <c r="E129" i="1"/>
  <c r="I43" i="8"/>
  <c r="D42" i="8"/>
  <c r="E42" i="8" s="1"/>
  <c r="I42" i="8" s="1"/>
  <c r="D41" i="8"/>
  <c r="E41" i="8" s="1"/>
  <c r="I41" i="8" s="1"/>
  <c r="I40" i="8"/>
  <c r="E40" i="8"/>
  <c r="D40" i="8"/>
  <c r="I39" i="8"/>
  <c r="E39" i="8"/>
  <c r="D39" i="8"/>
  <c r="D38" i="8"/>
  <c r="E38" i="8" s="1"/>
  <c r="I38" i="8" s="1"/>
  <c r="I37" i="8"/>
  <c r="E37" i="8"/>
  <c r="E33" i="8"/>
  <c r="I33" i="8" s="1"/>
  <c r="D33" i="8"/>
  <c r="D32" i="8"/>
  <c r="E32" i="8" s="1"/>
  <c r="I32" i="8" s="1"/>
  <c r="D31" i="8"/>
  <c r="E31" i="8" s="1"/>
  <c r="I31" i="8" s="1"/>
  <c r="I30" i="8"/>
  <c r="E30" i="8"/>
  <c r="D29" i="8"/>
  <c r="E29" i="8" s="1"/>
  <c r="I29" i="8" s="1"/>
  <c r="D28" i="8"/>
  <c r="E28" i="8" s="1"/>
  <c r="I28" i="8" s="1"/>
  <c r="I27" i="8"/>
  <c r="E27" i="8"/>
  <c r="D27" i="8"/>
  <c r="E26" i="8"/>
  <c r="I26" i="8" s="1"/>
  <c r="D26" i="8"/>
  <c r="E25" i="8"/>
  <c r="I25" i="8" s="1"/>
  <c r="D25" i="8"/>
  <c r="D24" i="8"/>
  <c r="E24" i="8" s="1"/>
  <c r="I24" i="8" s="1"/>
  <c r="I23" i="8"/>
  <c r="E23" i="8"/>
  <c r="D23" i="8"/>
  <c r="E22" i="8"/>
  <c r="I22" i="8" s="1"/>
  <c r="D22" i="8"/>
  <c r="D21" i="8"/>
  <c r="E21" i="8" s="1"/>
  <c r="I21" i="8" s="1"/>
  <c r="D20" i="8"/>
  <c r="E20" i="8" s="1"/>
  <c r="I20" i="8" s="1"/>
  <c r="I19" i="8"/>
  <c r="E19" i="8"/>
  <c r="D19" i="8"/>
  <c r="E18" i="8"/>
  <c r="I18" i="8" s="1"/>
  <c r="D18" i="8"/>
  <c r="E17" i="8"/>
  <c r="I17" i="8" s="1"/>
  <c r="D17" i="8"/>
  <c r="I16" i="8"/>
  <c r="E16" i="8"/>
  <c r="I15" i="8"/>
  <c r="E15" i="8"/>
  <c r="I14" i="8"/>
  <c r="E14" i="8"/>
  <c r="I13" i="8"/>
  <c r="E13" i="8"/>
  <c r="I12" i="8"/>
  <c r="E12" i="8"/>
  <c r="I11" i="8"/>
  <c r="E11" i="8"/>
  <c r="E10" i="8"/>
  <c r="I10" i="8" s="1"/>
  <c r="E6" i="8"/>
  <c r="I6" i="8" s="1"/>
  <c r="E5" i="8"/>
  <c r="I5" i="8" s="1"/>
  <c r="I4" i="8"/>
  <c r="E4" i="8"/>
  <c r="E3" i="8"/>
  <c r="I3" i="8" s="1"/>
  <c r="E85" i="7"/>
  <c r="F85" i="7" s="1"/>
  <c r="E84" i="7"/>
  <c r="F84" i="7" s="1"/>
  <c r="F83" i="7"/>
  <c r="E83" i="7"/>
  <c r="E82" i="7"/>
  <c r="F82" i="7" s="1"/>
  <c r="E81" i="7"/>
  <c r="F81" i="7" s="1"/>
  <c r="E80" i="7"/>
  <c r="F80" i="7" s="1"/>
  <c r="E79" i="7"/>
  <c r="F79" i="7" s="1"/>
  <c r="E78" i="7"/>
  <c r="F78" i="7" s="1"/>
  <c r="F77" i="7"/>
  <c r="E77" i="7"/>
  <c r="E72" i="7"/>
  <c r="F72" i="7" s="1"/>
  <c r="E71" i="7"/>
  <c r="F71" i="7" s="1"/>
  <c r="E67" i="7"/>
  <c r="F67" i="7" s="1"/>
  <c r="E66" i="7"/>
  <c r="F66" i="7" s="1"/>
  <c r="E65" i="7"/>
  <c r="F65" i="7" s="1"/>
  <c r="E64" i="7"/>
  <c r="F64" i="7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F56" i="7"/>
  <c r="E56" i="7"/>
  <c r="E55" i="7"/>
  <c r="F55" i="7" s="1"/>
  <c r="E54" i="7"/>
  <c r="F54" i="7" s="1"/>
  <c r="E53" i="7"/>
  <c r="F53" i="7" s="1"/>
  <c r="E52" i="7"/>
  <c r="F52" i="7" s="1"/>
  <c r="E51" i="7"/>
  <c r="F51" i="7" s="1"/>
  <c r="E50" i="7"/>
  <c r="F50" i="7" s="1"/>
  <c r="E49" i="7"/>
  <c r="F49" i="7" s="1"/>
  <c r="E48" i="7"/>
  <c r="F48" i="7" s="1"/>
  <c r="E47" i="7"/>
  <c r="F47" i="7" s="1"/>
  <c r="E46" i="7"/>
  <c r="F46" i="7" s="1"/>
  <c r="E45" i="7"/>
  <c r="F45" i="7" s="1"/>
  <c r="F44" i="7"/>
  <c r="E44" i="7"/>
  <c r="E43" i="7"/>
  <c r="F43" i="7" s="1"/>
  <c r="G39" i="7"/>
  <c r="F39" i="7"/>
  <c r="E39" i="7"/>
  <c r="G38" i="7"/>
  <c r="E38" i="7"/>
  <c r="F38" i="7" s="1"/>
  <c r="G37" i="7"/>
  <c r="E37" i="7"/>
  <c r="F37" i="7" s="1"/>
  <c r="G36" i="7"/>
  <c r="E36" i="7"/>
  <c r="F36" i="7" s="1"/>
  <c r="G35" i="7"/>
  <c r="E35" i="7"/>
  <c r="F35" i="7" s="1"/>
  <c r="G34" i="7"/>
  <c r="F34" i="7"/>
  <c r="E34" i="7"/>
  <c r="G33" i="7"/>
  <c r="E33" i="7"/>
  <c r="F33" i="7" s="1"/>
  <c r="G32" i="7"/>
  <c r="E32" i="7"/>
  <c r="F32" i="7" s="1"/>
  <c r="G31" i="7"/>
  <c r="E31" i="7"/>
  <c r="F31" i="7" s="1"/>
  <c r="G30" i="7"/>
  <c r="E30" i="7"/>
  <c r="F30" i="7" s="1"/>
  <c r="G29" i="7"/>
  <c r="E29" i="7"/>
  <c r="F29" i="7" s="1"/>
  <c r="G28" i="7"/>
  <c r="E28" i="7"/>
  <c r="F28" i="7" s="1"/>
  <c r="G27" i="7"/>
  <c r="F27" i="7"/>
  <c r="E27" i="7"/>
  <c r="G26" i="7"/>
  <c r="E26" i="7"/>
  <c r="F26" i="7" s="1"/>
  <c r="G25" i="7"/>
  <c r="E25" i="7"/>
  <c r="F25" i="7" s="1"/>
  <c r="G24" i="7"/>
  <c r="E24" i="7"/>
  <c r="F24" i="7" s="1"/>
  <c r="G23" i="7"/>
  <c r="E23" i="7"/>
  <c r="F23" i="7" s="1"/>
  <c r="G22" i="7"/>
  <c r="E22" i="7"/>
  <c r="F22" i="7" s="1"/>
  <c r="G21" i="7"/>
  <c r="E21" i="7"/>
  <c r="F21" i="7" s="1"/>
  <c r="G20" i="7"/>
  <c r="E20" i="7"/>
  <c r="F20" i="7" s="1"/>
  <c r="G19" i="7"/>
  <c r="E19" i="7"/>
  <c r="F19" i="7" s="1"/>
  <c r="G18" i="7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F12" i="7"/>
  <c r="E12" i="7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E5" i="7"/>
  <c r="F5" i="7" s="1"/>
  <c r="E4" i="7"/>
  <c r="F4" i="7" s="1"/>
  <c r="E3" i="7"/>
  <c r="F3" i="7" s="1"/>
  <c r="E40" i="6"/>
  <c r="F40" i="6" s="1"/>
  <c r="E36" i="6"/>
  <c r="F36" i="6" s="1"/>
  <c r="E29" i="6"/>
  <c r="F29" i="6" s="1"/>
  <c r="E26" i="6"/>
  <c r="F26" i="6" s="1"/>
  <c r="E24" i="6"/>
  <c r="F24" i="6" s="1"/>
  <c r="E21" i="6"/>
  <c r="F21" i="6" s="1"/>
  <c r="F19" i="6"/>
  <c r="E19" i="6"/>
  <c r="E15" i="6"/>
  <c r="F15" i="6" s="1"/>
  <c r="E13" i="6"/>
  <c r="F13" i="6" s="1"/>
  <c r="E11" i="6"/>
  <c r="F11" i="6" s="1"/>
  <c r="E9" i="6"/>
  <c r="F9" i="6" s="1"/>
  <c r="E7" i="6"/>
  <c r="F7" i="6" s="1"/>
  <c r="I3" i="6"/>
  <c r="E37" i="6" s="1"/>
  <c r="F37" i="6" s="1"/>
  <c r="E3" i="6"/>
  <c r="F3" i="6" s="1"/>
  <c r="I298" i="5"/>
  <c r="I297" i="5"/>
  <c r="K296" i="5"/>
  <c r="E297" i="5" s="1"/>
  <c r="H297" i="5" s="1"/>
  <c r="I296" i="5"/>
  <c r="I292" i="5"/>
  <c r="H292" i="5"/>
  <c r="E292" i="5"/>
  <c r="I291" i="5"/>
  <c r="E291" i="5"/>
  <c r="H291" i="5" s="1"/>
  <c r="I290" i="5"/>
  <c r="I289" i="5"/>
  <c r="H289" i="5"/>
  <c r="I287" i="5"/>
  <c r="H287" i="5"/>
  <c r="E287" i="5"/>
  <c r="I286" i="5"/>
  <c r="E286" i="5"/>
  <c r="H286" i="5" s="1"/>
  <c r="I285" i="5"/>
  <c r="E284" i="5"/>
  <c r="H284" i="5" s="1"/>
  <c r="H282" i="5"/>
  <c r="E282" i="5"/>
  <c r="E280" i="5"/>
  <c r="H280" i="5" s="1"/>
  <c r="K279" i="5"/>
  <c r="E289" i="5" s="1"/>
  <c r="I276" i="5"/>
  <c r="I275" i="5"/>
  <c r="I274" i="5"/>
  <c r="K273" i="5"/>
  <c r="I270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K233" i="5"/>
  <c r="I226" i="5"/>
  <c r="I225" i="5"/>
  <c r="H225" i="5"/>
  <c r="I224" i="5"/>
  <c r="E224" i="5"/>
  <c r="H224" i="5" s="1"/>
  <c r="I223" i="5"/>
  <c r="E223" i="5"/>
  <c r="H223" i="5" s="1"/>
  <c r="I222" i="5"/>
  <c r="I221" i="5"/>
  <c r="I220" i="5"/>
  <c r="E220" i="5"/>
  <c r="H220" i="5" s="1"/>
  <c r="I219" i="5"/>
  <c r="E219" i="5"/>
  <c r="H219" i="5" s="1"/>
  <c r="I218" i="5"/>
  <c r="I217" i="5"/>
  <c r="I216" i="5"/>
  <c r="E216" i="5"/>
  <c r="H216" i="5" s="1"/>
  <c r="I215" i="5"/>
  <c r="E215" i="5"/>
  <c r="H215" i="5" s="1"/>
  <c r="I214" i="5"/>
  <c r="I213" i="5"/>
  <c r="I212" i="5"/>
  <c r="E212" i="5"/>
  <c r="H212" i="5" s="1"/>
  <c r="K211" i="5"/>
  <c r="E225" i="5" s="1"/>
  <c r="I204" i="5"/>
  <c r="I203" i="5"/>
  <c r="I202" i="5"/>
  <c r="I201" i="5"/>
  <c r="I200" i="5"/>
  <c r="K199" i="5"/>
  <c r="I190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49" i="5"/>
  <c r="I142" i="5"/>
  <c r="I141" i="5"/>
  <c r="I140" i="5"/>
  <c r="I139" i="5"/>
  <c r="I138" i="5"/>
  <c r="I137" i="5"/>
  <c r="I136" i="5"/>
  <c r="K134" i="5"/>
  <c r="I125" i="5"/>
  <c r="I123" i="5"/>
  <c r="H123" i="5"/>
  <c r="E123" i="5"/>
  <c r="I122" i="5"/>
  <c r="H122" i="5"/>
  <c r="E122" i="5"/>
  <c r="I121" i="5"/>
  <c r="H121" i="5"/>
  <c r="I120" i="5"/>
  <c r="H120" i="5"/>
  <c r="I119" i="5"/>
  <c r="H119" i="5"/>
  <c r="E118" i="5"/>
  <c r="H118" i="5" s="1"/>
  <c r="E115" i="5"/>
  <c r="H115" i="5" s="1"/>
  <c r="E111" i="5"/>
  <c r="H111" i="5" s="1"/>
  <c r="E110" i="5"/>
  <c r="H110" i="5" s="1"/>
  <c r="I108" i="5"/>
  <c r="E108" i="5"/>
  <c r="H108" i="5" s="1"/>
  <c r="I107" i="5"/>
  <c r="E106" i="5"/>
  <c r="H106" i="5" s="1"/>
  <c r="I105" i="5"/>
  <c r="E105" i="5"/>
  <c r="H105" i="5" s="1"/>
  <c r="E104" i="5"/>
  <c r="I103" i="5"/>
  <c r="E103" i="5"/>
  <c r="H103" i="5" s="1"/>
  <c r="I102" i="5"/>
  <c r="I101" i="5"/>
  <c r="I100" i="5"/>
  <c r="E100" i="5"/>
  <c r="H100" i="5" s="1"/>
  <c r="I99" i="5"/>
  <c r="I98" i="5"/>
  <c r="E98" i="5"/>
  <c r="H98" i="5" s="1"/>
  <c r="I97" i="5"/>
  <c r="H95" i="5"/>
  <c r="E95" i="5"/>
  <c r="E92" i="5"/>
  <c r="H92" i="5" s="1"/>
  <c r="E91" i="5"/>
  <c r="H91" i="5" s="1"/>
  <c r="E88" i="5"/>
  <c r="H88" i="5" s="1"/>
  <c r="I86" i="5"/>
  <c r="E86" i="5"/>
  <c r="H86" i="5" s="1"/>
  <c r="I85" i="5"/>
  <c r="I84" i="5"/>
  <c r="I83" i="5"/>
  <c r="I82" i="5"/>
  <c r="I81" i="5"/>
  <c r="I80" i="5"/>
  <c r="I79" i="5"/>
  <c r="I78" i="5"/>
  <c r="H78" i="5"/>
  <c r="E78" i="5"/>
  <c r="I77" i="5"/>
  <c r="I76" i="5"/>
  <c r="I75" i="5"/>
  <c r="I74" i="5"/>
  <c r="I73" i="5"/>
  <c r="I72" i="5"/>
  <c r="I71" i="5"/>
  <c r="I70" i="5"/>
  <c r="E70" i="5"/>
  <c r="H70" i="5" s="1"/>
  <c r="I69" i="5"/>
  <c r="I68" i="5"/>
  <c r="I67" i="5"/>
  <c r="I66" i="5"/>
  <c r="I65" i="5"/>
  <c r="I64" i="5"/>
  <c r="I63" i="5"/>
  <c r="I62" i="5"/>
  <c r="E62" i="5"/>
  <c r="H62" i="5" s="1"/>
  <c r="I61" i="5"/>
  <c r="I60" i="5"/>
  <c r="I59" i="5"/>
  <c r="I58" i="5"/>
  <c r="I57" i="5"/>
  <c r="I56" i="5"/>
  <c r="I55" i="5"/>
  <c r="I54" i="5"/>
  <c r="E54" i="5"/>
  <c r="H54" i="5" s="1"/>
  <c r="I53" i="5"/>
  <c r="I52" i="5"/>
  <c r="I51" i="5"/>
  <c r="I50" i="5"/>
  <c r="I49" i="5"/>
  <c r="I48" i="5"/>
  <c r="I47" i="5"/>
  <c r="I46" i="5"/>
  <c r="H46" i="5"/>
  <c r="E46" i="5"/>
  <c r="I45" i="5"/>
  <c r="H45" i="5"/>
  <c r="E45" i="5"/>
  <c r="I44" i="5"/>
  <c r="I43" i="5"/>
  <c r="E43" i="5"/>
  <c r="H43" i="5" s="1"/>
  <c r="I42" i="5"/>
  <c r="I41" i="5"/>
  <c r="E41" i="5"/>
  <c r="H41" i="5" s="1"/>
  <c r="I40" i="5"/>
  <c r="I39" i="5"/>
  <c r="I38" i="5"/>
  <c r="E38" i="5"/>
  <c r="H38" i="5" s="1"/>
  <c r="I37" i="5"/>
  <c r="I36" i="5"/>
  <c r="I35" i="5"/>
  <c r="I34" i="5"/>
  <c r="E34" i="5"/>
  <c r="H34" i="5" s="1"/>
  <c r="I33" i="5"/>
  <c r="I32" i="5"/>
  <c r="I31" i="5"/>
  <c r="I30" i="5"/>
  <c r="I29" i="5"/>
  <c r="E29" i="5"/>
  <c r="H29" i="5" s="1"/>
  <c r="I28" i="5"/>
  <c r="I27" i="5"/>
  <c r="E27" i="5"/>
  <c r="H27" i="5" s="1"/>
  <c r="I26" i="5"/>
  <c r="I25" i="5"/>
  <c r="E25" i="5"/>
  <c r="H25" i="5" s="1"/>
  <c r="I24" i="5"/>
  <c r="I23" i="5"/>
  <c r="I22" i="5"/>
  <c r="E22" i="5"/>
  <c r="H22" i="5" s="1"/>
  <c r="I21" i="5"/>
  <c r="I20" i="5"/>
  <c r="I19" i="5"/>
  <c r="D18" i="5"/>
  <c r="I17" i="5"/>
  <c r="I16" i="5"/>
  <c r="E16" i="5"/>
  <c r="H16" i="5" s="1"/>
  <c r="D16" i="5"/>
  <c r="I15" i="5"/>
  <c r="E15" i="5"/>
  <c r="H15" i="5" s="1"/>
  <c r="I14" i="5"/>
  <c r="I13" i="5"/>
  <c r="E13" i="5"/>
  <c r="H13" i="5" s="1"/>
  <c r="D13" i="5"/>
  <c r="I12" i="5"/>
  <c r="E12" i="5"/>
  <c r="H12" i="5" s="1"/>
  <c r="I11" i="5"/>
  <c r="I10" i="5"/>
  <c r="E10" i="5"/>
  <c r="H10" i="5" s="1"/>
  <c r="D10" i="5"/>
  <c r="I9" i="5"/>
  <c r="E9" i="5"/>
  <c r="H9" i="5" s="1"/>
  <c r="I8" i="5"/>
  <c r="I7" i="5"/>
  <c r="E7" i="5"/>
  <c r="H7" i="5" s="1"/>
  <c r="I6" i="5"/>
  <c r="I5" i="5"/>
  <c r="I4" i="5"/>
  <c r="K3" i="5"/>
  <c r="I3" i="5"/>
  <c r="I376" i="4"/>
  <c r="D376" i="4"/>
  <c r="I375" i="4"/>
  <c r="D375" i="4"/>
  <c r="I374" i="4"/>
  <c r="D374" i="4"/>
  <c r="I373" i="4"/>
  <c r="D373" i="4"/>
  <c r="I372" i="4"/>
  <c r="D372" i="4"/>
  <c r="I371" i="4"/>
  <c r="D371" i="4"/>
  <c r="I370" i="4"/>
  <c r="D370" i="4"/>
  <c r="I369" i="4"/>
  <c r="D369" i="4"/>
  <c r="I368" i="4"/>
  <c r="D368" i="4"/>
  <c r="I367" i="4"/>
  <c r="D367" i="4"/>
  <c r="I366" i="4"/>
  <c r="D366" i="4"/>
  <c r="I365" i="4"/>
  <c r="D365" i="4"/>
  <c r="I364" i="4"/>
  <c r="D364" i="4"/>
  <c r="I363" i="4"/>
  <c r="D363" i="4"/>
  <c r="I362" i="4"/>
  <c r="D362" i="4"/>
  <c r="I361" i="4"/>
  <c r="D361" i="4"/>
  <c r="I360" i="4"/>
  <c r="D360" i="4"/>
  <c r="I359" i="4"/>
  <c r="D359" i="4"/>
  <c r="I358" i="4"/>
  <c r="D358" i="4"/>
  <c r="I357" i="4"/>
  <c r="D357" i="4"/>
  <c r="I356" i="4"/>
  <c r="D356" i="4"/>
  <c r="I355" i="4"/>
  <c r="D355" i="4"/>
  <c r="I354" i="4"/>
  <c r="D354" i="4"/>
  <c r="I353" i="4"/>
  <c r="D352" i="4"/>
  <c r="D351" i="4"/>
  <c r="D350" i="4"/>
  <c r="I349" i="4"/>
  <c r="D349" i="4"/>
  <c r="I348" i="4"/>
  <c r="D348" i="4"/>
  <c r="I347" i="4"/>
  <c r="D347" i="4"/>
  <c r="D346" i="4"/>
  <c r="E346" i="4" s="1"/>
  <c r="H346" i="4" s="1"/>
  <c r="D345" i="4"/>
  <c r="D344" i="4"/>
  <c r="D343" i="4"/>
  <c r="D342" i="4"/>
  <c r="D341" i="4"/>
  <c r="D340" i="4"/>
  <c r="D339" i="4"/>
  <c r="I339" i="4" s="1"/>
  <c r="D338" i="4"/>
  <c r="I338" i="4" s="1"/>
  <c r="D337" i="4"/>
  <c r="I337" i="4" s="1"/>
  <c r="I336" i="4"/>
  <c r="D336" i="4"/>
  <c r="I335" i="4"/>
  <c r="D335" i="4"/>
  <c r="D334" i="4"/>
  <c r="D333" i="4"/>
  <c r="D332" i="4"/>
  <c r="D331" i="4"/>
  <c r="D330" i="4"/>
  <c r="D329" i="4"/>
  <c r="D328" i="4"/>
  <c r="D327" i="4"/>
  <c r="D326" i="4"/>
  <c r="K325" i="4"/>
  <c r="D325" i="4"/>
  <c r="E325" i="4" s="1"/>
  <c r="E327" i="4" s="1"/>
  <c r="H327" i="4" s="1"/>
  <c r="D318" i="4"/>
  <c r="E318" i="4" s="1"/>
  <c r="I318" i="4" s="1"/>
  <c r="D313" i="4"/>
  <c r="E313" i="4" s="1"/>
  <c r="I313" i="4" s="1"/>
  <c r="D309" i="4"/>
  <c r="D305" i="4"/>
  <c r="D286" i="4"/>
  <c r="J286" i="4" s="1"/>
  <c r="D285" i="4"/>
  <c r="J285" i="4" s="1"/>
  <c r="D284" i="4"/>
  <c r="D282" i="4"/>
  <c r="D276" i="4"/>
  <c r="D273" i="4"/>
  <c r="L271" i="4"/>
  <c r="D271" i="4"/>
  <c r="D268" i="4"/>
  <c r="J268" i="4" s="1"/>
  <c r="L267" i="4"/>
  <c r="D267" i="4"/>
  <c r="J267" i="4" s="1"/>
  <c r="I263" i="4"/>
  <c r="E263" i="4"/>
  <c r="H263" i="4" s="1"/>
  <c r="E261" i="4"/>
  <c r="H261" i="4" s="1"/>
  <c r="H260" i="4"/>
  <c r="E260" i="4"/>
  <c r="E259" i="4"/>
  <c r="H259" i="4" s="1"/>
  <c r="I258" i="4"/>
  <c r="E258" i="4"/>
  <c r="H258" i="4" s="1"/>
  <c r="I257" i="4"/>
  <c r="H257" i="4"/>
  <c r="E257" i="4"/>
  <c r="I256" i="4"/>
  <c r="E256" i="4"/>
  <c r="H256" i="4" s="1"/>
  <c r="I255" i="4"/>
  <c r="E255" i="4"/>
  <c r="H255" i="4" s="1"/>
  <c r="I254" i="4"/>
  <c r="E254" i="4"/>
  <c r="H254" i="4" s="1"/>
  <c r="I253" i="4"/>
  <c r="I252" i="4"/>
  <c r="I251" i="4"/>
  <c r="E251" i="4"/>
  <c r="H251" i="4" s="1"/>
  <c r="E249" i="4"/>
  <c r="H249" i="4" s="1"/>
  <c r="E247" i="4"/>
  <c r="H247" i="4" s="1"/>
  <c r="E243" i="4"/>
  <c r="H243" i="4" s="1"/>
  <c r="H241" i="4"/>
  <c r="E241" i="4"/>
  <c r="E239" i="4"/>
  <c r="H239" i="4" s="1"/>
  <c r="I237" i="4"/>
  <c r="E237" i="4"/>
  <c r="H237" i="4" s="1"/>
  <c r="I236" i="4"/>
  <c r="I235" i="4"/>
  <c r="E235" i="4"/>
  <c r="H235" i="4" s="1"/>
  <c r="I234" i="4"/>
  <c r="I233" i="4"/>
  <c r="E233" i="4"/>
  <c r="H233" i="4" s="1"/>
  <c r="I232" i="4"/>
  <c r="H232" i="4"/>
  <c r="E232" i="4"/>
  <c r="I231" i="4"/>
  <c r="I230" i="4"/>
  <c r="I229" i="4"/>
  <c r="E229" i="4"/>
  <c r="H229" i="4" s="1"/>
  <c r="I228" i="4"/>
  <c r="I227" i="4"/>
  <c r="E227" i="4"/>
  <c r="H227" i="4" s="1"/>
  <c r="I226" i="4"/>
  <c r="I225" i="4"/>
  <c r="E225" i="4"/>
  <c r="H225" i="4" s="1"/>
  <c r="E223" i="4"/>
  <c r="H223" i="4" s="1"/>
  <c r="E222" i="4"/>
  <c r="H222" i="4" s="1"/>
  <c r="E221" i="4"/>
  <c r="H221" i="4" s="1"/>
  <c r="E220" i="4"/>
  <c r="H220" i="4" s="1"/>
  <c r="E218" i="4"/>
  <c r="H218" i="4" s="1"/>
  <c r="E217" i="4"/>
  <c r="H217" i="4" s="1"/>
  <c r="H215" i="4"/>
  <c r="E215" i="4"/>
  <c r="E214" i="4"/>
  <c r="H214" i="4" s="1"/>
  <c r="I213" i="4"/>
  <c r="E211" i="4"/>
  <c r="H211" i="4" s="1"/>
  <c r="E209" i="4"/>
  <c r="H209" i="4" s="1"/>
  <c r="E207" i="4"/>
  <c r="H207" i="4" s="1"/>
  <c r="I206" i="4"/>
  <c r="E206" i="4"/>
  <c r="H206" i="4" s="1"/>
  <c r="I205" i="4"/>
  <c r="I204" i="4"/>
  <c r="I203" i="4"/>
  <c r="E203" i="4"/>
  <c r="H203" i="4" s="1"/>
  <c r="I202" i="4"/>
  <c r="E202" i="4"/>
  <c r="H202" i="4" s="1"/>
  <c r="I201" i="4"/>
  <c r="I200" i="4"/>
  <c r="E200" i="4"/>
  <c r="H200" i="4" s="1"/>
  <c r="I199" i="4"/>
  <c r="E199" i="4"/>
  <c r="H199" i="4" s="1"/>
  <c r="I198" i="4"/>
  <c r="E198" i="4"/>
  <c r="H198" i="4" s="1"/>
  <c r="E197" i="4"/>
  <c r="H197" i="4" s="1"/>
  <c r="E196" i="4"/>
  <c r="H196" i="4" s="1"/>
  <c r="E194" i="4"/>
  <c r="H194" i="4" s="1"/>
  <c r="E193" i="4"/>
  <c r="H193" i="4" s="1"/>
  <c r="I192" i="4"/>
  <c r="E192" i="4"/>
  <c r="H192" i="4" s="1"/>
  <c r="I191" i="4"/>
  <c r="I190" i="4"/>
  <c r="I189" i="4"/>
  <c r="E189" i="4"/>
  <c r="H189" i="4" s="1"/>
  <c r="I188" i="4"/>
  <c r="I187" i="4"/>
  <c r="E187" i="4"/>
  <c r="H187" i="4" s="1"/>
  <c r="I186" i="4"/>
  <c r="I185" i="4"/>
  <c r="E185" i="4"/>
  <c r="H185" i="4" s="1"/>
  <c r="E183" i="4"/>
  <c r="H183" i="4" s="1"/>
  <c r="I182" i="4"/>
  <c r="E182" i="4"/>
  <c r="H182" i="4" s="1"/>
  <c r="I181" i="4"/>
  <c r="E181" i="4"/>
  <c r="H181" i="4" s="1"/>
  <c r="I180" i="4"/>
  <c r="E179" i="4"/>
  <c r="H179" i="4" s="1"/>
  <c r="H177" i="4"/>
  <c r="E177" i="4"/>
  <c r="E175" i="4"/>
  <c r="H175" i="4" s="1"/>
  <c r="E171" i="4"/>
  <c r="H171" i="4" s="1"/>
  <c r="E169" i="4"/>
  <c r="H169" i="4" s="1"/>
  <c r="E167" i="4"/>
  <c r="H167" i="4" s="1"/>
  <c r="I166" i="4"/>
  <c r="E166" i="4"/>
  <c r="H166" i="4" s="1"/>
  <c r="I165" i="4"/>
  <c r="I164" i="4"/>
  <c r="I163" i="4"/>
  <c r="H163" i="4"/>
  <c r="E163" i="4"/>
  <c r="I162" i="4"/>
  <c r="E162" i="4"/>
  <c r="H162" i="4" s="1"/>
  <c r="I161" i="4"/>
  <c r="I160" i="4"/>
  <c r="E160" i="4"/>
  <c r="H160" i="4" s="1"/>
  <c r="I159" i="4"/>
  <c r="E159" i="4"/>
  <c r="H159" i="4" s="1"/>
  <c r="I158" i="4"/>
  <c r="E158" i="4"/>
  <c r="H158" i="4" s="1"/>
  <c r="I157" i="4"/>
  <c r="I156" i="4"/>
  <c r="I155" i="4"/>
  <c r="E155" i="4"/>
  <c r="H155" i="4" s="1"/>
  <c r="I154" i="4"/>
  <c r="E154" i="4"/>
  <c r="H154" i="4" s="1"/>
  <c r="I153" i="4"/>
  <c r="I152" i="4"/>
  <c r="E152" i="4"/>
  <c r="H152" i="4" s="1"/>
  <c r="I151" i="4"/>
  <c r="E151" i="4"/>
  <c r="H151" i="4" s="1"/>
  <c r="I150" i="4"/>
  <c r="E150" i="4"/>
  <c r="H150" i="4" s="1"/>
  <c r="I149" i="4"/>
  <c r="I148" i="4"/>
  <c r="I147" i="4"/>
  <c r="H147" i="4"/>
  <c r="E147" i="4"/>
  <c r="I146" i="4"/>
  <c r="E146" i="4"/>
  <c r="H146" i="4" s="1"/>
  <c r="I145" i="4"/>
  <c r="K144" i="4"/>
  <c r="I134" i="4"/>
  <c r="E134" i="4"/>
  <c r="H134" i="4" s="1"/>
  <c r="I133" i="4"/>
  <c r="H133" i="4"/>
  <c r="E133" i="4"/>
  <c r="D132" i="4"/>
  <c r="D131" i="4"/>
  <c r="D130" i="4"/>
  <c r="D129" i="4"/>
  <c r="D128" i="4"/>
  <c r="D127" i="4"/>
  <c r="D126" i="4"/>
  <c r="D125" i="4"/>
  <c r="D123" i="4"/>
  <c r="D122" i="4"/>
  <c r="I130" i="4" s="1"/>
  <c r="D121" i="4"/>
  <c r="E121" i="4" s="1"/>
  <c r="H120" i="4"/>
  <c r="H119" i="4"/>
  <c r="E119" i="4"/>
  <c r="H118" i="4"/>
  <c r="H117" i="4"/>
  <c r="E117" i="4"/>
  <c r="D117" i="4"/>
  <c r="D116" i="4"/>
  <c r="E116" i="4" s="1"/>
  <c r="H115" i="4"/>
  <c r="D115" i="4"/>
  <c r="E115" i="4" s="1"/>
  <c r="H114" i="4"/>
  <c r="E114" i="4"/>
  <c r="D114" i="4"/>
  <c r="E113" i="4"/>
  <c r="H113" i="4" s="1"/>
  <c r="D113" i="4"/>
  <c r="D112" i="4"/>
  <c r="D111" i="4"/>
  <c r="D110" i="4"/>
  <c r="D109" i="4"/>
  <c r="D108" i="4"/>
  <c r="D107" i="4"/>
  <c r="I106" i="4"/>
  <c r="D106" i="4"/>
  <c r="I105" i="4"/>
  <c r="E105" i="4"/>
  <c r="D105" i="4"/>
  <c r="E104" i="4"/>
  <c r="D104" i="4"/>
  <c r="D103" i="4"/>
  <c r="I102" i="4"/>
  <c r="D102" i="4"/>
  <c r="I101" i="4"/>
  <c r="E101" i="4"/>
  <c r="D101" i="4"/>
  <c r="E100" i="4"/>
  <c r="D100" i="4"/>
  <c r="D99" i="4"/>
  <c r="I98" i="4"/>
  <c r="D98" i="4"/>
  <c r="I107" i="4" s="1"/>
  <c r="D97" i="4"/>
  <c r="D96" i="4"/>
  <c r="D95" i="4"/>
  <c r="D94" i="4"/>
  <c r="E97" i="4" s="1"/>
  <c r="H97" i="4" s="1"/>
  <c r="D93" i="4"/>
  <c r="E93" i="4" s="1"/>
  <c r="H93" i="4" s="1"/>
  <c r="E92" i="4"/>
  <c r="D92" i="4"/>
  <c r="E91" i="4"/>
  <c r="D91" i="4"/>
  <c r="D90" i="4"/>
  <c r="D89" i="4"/>
  <c r="D88" i="4"/>
  <c r="D87" i="4"/>
  <c r="E86" i="4"/>
  <c r="D86" i="4"/>
  <c r="D85" i="4"/>
  <c r="E84" i="4"/>
  <c r="D84" i="4"/>
  <c r="E83" i="4"/>
  <c r="D83" i="4"/>
  <c r="D82" i="4"/>
  <c r="I81" i="4"/>
  <c r="E81" i="4"/>
  <c r="H81" i="4" s="1"/>
  <c r="D81" i="4"/>
  <c r="D80" i="4"/>
  <c r="I80" i="4" s="1"/>
  <c r="D79" i="4"/>
  <c r="I79" i="4" s="1"/>
  <c r="D78" i="4"/>
  <c r="E77" i="4"/>
  <c r="D77" i="4"/>
  <c r="E76" i="4"/>
  <c r="D76" i="4"/>
  <c r="E75" i="4"/>
  <c r="D75" i="4"/>
  <c r="E78" i="4" s="1"/>
  <c r="D74" i="4"/>
  <c r="D73" i="4"/>
  <c r="E72" i="4"/>
  <c r="D72" i="4"/>
  <c r="D71" i="4"/>
  <c r="D70" i="4"/>
  <c r="D69" i="4"/>
  <c r="D68" i="4"/>
  <c r="E67" i="4"/>
  <c r="D67" i="4"/>
  <c r="D66" i="4"/>
  <c r="I65" i="4"/>
  <c r="D65" i="4"/>
  <c r="E65" i="4" s="1"/>
  <c r="H65" i="4" s="1"/>
  <c r="I64" i="4"/>
  <c r="H64" i="4"/>
  <c r="D64" i="4"/>
  <c r="E64" i="4" s="1"/>
  <c r="I63" i="4"/>
  <c r="I62" i="4"/>
  <c r="E62" i="4"/>
  <c r="H62" i="4" s="1"/>
  <c r="D62" i="4"/>
  <c r="E61" i="4"/>
  <c r="E60" i="4"/>
  <c r="D60" i="4"/>
  <c r="D59" i="4"/>
  <c r="E58" i="4"/>
  <c r="D58" i="4"/>
  <c r="D57" i="4"/>
  <c r="E56" i="4"/>
  <c r="H58" i="4" s="1"/>
  <c r="D56" i="4"/>
  <c r="D55" i="4"/>
  <c r="I55" i="4" s="1"/>
  <c r="D54" i="4"/>
  <c r="I54" i="4" s="1"/>
  <c r="D53" i="4"/>
  <c r="I53" i="4" s="1"/>
  <c r="I52" i="4"/>
  <c r="H52" i="4"/>
  <c r="E52" i="4"/>
  <c r="D51" i="4"/>
  <c r="I51" i="4" s="1"/>
  <c r="D50" i="4"/>
  <c r="E50" i="4" s="1"/>
  <c r="H50" i="4" s="1"/>
  <c r="E49" i="4"/>
  <c r="D49" i="4"/>
  <c r="E48" i="4"/>
  <c r="D48" i="4"/>
  <c r="E47" i="4"/>
  <c r="D47" i="4"/>
  <c r="D46" i="4"/>
  <c r="E45" i="4"/>
  <c r="D45" i="4"/>
  <c r="D44" i="4"/>
  <c r="E44" i="4" s="1"/>
  <c r="E43" i="4"/>
  <c r="D43" i="4"/>
  <c r="D42" i="4"/>
  <c r="E41" i="4"/>
  <c r="D41" i="4"/>
  <c r="E40" i="4"/>
  <c r="D40" i="4"/>
  <c r="E39" i="4"/>
  <c r="D39" i="4"/>
  <c r="D38" i="4"/>
  <c r="E37" i="4"/>
  <c r="D37" i="4"/>
  <c r="E36" i="4"/>
  <c r="D36" i="4"/>
  <c r="E35" i="4"/>
  <c r="D35" i="4"/>
  <c r="D34" i="4"/>
  <c r="E33" i="4"/>
  <c r="H41" i="4" s="1"/>
  <c r="D33" i="4"/>
  <c r="E46" i="4" s="1"/>
  <c r="I32" i="4"/>
  <c r="E32" i="4"/>
  <c r="H32" i="4" s="1"/>
  <c r="D32" i="4"/>
  <c r="I31" i="4"/>
  <c r="E31" i="4"/>
  <c r="H31" i="4" s="1"/>
  <c r="D31" i="4"/>
  <c r="I30" i="4"/>
  <c r="E30" i="4"/>
  <c r="H30" i="4" s="1"/>
  <c r="D30" i="4"/>
  <c r="I29" i="4"/>
  <c r="E29" i="4"/>
  <c r="H29" i="4" s="1"/>
  <c r="D29" i="4"/>
  <c r="I28" i="4"/>
  <c r="H28" i="4"/>
  <c r="E28" i="4"/>
  <c r="D28" i="4"/>
  <c r="I27" i="4"/>
  <c r="E27" i="4"/>
  <c r="H27" i="4" s="1"/>
  <c r="D27" i="4"/>
  <c r="D26" i="4"/>
  <c r="E26" i="4" s="1"/>
  <c r="H26" i="4" s="1"/>
  <c r="D25" i="4"/>
  <c r="E25" i="4" s="1"/>
  <c r="H25" i="4" s="1"/>
  <c r="D24" i="4"/>
  <c r="E24" i="4" s="1"/>
  <c r="H24" i="4" s="1"/>
  <c r="E23" i="4"/>
  <c r="H23" i="4" s="1"/>
  <c r="D23" i="4"/>
  <c r="D22" i="4"/>
  <c r="E22" i="4" s="1"/>
  <c r="H22" i="4" s="1"/>
  <c r="D21" i="4"/>
  <c r="E21" i="4" s="1"/>
  <c r="H21" i="4" s="1"/>
  <c r="D20" i="4"/>
  <c r="E20" i="4" s="1"/>
  <c r="H20" i="4" s="1"/>
  <c r="E19" i="4"/>
  <c r="H19" i="4" s="1"/>
  <c r="D19" i="4"/>
  <c r="D18" i="4"/>
  <c r="E18" i="4" s="1"/>
  <c r="H18" i="4" s="1"/>
  <c r="D17" i="4"/>
  <c r="E17" i="4" s="1"/>
  <c r="H17" i="4" s="1"/>
  <c r="I16" i="4"/>
  <c r="E16" i="4"/>
  <c r="H16" i="4" s="1"/>
  <c r="I15" i="4"/>
  <c r="H15" i="4"/>
  <c r="E15" i="4"/>
  <c r="I14" i="4"/>
  <c r="E14" i="4"/>
  <c r="H14" i="4" s="1"/>
  <c r="I13" i="4"/>
  <c r="H13" i="4"/>
  <c r="E13" i="4"/>
  <c r="I12" i="4"/>
  <c r="E12" i="4"/>
  <c r="H12" i="4" s="1"/>
  <c r="I11" i="4"/>
  <c r="H11" i="4"/>
  <c r="E11" i="4"/>
  <c r="I10" i="4"/>
  <c r="H10" i="4"/>
  <c r="E10" i="4"/>
  <c r="D9" i="4"/>
  <c r="I9" i="4" s="1"/>
  <c r="D8" i="4"/>
  <c r="I8" i="4" s="1"/>
  <c r="D7" i="4"/>
  <c r="I7" i="4" s="1"/>
  <c r="E6" i="4"/>
  <c r="H6" i="4" s="1"/>
  <c r="D6" i="4"/>
  <c r="I6" i="4" s="1"/>
  <c r="D5" i="4"/>
  <c r="I5" i="4" s="1"/>
  <c r="D4" i="4"/>
  <c r="I4" i="4" s="1"/>
  <c r="K3" i="4"/>
  <c r="E136" i="4" s="1"/>
  <c r="I3" i="4"/>
  <c r="E3" i="4"/>
  <c r="H3" i="4" s="1"/>
  <c r="D3" i="4"/>
  <c r="F22" i="3"/>
  <c r="F21" i="3"/>
  <c r="F20" i="3"/>
  <c r="E18" i="3"/>
  <c r="F18" i="3" s="1"/>
  <c r="E13" i="3"/>
  <c r="F13" i="3" s="1"/>
  <c r="E10" i="3"/>
  <c r="E9" i="3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83" i="2"/>
  <c r="F83" i="2" s="1"/>
  <c r="F82" i="2"/>
  <c r="E82" i="2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F74" i="2"/>
  <c r="E74" i="2"/>
  <c r="E73" i="2"/>
  <c r="F73" i="2" s="1"/>
  <c r="E72" i="2"/>
  <c r="F72" i="2" s="1"/>
  <c r="E59" i="2"/>
  <c r="F59" i="2" s="1"/>
  <c r="E58" i="2"/>
  <c r="F58" i="2" s="1"/>
  <c r="E54" i="2"/>
  <c r="F54" i="2" s="1"/>
  <c r="E53" i="2"/>
  <c r="F53" i="2" s="1"/>
  <c r="D53" i="2"/>
  <c r="D52" i="2"/>
  <c r="E52" i="2" s="1"/>
  <c r="F52" i="2" s="1"/>
  <c r="D51" i="2"/>
  <c r="E51" i="2" s="1"/>
  <c r="F51" i="2" s="1"/>
  <c r="D50" i="2"/>
  <c r="E50" i="2" s="1"/>
  <c r="F50" i="2" s="1"/>
  <c r="D41" i="2"/>
  <c r="E41" i="2" s="1"/>
  <c r="F41" i="2" s="1"/>
  <c r="D39" i="2"/>
  <c r="E39" i="2" s="1"/>
  <c r="F39" i="2" s="1"/>
  <c r="E38" i="2"/>
  <c r="F38" i="2" s="1"/>
  <c r="D38" i="2"/>
  <c r="F37" i="2"/>
  <c r="D37" i="2"/>
  <c r="E37" i="2" s="1"/>
  <c r="D36" i="2"/>
  <c r="F36" i="2" s="1"/>
  <c r="D35" i="2"/>
  <c r="E35" i="2" s="1"/>
  <c r="F34" i="2"/>
  <c r="E34" i="2"/>
  <c r="D34" i="2"/>
  <c r="D30" i="2"/>
  <c r="F30" i="2" s="1"/>
  <c r="D29" i="2"/>
  <c r="F29" i="2" s="1"/>
  <c r="D28" i="2"/>
  <c r="E28" i="2" s="1"/>
  <c r="E23" i="2"/>
  <c r="F22" i="2"/>
  <c r="D22" i="2"/>
  <c r="E22" i="2" s="1"/>
  <c r="D21" i="2"/>
  <c r="F21" i="2" s="1"/>
  <c r="D18" i="2"/>
  <c r="F18" i="2" s="1"/>
  <c r="E17" i="2"/>
  <c r="D17" i="2"/>
  <c r="F17" i="2" s="1"/>
  <c r="D16" i="2"/>
  <c r="E16" i="2" s="1"/>
  <c r="F12" i="2"/>
  <c r="D11" i="2"/>
  <c r="F11" i="2" s="1"/>
  <c r="D10" i="2"/>
  <c r="F10" i="2" s="1"/>
  <c r="D3" i="2"/>
  <c r="F3" i="2" s="1"/>
  <c r="E142" i="1"/>
  <c r="E140" i="1"/>
  <c r="E138" i="1"/>
  <c r="E136" i="1"/>
  <c r="E134" i="1"/>
  <c r="E132" i="1"/>
  <c r="K130" i="1"/>
  <c r="E130" i="1"/>
  <c r="K129" i="1"/>
  <c r="E143" i="1" s="1"/>
  <c r="I125" i="1"/>
  <c r="E125" i="1"/>
  <c r="H125" i="1" s="1"/>
  <c r="I124" i="1"/>
  <c r="I123" i="1"/>
  <c r="E123" i="1"/>
  <c r="H123" i="1" s="1"/>
  <c r="I122" i="1"/>
  <c r="E122" i="1"/>
  <c r="H122" i="1" s="1"/>
  <c r="I121" i="1"/>
  <c r="E121" i="1"/>
  <c r="H121" i="1" s="1"/>
  <c r="I119" i="1"/>
  <c r="I118" i="1"/>
  <c r="E118" i="1"/>
  <c r="I117" i="1"/>
  <c r="E117" i="1"/>
  <c r="H117" i="1" s="1"/>
  <c r="I116" i="1"/>
  <c r="E116" i="1"/>
  <c r="I115" i="1"/>
  <c r="I114" i="1"/>
  <c r="E114" i="1"/>
  <c r="K113" i="1"/>
  <c r="H116" i="1" s="1"/>
  <c r="I113" i="1"/>
  <c r="E113" i="1"/>
  <c r="K112" i="1"/>
  <c r="E124" i="1" s="1"/>
  <c r="H124" i="1" s="1"/>
  <c r="I112" i="1"/>
  <c r="E112" i="1"/>
  <c r="I108" i="1"/>
  <c r="I107" i="1"/>
  <c r="E107" i="1"/>
  <c r="H107" i="1" s="1"/>
  <c r="I106" i="1"/>
  <c r="H106" i="1"/>
  <c r="I105" i="1"/>
  <c r="I104" i="1"/>
  <c r="E104" i="1"/>
  <c r="H104" i="1" s="1"/>
  <c r="I103" i="1"/>
  <c r="I102" i="1"/>
  <c r="H102" i="1"/>
  <c r="K101" i="1"/>
  <c r="I101" i="1"/>
  <c r="E101" i="1"/>
  <c r="H101" i="1" s="1"/>
  <c r="D101" i="1"/>
  <c r="K100" i="1"/>
  <c r="E102" i="1" s="1"/>
  <c r="D49" i="2"/>
  <c r="E49" i="2" s="1"/>
  <c r="F49" i="2" s="1"/>
  <c r="I96" i="1"/>
  <c r="I95" i="1"/>
  <c r="E95" i="1"/>
  <c r="H95" i="1" s="1"/>
  <c r="I94" i="1"/>
  <c r="E94" i="1"/>
  <c r="H94" i="1" s="1"/>
  <c r="I93" i="1"/>
  <c r="E93" i="1"/>
  <c r="H93" i="1" s="1"/>
  <c r="I92" i="1"/>
  <c r="D92" i="1"/>
  <c r="E92" i="1" s="1"/>
  <c r="H92" i="1" s="1"/>
  <c r="I91" i="1"/>
  <c r="D91" i="1"/>
  <c r="E91" i="1" s="1"/>
  <c r="H91" i="1" s="1"/>
  <c r="I90" i="1"/>
  <c r="D90" i="1"/>
  <c r="E90" i="1" s="1"/>
  <c r="H90" i="1" s="1"/>
  <c r="I89" i="1"/>
  <c r="I88" i="1"/>
  <c r="E88" i="1"/>
  <c r="H88" i="1" s="1"/>
  <c r="I87" i="1"/>
  <c r="E87" i="1"/>
  <c r="H87" i="1" s="1"/>
  <c r="I86" i="1"/>
  <c r="D86" i="1"/>
  <c r="D27" i="2" s="1"/>
  <c r="F27" i="2" s="1"/>
  <c r="I85" i="1"/>
  <c r="E85" i="1"/>
  <c r="H85" i="1" s="1"/>
  <c r="I84" i="1"/>
  <c r="I83" i="1"/>
  <c r="E83" i="1"/>
  <c r="H83" i="1" s="1"/>
  <c r="I82" i="1"/>
  <c r="E82" i="1"/>
  <c r="H82" i="1" s="1"/>
  <c r="K81" i="1"/>
  <c r="D81" i="1"/>
  <c r="I81" i="1" s="1"/>
  <c r="K80" i="1"/>
  <c r="E106" i="1" s="1"/>
  <c r="I80" i="1"/>
  <c r="E80" i="1"/>
  <c r="H80" i="1" s="1"/>
  <c r="D76" i="1"/>
  <c r="I76" i="1" s="1"/>
  <c r="D75" i="1"/>
  <c r="I75" i="1" s="1"/>
  <c r="D74" i="1"/>
  <c r="I74" i="1" s="1"/>
  <c r="I73" i="1"/>
  <c r="I72" i="1"/>
  <c r="D72" i="1"/>
  <c r="D44" i="2" s="1"/>
  <c r="I71" i="1"/>
  <c r="D71" i="1"/>
  <c r="D42" i="2" s="1"/>
  <c r="E42" i="2" s="1"/>
  <c r="F42" i="2" s="1"/>
  <c r="I70" i="1"/>
  <c r="I69" i="1"/>
  <c r="D69" i="1"/>
  <c r="E69" i="1" s="1"/>
  <c r="H69" i="1" s="1"/>
  <c r="I68" i="1"/>
  <c r="I67" i="1"/>
  <c r="I66" i="1"/>
  <c r="K65" i="1"/>
  <c r="I65" i="1"/>
  <c r="K64" i="1"/>
  <c r="E68" i="1" s="1"/>
  <c r="H68" i="1" s="1"/>
  <c r="I64" i="1"/>
  <c r="H60" i="1"/>
  <c r="I59" i="1"/>
  <c r="I58" i="1"/>
  <c r="I57" i="1"/>
  <c r="I56" i="1"/>
  <c r="E56" i="1"/>
  <c r="H56" i="1" s="1"/>
  <c r="I55" i="1"/>
  <c r="I54" i="1"/>
  <c r="I53" i="1"/>
  <c r="I52" i="1"/>
  <c r="E52" i="1"/>
  <c r="H52" i="1" s="1"/>
  <c r="I51" i="1"/>
  <c r="I50" i="1"/>
  <c r="I49" i="1"/>
  <c r="I48" i="1"/>
  <c r="E48" i="1"/>
  <c r="H48" i="1" s="1"/>
  <c r="D47" i="1"/>
  <c r="I47" i="1" s="1"/>
  <c r="I46" i="1"/>
  <c r="I45" i="1"/>
  <c r="D45" i="1"/>
  <c r="E45" i="1" s="1"/>
  <c r="H45" i="1" s="1"/>
  <c r="I44" i="1"/>
  <c r="I43" i="1"/>
  <c r="D43" i="1"/>
  <c r="D26" i="2" s="1"/>
  <c r="I42" i="1"/>
  <c r="D42" i="1"/>
  <c r="E42" i="1" s="1"/>
  <c r="H42" i="1" s="1"/>
  <c r="I41" i="1"/>
  <c r="D41" i="1"/>
  <c r="E41" i="1" s="1"/>
  <c r="H41" i="1" s="1"/>
  <c r="I40" i="1"/>
  <c r="D40" i="1"/>
  <c r="D23" i="2" s="1"/>
  <c r="F23" i="2" s="1"/>
  <c r="I39" i="1"/>
  <c r="I38" i="1"/>
  <c r="E38" i="1"/>
  <c r="H38" i="1" s="1"/>
  <c r="I37" i="1"/>
  <c r="I36" i="1"/>
  <c r="I35" i="1"/>
  <c r="I34" i="1"/>
  <c r="E34" i="1"/>
  <c r="H34" i="1" s="1"/>
  <c r="I33" i="1"/>
  <c r="I32" i="1"/>
  <c r="I31" i="1"/>
  <c r="D31" i="1"/>
  <c r="I30" i="1"/>
  <c r="D30" i="1"/>
  <c r="E30" i="1" s="1"/>
  <c r="H30" i="1" s="1"/>
  <c r="I29" i="1"/>
  <c r="D29" i="1"/>
  <c r="E29" i="1" s="1"/>
  <c r="H29" i="1" s="1"/>
  <c r="I28" i="1"/>
  <c r="D28" i="1"/>
  <c r="E28" i="1" s="1"/>
  <c r="H28" i="1" s="1"/>
  <c r="I27" i="1"/>
  <c r="D27" i="1"/>
  <c r="E27" i="1" s="1"/>
  <c r="H27" i="1" s="1"/>
  <c r="E26" i="1"/>
  <c r="H26" i="1" s="1"/>
  <c r="D26" i="1"/>
  <c r="K25" i="1"/>
  <c r="I25" i="1"/>
  <c r="D25" i="1"/>
  <c r="E25" i="1" s="1"/>
  <c r="H25" i="1" s="1"/>
  <c r="K24" i="1"/>
  <c r="E57" i="1" s="1"/>
  <c r="H57" i="1" s="1"/>
  <c r="I24" i="1"/>
  <c r="I19" i="1"/>
  <c r="E19" i="1"/>
  <c r="H19" i="1" s="1"/>
  <c r="D19" i="1"/>
  <c r="I18" i="1"/>
  <c r="E18" i="1"/>
  <c r="H18" i="1" s="1"/>
  <c r="D18" i="1"/>
  <c r="D12" i="2" s="1"/>
  <c r="E12" i="2" s="1"/>
  <c r="K17" i="1"/>
  <c r="E20" i="1" s="1"/>
  <c r="H20" i="1" s="1"/>
  <c r="E17" i="1"/>
  <c r="H17" i="1" s="1"/>
  <c r="D17" i="1"/>
  <c r="I13" i="1"/>
  <c r="E13" i="1"/>
  <c r="H13" i="1" s="1"/>
  <c r="H11" i="1"/>
  <c r="I10" i="1"/>
  <c r="E9" i="1"/>
  <c r="H9" i="1" s="1"/>
  <c r="D8" i="1"/>
  <c r="I8" i="1" s="1"/>
  <c r="D7" i="1"/>
  <c r="D5" i="2" s="1"/>
  <c r="F5" i="2" s="1"/>
  <c r="D6" i="1"/>
  <c r="D4" i="2" s="1"/>
  <c r="I5" i="1"/>
  <c r="D4" i="1"/>
  <c r="E4" i="1" s="1"/>
  <c r="H4" i="1" s="1"/>
  <c r="K3" i="1"/>
  <c r="E12" i="1" s="1"/>
  <c r="H12" i="1" s="1"/>
  <c r="D3" i="1"/>
  <c r="E3" i="1" s="1"/>
  <c r="H3" i="1" s="1"/>
  <c r="F26" i="2" l="1"/>
  <c r="E26" i="2"/>
  <c r="F4" i="2"/>
  <c r="E4" i="2"/>
  <c r="F44" i="2"/>
  <c r="E44" i="2"/>
  <c r="D6" i="2"/>
  <c r="E67" i="1"/>
  <c r="H67" i="1" s="1"/>
  <c r="H57" i="4"/>
  <c r="E111" i="4"/>
  <c r="E110" i="4"/>
  <c r="E123" i="4"/>
  <c r="I128" i="4"/>
  <c r="E187" i="5"/>
  <c r="H187" i="5" s="1"/>
  <c r="E183" i="5"/>
  <c r="H183" i="5" s="1"/>
  <c r="E179" i="5"/>
  <c r="H179" i="5" s="1"/>
  <c r="E175" i="5"/>
  <c r="H175" i="5" s="1"/>
  <c r="E171" i="5"/>
  <c r="H171" i="5" s="1"/>
  <c r="E167" i="5"/>
  <c r="H167" i="5" s="1"/>
  <c r="E163" i="5"/>
  <c r="H163" i="5" s="1"/>
  <c r="E159" i="5"/>
  <c r="H159" i="5" s="1"/>
  <c r="E155" i="5"/>
  <c r="H155" i="5" s="1"/>
  <c r="E142" i="5"/>
  <c r="H142" i="5" s="1"/>
  <c r="E138" i="5"/>
  <c r="H138" i="5" s="1"/>
  <c r="E135" i="5"/>
  <c r="H135" i="5" s="1"/>
  <c r="E188" i="5"/>
  <c r="H188" i="5" s="1"/>
  <c r="E186" i="5"/>
  <c r="H186" i="5" s="1"/>
  <c r="E178" i="5"/>
  <c r="H178" i="5" s="1"/>
  <c r="E170" i="5"/>
  <c r="H170" i="5" s="1"/>
  <c r="E162" i="5"/>
  <c r="H162" i="5" s="1"/>
  <c r="E154" i="5"/>
  <c r="H154" i="5" s="1"/>
  <c r="E137" i="5"/>
  <c r="H137" i="5" s="1"/>
  <c r="E190" i="5"/>
  <c r="H190" i="5" s="1"/>
  <c r="E181" i="5"/>
  <c r="H181" i="5" s="1"/>
  <c r="E174" i="5"/>
  <c r="H174" i="5" s="1"/>
  <c r="E172" i="5"/>
  <c r="H172" i="5" s="1"/>
  <c r="E165" i="5"/>
  <c r="H165" i="5" s="1"/>
  <c r="E158" i="5"/>
  <c r="H158" i="5" s="1"/>
  <c r="E156" i="5"/>
  <c r="H156" i="5" s="1"/>
  <c r="E140" i="5"/>
  <c r="H140" i="5" s="1"/>
  <c r="E184" i="5"/>
  <c r="H184" i="5" s="1"/>
  <c r="E177" i="5"/>
  <c r="H177" i="5" s="1"/>
  <c r="E168" i="5"/>
  <c r="H168" i="5" s="1"/>
  <c r="E161" i="5"/>
  <c r="H161" i="5" s="1"/>
  <c r="E149" i="5"/>
  <c r="H149" i="5" s="1"/>
  <c r="E136" i="5"/>
  <c r="H136" i="5" s="1"/>
  <c r="E157" i="5"/>
  <c r="H157" i="5" s="1"/>
  <c r="E6" i="1"/>
  <c r="H6" i="1" s="1"/>
  <c r="E33" i="1"/>
  <c r="H33" i="1" s="1"/>
  <c r="E46" i="1"/>
  <c r="H46" i="1" s="1"/>
  <c r="E51" i="1"/>
  <c r="H51" i="1" s="1"/>
  <c r="E64" i="1"/>
  <c r="H64" i="1" s="1"/>
  <c r="E65" i="1"/>
  <c r="H65" i="1" s="1"/>
  <c r="E73" i="1"/>
  <c r="H73" i="1" s="1"/>
  <c r="E75" i="1"/>
  <c r="H75" i="1" s="1"/>
  <c r="E76" i="1"/>
  <c r="H76" i="1" s="1"/>
  <c r="E81" i="1"/>
  <c r="H81" i="1" s="1"/>
  <c r="E11" i="2"/>
  <c r="E21" i="2"/>
  <c r="D25" i="2"/>
  <c r="F28" i="2"/>
  <c r="E30" i="2"/>
  <c r="E36" i="2"/>
  <c r="D45" i="2"/>
  <c r="E5" i="4"/>
  <c r="H5" i="4" s="1"/>
  <c r="E9" i="4"/>
  <c r="H9" i="4" s="1"/>
  <c r="E51" i="4"/>
  <c r="H51" i="4" s="1"/>
  <c r="E94" i="4"/>
  <c r="H94" i="4" s="1"/>
  <c r="E108" i="4"/>
  <c r="E127" i="4"/>
  <c r="J271" i="4"/>
  <c r="E271" i="4"/>
  <c r="I271" i="4" s="1"/>
  <c r="J282" i="4"/>
  <c r="E282" i="4"/>
  <c r="I282" i="4" s="1"/>
  <c r="H47" i="4"/>
  <c r="H43" i="4"/>
  <c r="H39" i="4"/>
  <c r="H35" i="4"/>
  <c r="H36" i="4"/>
  <c r="H44" i="4"/>
  <c r="I60" i="4"/>
  <c r="I59" i="4"/>
  <c r="I61" i="4"/>
  <c r="I123" i="4"/>
  <c r="I122" i="4"/>
  <c r="I131" i="4"/>
  <c r="E130" i="4"/>
  <c r="I127" i="4"/>
  <c r="E126" i="4"/>
  <c r="E125" i="4"/>
  <c r="E273" i="4"/>
  <c r="I273" i="4" s="1"/>
  <c r="J273" i="4"/>
  <c r="E305" i="4"/>
  <c r="I305" i="4" s="1"/>
  <c r="J305" i="4"/>
  <c r="E330" i="4"/>
  <c r="H330" i="4" s="1"/>
  <c r="E326" i="4"/>
  <c r="E333" i="4"/>
  <c r="H333" i="4" s="1"/>
  <c r="H325" i="4"/>
  <c r="E328" i="4"/>
  <c r="H328" i="4" s="1"/>
  <c r="E332" i="4"/>
  <c r="H332" i="4" s="1"/>
  <c r="I18" i="5"/>
  <c r="E18" i="5"/>
  <c r="H18" i="5" s="1"/>
  <c r="E141" i="5"/>
  <c r="H141" i="5" s="1"/>
  <c r="E182" i="5"/>
  <c r="H182" i="5" s="1"/>
  <c r="E261" i="5"/>
  <c r="H261" i="5" s="1"/>
  <c r="E257" i="5"/>
  <c r="H257" i="5" s="1"/>
  <c r="E253" i="5"/>
  <c r="H253" i="5" s="1"/>
  <c r="E249" i="5"/>
  <c r="H249" i="5" s="1"/>
  <c r="E245" i="5"/>
  <c r="H245" i="5" s="1"/>
  <c r="E241" i="5"/>
  <c r="H241" i="5" s="1"/>
  <c r="E237" i="5"/>
  <c r="H237" i="5" s="1"/>
  <c r="E274" i="5"/>
  <c r="H274" i="5" s="1"/>
  <c r="E270" i="5"/>
  <c r="H270" i="5" s="1"/>
  <c r="E258" i="5"/>
  <c r="H258" i="5" s="1"/>
  <c r="E254" i="5"/>
  <c r="H254" i="5" s="1"/>
  <c r="E250" i="5"/>
  <c r="H250" i="5" s="1"/>
  <c r="E246" i="5"/>
  <c r="H246" i="5" s="1"/>
  <c r="E242" i="5"/>
  <c r="H242" i="5" s="1"/>
  <c r="E238" i="5"/>
  <c r="H238" i="5" s="1"/>
  <c r="E234" i="5"/>
  <c r="H234" i="5" s="1"/>
  <c r="E276" i="5"/>
  <c r="H276" i="5" s="1"/>
  <c r="E256" i="5"/>
  <c r="H256" i="5" s="1"/>
  <c r="E247" i="5"/>
  <c r="H247" i="5" s="1"/>
  <c r="E240" i="5"/>
  <c r="H240" i="5" s="1"/>
  <c r="E260" i="5"/>
  <c r="H260" i="5" s="1"/>
  <c r="E251" i="5"/>
  <c r="H251" i="5" s="1"/>
  <c r="E244" i="5"/>
  <c r="H244" i="5" s="1"/>
  <c r="E255" i="5"/>
  <c r="H255" i="5" s="1"/>
  <c r="E243" i="5"/>
  <c r="H243" i="5" s="1"/>
  <c r="E252" i="5"/>
  <c r="H252" i="5" s="1"/>
  <c r="E235" i="5"/>
  <c r="H235" i="5" s="1"/>
  <c r="E239" i="5"/>
  <c r="H239" i="5" s="1"/>
  <c r="E5" i="1"/>
  <c r="H5" i="1" s="1"/>
  <c r="E7" i="1"/>
  <c r="H7" i="1" s="1"/>
  <c r="E8" i="1"/>
  <c r="H8" i="1" s="1"/>
  <c r="E37" i="1"/>
  <c r="H37" i="1" s="1"/>
  <c r="E47" i="1"/>
  <c r="H47" i="1" s="1"/>
  <c r="E55" i="1"/>
  <c r="H55" i="1" s="1"/>
  <c r="E59" i="1"/>
  <c r="H59" i="1" s="1"/>
  <c r="E66" i="1"/>
  <c r="H66" i="1" s="1"/>
  <c r="E74" i="1"/>
  <c r="H74" i="1" s="1"/>
  <c r="D43" i="2"/>
  <c r="E43" i="2" s="1"/>
  <c r="F43" i="2" s="1"/>
  <c r="H33" i="4"/>
  <c r="H38" i="4"/>
  <c r="H46" i="4"/>
  <c r="H49" i="4"/>
  <c r="E55" i="4"/>
  <c r="H55" i="4" s="1"/>
  <c r="H56" i="4"/>
  <c r="E59" i="4"/>
  <c r="E74" i="4"/>
  <c r="E70" i="4"/>
  <c r="E66" i="4"/>
  <c r="E69" i="4"/>
  <c r="E80" i="4"/>
  <c r="H80" i="4" s="1"/>
  <c r="E122" i="4"/>
  <c r="I125" i="4"/>
  <c r="E132" i="4"/>
  <c r="E267" i="4"/>
  <c r="I267" i="4" s="1"/>
  <c r="E268" i="4"/>
  <c r="I268" i="4" s="1"/>
  <c r="E276" i="4"/>
  <c r="I276" i="4" s="1"/>
  <c r="J276" i="4"/>
  <c r="E309" i="4"/>
  <c r="I309" i="4" s="1"/>
  <c r="J309" i="4"/>
  <c r="E375" i="4"/>
  <c r="H375" i="4" s="1"/>
  <c r="E374" i="4"/>
  <c r="H374" i="4" s="1"/>
  <c r="E373" i="4"/>
  <c r="E368" i="4"/>
  <c r="E367" i="4"/>
  <c r="H367" i="4" s="1"/>
  <c r="E366" i="4"/>
  <c r="H366" i="4" s="1"/>
  <c r="E365" i="4"/>
  <c r="H365" i="4" s="1"/>
  <c r="E364" i="4"/>
  <c r="H364" i="4" s="1"/>
  <c r="E363" i="4"/>
  <c r="H363" i="4" s="1"/>
  <c r="E354" i="4"/>
  <c r="E353" i="4"/>
  <c r="H353" i="4" s="1"/>
  <c r="E350" i="4"/>
  <c r="H350" i="4" s="1"/>
  <c r="E349" i="4"/>
  <c r="H349" i="4" s="1"/>
  <c r="E348" i="4"/>
  <c r="H348" i="4" s="1"/>
  <c r="E347" i="4"/>
  <c r="H347" i="4" s="1"/>
  <c r="E139" i="5"/>
  <c r="H139" i="5" s="1"/>
  <c r="E153" i="5"/>
  <c r="E160" i="5"/>
  <c r="H160" i="5" s="1"/>
  <c r="E180" i="5"/>
  <c r="H180" i="5" s="1"/>
  <c r="E185" i="5"/>
  <c r="H185" i="5" s="1"/>
  <c r="E10" i="1"/>
  <c r="H10" i="1" s="1"/>
  <c r="E24" i="1"/>
  <c r="H24" i="1" s="1"/>
  <c r="D19" i="2"/>
  <c r="E32" i="1"/>
  <c r="H32" i="1" s="1"/>
  <c r="E36" i="1"/>
  <c r="H36" i="1" s="1"/>
  <c r="E44" i="1"/>
  <c r="H44" i="1" s="1"/>
  <c r="E50" i="1"/>
  <c r="H50" i="1" s="1"/>
  <c r="E54" i="1"/>
  <c r="H54" i="1" s="1"/>
  <c r="E58" i="1"/>
  <c r="H58" i="1" s="1"/>
  <c r="E70" i="1"/>
  <c r="H70" i="1" s="1"/>
  <c r="E71" i="1"/>
  <c r="H71" i="1" s="1"/>
  <c r="E72" i="1"/>
  <c r="H72" i="1" s="1"/>
  <c r="E86" i="1"/>
  <c r="H86" i="1" s="1"/>
  <c r="E103" i="1"/>
  <c r="H103" i="1" s="1"/>
  <c r="E108" i="1"/>
  <c r="H108" i="1" s="1"/>
  <c r="E3" i="2"/>
  <c r="E5" i="2"/>
  <c r="F16" i="2"/>
  <c r="E18" i="2"/>
  <c r="D20" i="2"/>
  <c r="E27" i="2"/>
  <c r="D40" i="2"/>
  <c r="E40" i="2" s="1"/>
  <c r="F40" i="2" s="1"/>
  <c r="E4" i="4"/>
  <c r="H4" i="4" s="1"/>
  <c r="E8" i="4"/>
  <c r="H8" i="4" s="1"/>
  <c r="H40" i="4"/>
  <c r="H48" i="4"/>
  <c r="E54" i="4"/>
  <c r="H54" i="4" s="1"/>
  <c r="E68" i="4"/>
  <c r="E71" i="4"/>
  <c r="E79" i="4"/>
  <c r="H79" i="4" s="1"/>
  <c r="E89" i="4"/>
  <c r="E85" i="4"/>
  <c r="E88" i="4"/>
  <c r="E96" i="4"/>
  <c r="H96" i="4" s="1"/>
  <c r="E99" i="4"/>
  <c r="I100" i="4"/>
  <c r="E103" i="4"/>
  <c r="I104" i="4"/>
  <c r="E107" i="4"/>
  <c r="E112" i="4"/>
  <c r="E129" i="4"/>
  <c r="I132" i="4"/>
  <c r="D320" i="4"/>
  <c r="E320" i="4" s="1"/>
  <c r="I320" i="4" s="1"/>
  <c r="D316" i="4"/>
  <c r="E316" i="4" s="1"/>
  <c r="I316" i="4" s="1"/>
  <c r="D294" i="4"/>
  <c r="E294" i="4" s="1"/>
  <c r="I294" i="4" s="1"/>
  <c r="D321" i="4"/>
  <c r="D314" i="4"/>
  <c r="E314" i="4" s="1"/>
  <c r="I314" i="4" s="1"/>
  <c r="D310" i="4"/>
  <c r="D306" i="4"/>
  <c r="D302" i="4"/>
  <c r="D298" i="4"/>
  <c r="D291" i="4"/>
  <c r="D287" i="4"/>
  <c r="D283" i="4"/>
  <c r="D317" i="4"/>
  <c r="E317" i="4" s="1"/>
  <c r="I317" i="4" s="1"/>
  <c r="D315" i="4"/>
  <c r="E315" i="4" s="1"/>
  <c r="I315" i="4" s="1"/>
  <c r="D308" i="4"/>
  <c r="D301" i="4"/>
  <c r="D299" i="4"/>
  <c r="E299" i="4" s="1"/>
  <c r="I299" i="4" s="1"/>
  <c r="D290" i="4"/>
  <c r="D288" i="4"/>
  <c r="D281" i="4"/>
  <c r="D278" i="4"/>
  <c r="D274" i="4"/>
  <c r="D269" i="4"/>
  <c r="D319" i="4"/>
  <c r="E319" i="4" s="1"/>
  <c r="I319" i="4" s="1"/>
  <c r="D312" i="4"/>
  <c r="D304" i="4"/>
  <c r="D297" i="4"/>
  <c r="D295" i="4"/>
  <c r="D293" i="4"/>
  <c r="E293" i="4" s="1"/>
  <c r="I293" i="4" s="1"/>
  <c r="D279" i="4"/>
  <c r="D275" i="4"/>
  <c r="D270" i="4"/>
  <c r="D277" i="4"/>
  <c r="E285" i="4"/>
  <c r="I285" i="4" s="1"/>
  <c r="D292" i="4"/>
  <c r="D296" i="4"/>
  <c r="D303" i="4"/>
  <c r="E166" i="5"/>
  <c r="H166" i="5" s="1"/>
  <c r="E173" i="5"/>
  <c r="H173" i="5" s="1"/>
  <c r="E248" i="5"/>
  <c r="H248" i="5" s="1"/>
  <c r="E275" i="5"/>
  <c r="H275" i="5" s="1"/>
  <c r="I6" i="1"/>
  <c r="I7" i="1"/>
  <c r="E31" i="1"/>
  <c r="H31" i="1" s="1"/>
  <c r="E35" i="1"/>
  <c r="H35" i="1" s="1"/>
  <c r="E39" i="1"/>
  <c r="H39" i="1" s="1"/>
  <c r="E40" i="1"/>
  <c r="H40" i="1" s="1"/>
  <c r="E43" i="1"/>
  <c r="H43" i="1" s="1"/>
  <c r="E49" i="1"/>
  <c r="H49" i="1" s="1"/>
  <c r="E53" i="1"/>
  <c r="H53" i="1" s="1"/>
  <c r="E84" i="1"/>
  <c r="H84" i="1" s="1"/>
  <c r="E89" i="1"/>
  <c r="H89" i="1" s="1"/>
  <c r="E96" i="1"/>
  <c r="H96" i="1" s="1"/>
  <c r="E105" i="1"/>
  <c r="E10" i="2"/>
  <c r="D24" i="2"/>
  <c r="E29" i="2"/>
  <c r="F35" i="2"/>
  <c r="E7" i="4"/>
  <c r="H7" i="4" s="1"/>
  <c r="H34" i="4"/>
  <c r="H37" i="4"/>
  <c r="H42" i="4"/>
  <c r="H45" i="4"/>
  <c r="E53" i="4"/>
  <c r="H53" i="4" s="1"/>
  <c r="I58" i="4"/>
  <c r="I57" i="4"/>
  <c r="I56" i="4"/>
  <c r="E57" i="4"/>
  <c r="E73" i="4"/>
  <c r="E82" i="4"/>
  <c r="E87" i="4"/>
  <c r="E90" i="4"/>
  <c r="E95" i="4"/>
  <c r="H95" i="4" s="1"/>
  <c r="E98" i="4"/>
  <c r="I99" i="4"/>
  <c r="E102" i="4"/>
  <c r="I103" i="4"/>
  <c r="E106" i="4"/>
  <c r="E109" i="4"/>
  <c r="I126" i="4"/>
  <c r="E128" i="4"/>
  <c r="I129" i="4"/>
  <c r="E131" i="4"/>
  <c r="D272" i="4"/>
  <c r="D280" i="4"/>
  <c r="D289" i="4"/>
  <c r="D300" i="4"/>
  <c r="D307" i="4"/>
  <c r="E329" i="4"/>
  <c r="H329" i="4" s="1"/>
  <c r="E334" i="4"/>
  <c r="I334" i="4"/>
  <c r="E352" i="4"/>
  <c r="H352" i="4" s="1"/>
  <c r="E164" i="5"/>
  <c r="H164" i="5" s="1"/>
  <c r="E169" i="5"/>
  <c r="H169" i="5" s="1"/>
  <c r="E176" i="5"/>
  <c r="H176" i="5" s="1"/>
  <c r="E236" i="5"/>
  <c r="H236" i="5" s="1"/>
  <c r="E259" i="5"/>
  <c r="H259" i="5" s="1"/>
  <c r="J284" i="4"/>
  <c r="E284" i="4"/>
  <c r="I284" i="4" s="1"/>
  <c r="E201" i="5"/>
  <c r="H201" i="5" s="1"/>
  <c r="E202" i="5"/>
  <c r="H202" i="5" s="1"/>
  <c r="E125" i="5"/>
  <c r="E120" i="5"/>
  <c r="E101" i="5"/>
  <c r="H101" i="5" s="1"/>
  <c r="E97" i="5"/>
  <c r="H97" i="5" s="1"/>
  <c r="E84" i="5"/>
  <c r="H84" i="5" s="1"/>
  <c r="E80" i="5"/>
  <c r="H80" i="5" s="1"/>
  <c r="E76" i="5"/>
  <c r="H76" i="5" s="1"/>
  <c r="E72" i="5"/>
  <c r="H72" i="5" s="1"/>
  <c r="E68" i="5"/>
  <c r="H68" i="5" s="1"/>
  <c r="E64" i="5"/>
  <c r="H64" i="5" s="1"/>
  <c r="E60" i="5"/>
  <c r="H60" i="5" s="1"/>
  <c r="E56" i="5"/>
  <c r="H56" i="5" s="1"/>
  <c r="E52" i="5"/>
  <c r="H52" i="5" s="1"/>
  <c r="E48" i="5"/>
  <c r="H48" i="5" s="1"/>
  <c r="E44" i="5"/>
  <c r="H44" i="5" s="1"/>
  <c r="E40" i="5"/>
  <c r="H40" i="5" s="1"/>
  <c r="E36" i="5"/>
  <c r="H36" i="5" s="1"/>
  <c r="E32" i="5"/>
  <c r="H32" i="5" s="1"/>
  <c r="E28" i="5"/>
  <c r="H28" i="5" s="1"/>
  <c r="E24" i="5"/>
  <c r="H24" i="5" s="1"/>
  <c r="E20" i="5"/>
  <c r="H20" i="5" s="1"/>
  <c r="E14" i="5"/>
  <c r="H14" i="5" s="1"/>
  <c r="E8" i="5"/>
  <c r="H8" i="5" s="1"/>
  <c r="E4" i="5"/>
  <c r="H4" i="5" s="1"/>
  <c r="E3" i="5"/>
  <c r="H3" i="5" s="1"/>
  <c r="E204" i="5"/>
  <c r="H204" i="5" s="1"/>
  <c r="E121" i="5"/>
  <c r="E117" i="5"/>
  <c r="H117" i="5" s="1"/>
  <c r="E114" i="5"/>
  <c r="H114" i="5" s="1"/>
  <c r="E109" i="5"/>
  <c r="H109" i="5" s="1"/>
  <c r="E102" i="5"/>
  <c r="H102" i="5" s="1"/>
  <c r="E99" i="5"/>
  <c r="H99" i="5" s="1"/>
  <c r="E94" i="5"/>
  <c r="H94" i="5" s="1"/>
  <c r="E89" i="5"/>
  <c r="H89" i="5" s="1"/>
  <c r="E85" i="5"/>
  <c r="H85" i="5" s="1"/>
  <c r="E82" i="5"/>
  <c r="H82" i="5" s="1"/>
  <c r="E77" i="5"/>
  <c r="H77" i="5" s="1"/>
  <c r="E74" i="5"/>
  <c r="H74" i="5" s="1"/>
  <c r="E69" i="5"/>
  <c r="H69" i="5" s="1"/>
  <c r="E66" i="5"/>
  <c r="H66" i="5" s="1"/>
  <c r="E61" i="5"/>
  <c r="H61" i="5" s="1"/>
  <c r="E58" i="5"/>
  <c r="H58" i="5" s="1"/>
  <c r="E53" i="5"/>
  <c r="H53" i="5" s="1"/>
  <c r="E50" i="5"/>
  <c r="H50" i="5" s="1"/>
  <c r="E39" i="5"/>
  <c r="H39" i="5" s="1"/>
  <c r="E31" i="5"/>
  <c r="H31" i="5" s="1"/>
  <c r="E23" i="5"/>
  <c r="H23" i="5" s="1"/>
  <c r="E17" i="5"/>
  <c r="H17" i="5" s="1"/>
  <c r="E5" i="5"/>
  <c r="H5" i="5" s="1"/>
  <c r="E6" i="5"/>
  <c r="H6" i="5" s="1"/>
  <c r="E11" i="5"/>
  <c r="H11" i="5" s="1"/>
  <c r="E19" i="5"/>
  <c r="H19" i="5" s="1"/>
  <c r="E26" i="5"/>
  <c r="H26" i="5" s="1"/>
  <c r="E33" i="5"/>
  <c r="H33" i="5" s="1"/>
  <c r="E35" i="5"/>
  <c r="H35" i="5" s="1"/>
  <c r="E42" i="5"/>
  <c r="H42" i="5" s="1"/>
  <c r="E93" i="5"/>
  <c r="H93" i="5" s="1"/>
  <c r="E96" i="5"/>
  <c r="E107" i="5"/>
  <c r="H107" i="5" s="1"/>
  <c r="E112" i="5"/>
  <c r="H112" i="5" s="1"/>
  <c r="E119" i="5"/>
  <c r="E200" i="5"/>
  <c r="H200" i="5" s="1"/>
  <c r="H121" i="4"/>
  <c r="H116" i="4"/>
  <c r="E253" i="4"/>
  <c r="H253" i="4" s="1"/>
  <c r="E250" i="4"/>
  <c r="H250" i="4" s="1"/>
  <c r="E248" i="4"/>
  <c r="H248" i="4" s="1"/>
  <c r="E246" i="4"/>
  <c r="H246" i="4" s="1"/>
  <c r="E244" i="4"/>
  <c r="H244" i="4" s="1"/>
  <c r="E242" i="4"/>
  <c r="H242" i="4" s="1"/>
  <c r="E240" i="4"/>
  <c r="H240" i="4" s="1"/>
  <c r="E238" i="4"/>
  <c r="H238" i="4" s="1"/>
  <c r="E234" i="4"/>
  <c r="H234" i="4" s="1"/>
  <c r="E230" i="4"/>
  <c r="H230" i="4" s="1"/>
  <c r="E226" i="4"/>
  <c r="H226" i="4" s="1"/>
  <c r="E213" i="4"/>
  <c r="H213" i="4" s="1"/>
  <c r="E210" i="4"/>
  <c r="H210" i="4" s="1"/>
  <c r="E208" i="4"/>
  <c r="H208" i="4" s="1"/>
  <c r="E205" i="4"/>
  <c r="H205" i="4" s="1"/>
  <c r="E201" i="4"/>
  <c r="H201" i="4" s="1"/>
  <c r="E190" i="4"/>
  <c r="H190" i="4" s="1"/>
  <c r="E186" i="4"/>
  <c r="H186" i="4" s="1"/>
  <c r="E184" i="4"/>
  <c r="E180" i="4"/>
  <c r="H180" i="4" s="1"/>
  <c r="E178" i="4"/>
  <c r="H178" i="4" s="1"/>
  <c r="E176" i="4"/>
  <c r="H176" i="4" s="1"/>
  <c r="E174" i="4"/>
  <c r="H174" i="4" s="1"/>
  <c r="E172" i="4"/>
  <c r="H172" i="4" s="1"/>
  <c r="E170" i="4"/>
  <c r="H170" i="4" s="1"/>
  <c r="E168" i="4"/>
  <c r="H168" i="4" s="1"/>
  <c r="E165" i="4"/>
  <c r="H165" i="4" s="1"/>
  <c r="E161" i="4"/>
  <c r="H161" i="4" s="1"/>
  <c r="E157" i="4"/>
  <c r="H157" i="4" s="1"/>
  <c r="E153" i="4"/>
  <c r="H153" i="4" s="1"/>
  <c r="E149" i="4"/>
  <c r="H149" i="4" s="1"/>
  <c r="E145" i="4"/>
  <c r="H145" i="4" s="1"/>
  <c r="E148" i="4"/>
  <c r="H148" i="4" s="1"/>
  <c r="E156" i="4"/>
  <c r="H156" i="4" s="1"/>
  <c r="E164" i="4"/>
  <c r="H164" i="4" s="1"/>
  <c r="E173" i="4"/>
  <c r="H173" i="4" s="1"/>
  <c r="E188" i="4"/>
  <c r="H188" i="4" s="1"/>
  <c r="E191" i="4"/>
  <c r="H191" i="4" s="1"/>
  <c r="E195" i="4"/>
  <c r="H195" i="4" s="1"/>
  <c r="E204" i="4"/>
  <c r="H204" i="4" s="1"/>
  <c r="E216" i="4"/>
  <c r="H216" i="4" s="1"/>
  <c r="E219" i="4"/>
  <c r="H219" i="4" s="1"/>
  <c r="E224" i="4"/>
  <c r="H224" i="4" s="1"/>
  <c r="E228" i="4"/>
  <c r="H228" i="4" s="1"/>
  <c r="E231" i="4"/>
  <c r="H231" i="4" s="1"/>
  <c r="E236" i="4"/>
  <c r="H236" i="4" s="1"/>
  <c r="E245" i="4"/>
  <c r="H245" i="4" s="1"/>
  <c r="E252" i="4"/>
  <c r="H252" i="4" s="1"/>
  <c r="E286" i="4"/>
  <c r="I286" i="4" s="1"/>
  <c r="E21" i="5"/>
  <c r="H21" i="5" s="1"/>
  <c r="E30" i="5"/>
  <c r="H30" i="5" s="1"/>
  <c r="E37" i="5"/>
  <c r="H37" i="5" s="1"/>
  <c r="E47" i="5"/>
  <c r="H47" i="5" s="1"/>
  <c r="E49" i="5"/>
  <c r="H49" i="5" s="1"/>
  <c r="E51" i="5"/>
  <c r="H51" i="5" s="1"/>
  <c r="E55" i="5"/>
  <c r="H55" i="5" s="1"/>
  <c r="E57" i="5"/>
  <c r="H57" i="5" s="1"/>
  <c r="E59" i="5"/>
  <c r="H59" i="5" s="1"/>
  <c r="E63" i="5"/>
  <c r="H63" i="5" s="1"/>
  <c r="E65" i="5"/>
  <c r="H65" i="5" s="1"/>
  <c r="E67" i="5"/>
  <c r="H67" i="5" s="1"/>
  <c r="E71" i="5"/>
  <c r="H71" i="5" s="1"/>
  <c r="E73" i="5"/>
  <c r="H73" i="5" s="1"/>
  <c r="E75" i="5"/>
  <c r="H75" i="5" s="1"/>
  <c r="E79" i="5"/>
  <c r="H79" i="5" s="1"/>
  <c r="E81" i="5"/>
  <c r="H81" i="5" s="1"/>
  <c r="E83" i="5"/>
  <c r="H83" i="5" s="1"/>
  <c r="E87" i="5"/>
  <c r="H87" i="5" s="1"/>
  <c r="E90" i="5"/>
  <c r="H90" i="5" s="1"/>
  <c r="E113" i="5"/>
  <c r="H113" i="5" s="1"/>
  <c r="E116" i="5"/>
  <c r="H116" i="5" s="1"/>
  <c r="E203" i="5"/>
  <c r="H203" i="5" s="1"/>
  <c r="E115" i="1"/>
  <c r="E119" i="1"/>
  <c r="H119" i="1" s="1"/>
  <c r="E131" i="1"/>
  <c r="E133" i="1"/>
  <c r="E135" i="1"/>
  <c r="E137" i="1"/>
  <c r="E139" i="1"/>
  <c r="E141" i="1"/>
  <c r="E34" i="4"/>
  <c r="E38" i="4"/>
  <c r="E42" i="4"/>
  <c r="E63" i="4"/>
  <c r="H63" i="4" s="1"/>
  <c r="E118" i="4"/>
  <c r="E120" i="4"/>
  <c r="E340" i="4"/>
  <c r="E351" i="4"/>
  <c r="H351" i="4" s="1"/>
  <c r="E214" i="5"/>
  <c r="H214" i="5" s="1"/>
  <c r="E218" i="5"/>
  <c r="H218" i="5" s="1"/>
  <c r="E222" i="5"/>
  <c r="H222" i="5" s="1"/>
  <c r="E226" i="5"/>
  <c r="H226" i="5" s="1"/>
  <c r="E281" i="5"/>
  <c r="H281" i="5" s="1"/>
  <c r="E283" i="5"/>
  <c r="H283" i="5" s="1"/>
  <c r="E285" i="5"/>
  <c r="H285" i="5" s="1"/>
  <c r="E290" i="5"/>
  <c r="H290" i="5" s="1"/>
  <c r="E298" i="5"/>
  <c r="H298" i="5" s="1"/>
  <c r="E8" i="6"/>
  <c r="F8" i="6" s="1"/>
  <c r="E10" i="6"/>
  <c r="F10" i="6" s="1"/>
  <c r="E12" i="6"/>
  <c r="F12" i="6" s="1"/>
  <c r="E14" i="6"/>
  <c r="F14" i="6" s="1"/>
  <c r="E18" i="6"/>
  <c r="F18" i="6" s="1"/>
  <c r="E20" i="6"/>
  <c r="F20" i="6" s="1"/>
  <c r="E22" i="6"/>
  <c r="F22" i="6" s="1"/>
  <c r="E25" i="6"/>
  <c r="F25" i="6" s="1"/>
  <c r="E28" i="6"/>
  <c r="F28" i="6" s="1"/>
  <c r="E30" i="6"/>
  <c r="F30" i="6" s="1"/>
  <c r="E213" i="5"/>
  <c r="H213" i="5" s="1"/>
  <c r="E217" i="5"/>
  <c r="H217" i="5" s="1"/>
  <c r="E221" i="5"/>
  <c r="H221" i="5" s="1"/>
  <c r="E296" i="5"/>
  <c r="H296" i="5" s="1"/>
  <c r="E279" i="4" l="1"/>
  <c r="I279" i="4" s="1"/>
  <c r="J279" i="4"/>
  <c r="E274" i="4"/>
  <c r="I274" i="4" s="1"/>
  <c r="J274" i="4"/>
  <c r="J290" i="4"/>
  <c r="E290" i="4"/>
  <c r="I290" i="4" s="1"/>
  <c r="J291" i="4"/>
  <c r="E291" i="4"/>
  <c r="I291" i="4" s="1"/>
  <c r="H326" i="4"/>
  <c r="E331" i="4"/>
  <c r="H331" i="4" s="1"/>
  <c r="F25" i="2"/>
  <c r="E25" i="2"/>
  <c r="E339" i="4"/>
  <c r="H339" i="4" s="1"/>
  <c r="E338" i="4"/>
  <c r="H338" i="4" s="1"/>
  <c r="E337" i="4"/>
  <c r="H337" i="4" s="1"/>
  <c r="E336" i="4"/>
  <c r="H336" i="4" s="1"/>
  <c r="E335" i="4"/>
  <c r="H335" i="4" s="1"/>
  <c r="H334" i="4"/>
  <c r="J289" i="4"/>
  <c r="E289" i="4"/>
  <c r="I289" i="4" s="1"/>
  <c r="H107" i="4"/>
  <c r="H106" i="4"/>
  <c r="H105" i="4"/>
  <c r="H104" i="4"/>
  <c r="H103" i="4"/>
  <c r="H102" i="4"/>
  <c r="H101" i="4"/>
  <c r="H100" i="4"/>
  <c r="H99" i="4"/>
  <c r="H98" i="4"/>
  <c r="H90" i="4"/>
  <c r="H86" i="4"/>
  <c r="H82" i="4"/>
  <c r="H88" i="4"/>
  <c r="H85" i="4"/>
  <c r="H91" i="4"/>
  <c r="H83" i="4"/>
  <c r="H84" i="4"/>
  <c r="H92" i="4"/>
  <c r="H89" i="4"/>
  <c r="H87" i="4"/>
  <c r="E303" i="4"/>
  <c r="I303" i="4" s="1"/>
  <c r="J303" i="4"/>
  <c r="E277" i="4"/>
  <c r="I277" i="4" s="1"/>
  <c r="J277" i="4"/>
  <c r="E312" i="4"/>
  <c r="I312" i="4" s="1"/>
  <c r="J312" i="4"/>
  <c r="E278" i="4"/>
  <c r="I278" i="4" s="1"/>
  <c r="J278" i="4"/>
  <c r="E298" i="4"/>
  <c r="I298" i="4" s="1"/>
  <c r="J298" i="4"/>
  <c r="J299" i="4"/>
  <c r="E362" i="4"/>
  <c r="H362" i="4" s="1"/>
  <c r="E361" i="4"/>
  <c r="H361" i="4" s="1"/>
  <c r="E360" i="4"/>
  <c r="H360" i="4" s="1"/>
  <c r="E359" i="4"/>
  <c r="H359" i="4" s="1"/>
  <c r="E358" i="4"/>
  <c r="H358" i="4" s="1"/>
  <c r="E357" i="4"/>
  <c r="H357" i="4" s="1"/>
  <c r="E356" i="4"/>
  <c r="H356" i="4" s="1"/>
  <c r="E355" i="4"/>
  <c r="H355" i="4" s="1"/>
  <c r="H354" i="4"/>
  <c r="H61" i="4"/>
  <c r="H59" i="4"/>
  <c r="H60" i="4"/>
  <c r="E6" i="2"/>
  <c r="F6" i="2"/>
  <c r="J280" i="4"/>
  <c r="E280" i="4"/>
  <c r="I280" i="4" s="1"/>
  <c r="E296" i="4"/>
  <c r="I296" i="4" s="1"/>
  <c r="J296" i="4"/>
  <c r="E270" i="4"/>
  <c r="I270" i="4" s="1"/>
  <c r="J270" i="4"/>
  <c r="E295" i="4"/>
  <c r="I295" i="4" s="1"/>
  <c r="J295" i="4"/>
  <c r="J281" i="4"/>
  <c r="E281" i="4"/>
  <c r="I281" i="4" s="1"/>
  <c r="E301" i="4"/>
  <c r="I301" i="4" s="1"/>
  <c r="J301" i="4"/>
  <c r="J283" i="4"/>
  <c r="E283" i="4"/>
  <c r="I283" i="4" s="1"/>
  <c r="E302" i="4"/>
  <c r="I302" i="4" s="1"/>
  <c r="J302" i="4"/>
  <c r="E321" i="4"/>
  <c r="I321" i="4" s="1"/>
  <c r="J321" i="4"/>
  <c r="H75" i="4"/>
  <c r="H71" i="4"/>
  <c r="H67" i="4"/>
  <c r="H76" i="4"/>
  <c r="H68" i="4"/>
  <c r="H77" i="4"/>
  <c r="H74" i="4"/>
  <c r="H69" i="4"/>
  <c r="H66" i="4"/>
  <c r="H70" i="4"/>
  <c r="H72" i="4"/>
  <c r="H78" i="4"/>
  <c r="H73" i="4"/>
  <c r="E300" i="4"/>
  <c r="I300" i="4" s="1"/>
  <c r="J300" i="4"/>
  <c r="E304" i="4"/>
  <c r="I304" i="4" s="1"/>
  <c r="J304" i="4"/>
  <c r="E310" i="4"/>
  <c r="I310" i="4" s="1"/>
  <c r="J310" i="4"/>
  <c r="E20" i="2"/>
  <c r="F20" i="2"/>
  <c r="F19" i="2"/>
  <c r="E19" i="2"/>
  <c r="E376" i="4"/>
  <c r="H376" i="4" s="1"/>
  <c r="H373" i="4"/>
  <c r="F45" i="2"/>
  <c r="E45" i="2"/>
  <c r="E344" i="4"/>
  <c r="H344" i="4" s="1"/>
  <c r="E343" i="4"/>
  <c r="H343" i="4" s="1"/>
  <c r="E345" i="4"/>
  <c r="H345" i="4" s="1"/>
  <c r="E341" i="4"/>
  <c r="H341" i="4" s="1"/>
  <c r="H340" i="4"/>
  <c r="E342" i="4"/>
  <c r="H342" i="4" s="1"/>
  <c r="E307" i="4"/>
  <c r="I307" i="4" s="1"/>
  <c r="J307" i="4"/>
  <c r="E272" i="4"/>
  <c r="I272" i="4" s="1"/>
  <c r="J272" i="4"/>
  <c r="E24" i="2"/>
  <c r="F24" i="2"/>
  <c r="J292" i="4"/>
  <c r="E292" i="4"/>
  <c r="I292" i="4" s="1"/>
  <c r="E275" i="4"/>
  <c r="I275" i="4" s="1"/>
  <c r="J275" i="4"/>
  <c r="E297" i="4"/>
  <c r="I297" i="4" s="1"/>
  <c r="J297" i="4"/>
  <c r="J269" i="4"/>
  <c r="E269" i="4"/>
  <c r="I269" i="4" s="1"/>
  <c r="J288" i="4"/>
  <c r="E288" i="4"/>
  <c r="I288" i="4" s="1"/>
  <c r="E308" i="4"/>
  <c r="I308" i="4" s="1"/>
  <c r="J308" i="4"/>
  <c r="J287" i="4"/>
  <c r="E287" i="4"/>
  <c r="I287" i="4" s="1"/>
  <c r="E306" i="4"/>
  <c r="I306" i="4" s="1"/>
  <c r="J306" i="4"/>
  <c r="E372" i="4"/>
  <c r="H372" i="4" s="1"/>
  <c r="E371" i="4"/>
  <c r="H371" i="4" s="1"/>
  <c r="E370" i="4"/>
  <c r="H370" i="4" s="1"/>
  <c r="E369" i="4"/>
  <c r="H369" i="4" s="1"/>
  <c r="H368" i="4"/>
  <c r="H132" i="4"/>
  <c r="H131" i="4"/>
  <c r="H130" i="4"/>
  <c r="H129" i="4"/>
  <c r="H128" i="4"/>
  <c r="H127" i="4"/>
  <c r="H126" i="4"/>
  <c r="H125" i="4"/>
  <c r="H124" i="4"/>
  <c r="H122" i="4"/>
  <c r="H123" i="4"/>
  <c r="H112" i="4"/>
  <c r="H108" i="4"/>
  <c r="H110" i="4"/>
  <c r="H111" i="4"/>
  <c r="H109" i="4"/>
</calcChain>
</file>

<file path=xl/sharedStrings.xml><?xml version="1.0" encoding="utf-8"?>
<sst xmlns="http://schemas.openxmlformats.org/spreadsheetml/2006/main" count="4385" uniqueCount="2011">
  <si>
    <t>Essentials</t>
  </si>
  <si>
    <t>Handguns</t>
  </si>
  <si>
    <t>Name</t>
  </si>
  <si>
    <t>Class Name</t>
  </si>
  <si>
    <t>Rarity</t>
  </si>
  <si>
    <t>Buy</t>
  </si>
  <si>
    <t>Sell</t>
  </si>
  <si>
    <t>Respect sell</t>
  </si>
  <si>
    <t>Respect needed</t>
  </si>
  <si>
    <t>Type</t>
  </si>
  <si>
    <t>Caliber</t>
  </si>
  <si>
    <t>Math</t>
  </si>
  <si>
    <t>Rook-40</t>
  </si>
  <si>
    <t xml:space="preserve">9mm 16Rnd </t>
  </si>
  <si>
    <t>hgun_Rook40_F</t>
  </si>
  <si>
    <t>16Rnd_9x21_Mag</t>
  </si>
  <si>
    <t>Compass</t>
  </si>
  <si>
    <t>ItemCompass</t>
  </si>
  <si>
    <t>Common</t>
  </si>
  <si>
    <t>Uncommon</t>
  </si>
  <si>
    <t>Watch</t>
  </si>
  <si>
    <t>ItemWatch</t>
  </si>
  <si>
    <t>Handgun</t>
  </si>
  <si>
    <t>9 mm</t>
  </si>
  <si>
    <t>GPS</t>
  </si>
  <si>
    <t>ItemGPS</t>
  </si>
  <si>
    <t>.45 ACP 9Rnd</t>
  </si>
  <si>
    <t>Rare</t>
  </si>
  <si>
    <t>Radio</t>
  </si>
  <si>
    <t>ItemRadio</t>
  </si>
  <si>
    <t>9Rnd_45ACP_Mag</t>
  </si>
  <si>
    <t>Map</t>
  </si>
  <si>
    <t>ItemMap</t>
  </si>
  <si>
    <t>P07</t>
  </si>
  <si>
    <t>hgun_P07_F</t>
  </si>
  <si>
    <t>Binocular</t>
  </si>
  <si>
    <t>Rangefinder</t>
  </si>
  <si>
    <t>High End</t>
  </si>
  <si>
    <t>.45 ACP 11Rnd</t>
  </si>
  <si>
    <t>11Rnd_45ACP_Mag</t>
  </si>
  <si>
    <t>P07 (Khaki)</t>
  </si>
  <si>
    <t>NVGoggles (Black)</t>
  </si>
  <si>
    <t>NVGoggles_OPFOR</t>
  </si>
  <si>
    <t>hgun_P07_khk_F</t>
  </si>
  <si>
    <t>ENVG-II</t>
  </si>
  <si>
    <t>.45 ACP 6Rnd</t>
  </si>
  <si>
    <t>6Rnd_45ACP_Cylinder</t>
  </si>
  <si>
    <t>x</t>
  </si>
  <si>
    <t>Compact NVG</t>
  </si>
  <si>
    <t>Mine Detector</t>
  </si>
  <si>
    <t>MineDetector</t>
  </si>
  <si>
    <t>Epic</t>
  </si>
  <si>
    <t>Laserdesignator (NATO)</t>
  </si>
  <si>
    <t>Laserdesignator</t>
  </si>
  <si>
    <t>First Aid Kit</t>
  </si>
  <si>
    <t>FirstAidKit</t>
  </si>
  <si>
    <t>Medikit</t>
  </si>
  <si>
    <t>UAV Terminal</t>
  </si>
  <si>
    <t>B_UavTerminal</t>
  </si>
  <si>
    <t>ACP-C2</t>
  </si>
  <si>
    <t>hgun_ACPC2_F</t>
  </si>
  <si>
    <t>Defibrillator</t>
  </si>
  <si>
    <t>Exile_Item_Defibrillator</t>
  </si>
  <si>
    <t>Sub Machine Guns</t>
  </si>
  <si>
    <t>9mm 30Rnd</t>
  </si>
  <si>
    <t>30Rnd_9x21_Mag</t>
  </si>
  <si>
    <t>Magazine v1</t>
  </si>
  <si>
    <t>Exile_Item_Magazine01</t>
  </si>
  <si>
    <t>.45 ACP</t>
  </si>
  <si>
    <t>Magazine v2</t>
  </si>
  <si>
    <t>Exile_Item_Magazine02</t>
  </si>
  <si>
    <t>Magazine v3</t>
  </si>
  <si>
    <t>Exile_Item_Magazine03</t>
  </si>
  <si>
    <t>4-five</t>
  </si>
  <si>
    <t>hgun_Pistol_heavy_01_F</t>
  </si>
  <si>
    <t>.45 ACP 30Rnd</t>
  </si>
  <si>
    <t>30Rnd_45ACP_Mag_SMG_01</t>
  </si>
  <si>
    <t>Zubr</t>
  </si>
  <si>
    <t>hgun_Pistol_heavy_02_F</t>
  </si>
  <si>
    <t>.45 ACP 30Rnd (Tracer)</t>
  </si>
  <si>
    <t>30Rnd_45ACP_Mag_SMG_01_tracer_green</t>
  </si>
  <si>
    <t>Rifles</t>
  </si>
  <si>
    <t>PM</t>
  </si>
  <si>
    <t>5.45mm 30Rnd</t>
  </si>
  <si>
    <t>"30Rnd_545x39_Mag_F"</t>
  </si>
  <si>
    <t>hgun_Pistol_01_F</t>
  </si>
  <si>
    <t>Headgear</t>
  </si>
  <si>
    <t>Armor</t>
  </si>
  <si>
    <t>ECH (Basic green)</t>
  </si>
  <si>
    <t>H_HelmetB</t>
  </si>
  <si>
    <t>Taurus</t>
  </si>
  <si>
    <t>Exile_Weapon_Taurus</t>
  </si>
  <si>
    <t>5.45mm 30Rnd (Tracer)</t>
  </si>
  <si>
    <t>"30Rnd_545x39_Mag_Green_F", "30Rnd_545x39_Mag_Tracer_F", "30Rnd_545x39_Mag_Tracer_Green_F"</t>
  </si>
  <si>
    <t>Taurus (Gold)</t>
  </si>
  <si>
    <t>Exile_Weapon_TaurusGold</t>
  </si>
  <si>
    <t>5.56mm 20Rnd (Dual Purpose)</t>
  </si>
  <si>
    <t>"20Rnd_556x45_UW_mag"</t>
  </si>
  <si>
    <t>ECH (Sand Camo partern)</t>
  </si>
  <si>
    <t>H_HelmetB_grass</t>
  </si>
  <si>
    <t>Starter Pistol</t>
  </si>
  <si>
    <t>hgun_Pistol_Signal_F</t>
  </si>
  <si>
    <t>ECH (Camo )</t>
  </si>
  <si>
    <t>H_HelmetB_camo</t>
  </si>
  <si>
    <t>5.56mm 30Rnd</t>
  </si>
  <si>
    <t>"30Rnd_556x45_Stanag"</t>
  </si>
  <si>
    <t>ECH (Green Camo pattern)</t>
  </si>
  <si>
    <t>H_HelmetB_snakeskin</t>
  </si>
  <si>
    <t xml:space="preserve">Colt 1911 </t>
  </si>
  <si>
    <t>ECH (Black)</t>
  </si>
  <si>
    <t>H_HelmetB_black</t>
  </si>
  <si>
    <t>ECH (Sand)</t>
  </si>
  <si>
    <t>H_HelmetB_sand</t>
  </si>
  <si>
    <t>ECH (Green)</t>
  </si>
  <si>
    <t>H_HelmetB_Enh_tna_F</t>
  </si>
  <si>
    <t>5.56mm 30Rnd (Tracer)</t>
  </si>
  <si>
    <t>"30Rnd_556x45_Stanag_Tracer_Red", "30Rnd_556x45_Stanag_Tracer_Green", "30Rnd_556x45_Stanag_Tracer_Yellow"</t>
  </si>
  <si>
    <t>Combat H light (Basic green)</t>
  </si>
  <si>
    <t>H_HelmetB_light</t>
  </si>
  <si>
    <t>tna = Tropic</t>
  </si>
  <si>
    <t>Combat H light (Camo greenm)</t>
  </si>
  <si>
    <t>H_HelmetB_light_grass</t>
  </si>
  <si>
    <t>PDW2000</t>
  </si>
  <si>
    <t>hgun_PDW2000_F</t>
  </si>
  <si>
    <t>5.8mm 30Rnd</t>
  </si>
  <si>
    <t>"30Rnd_580x42_Mag_F"</t>
  </si>
  <si>
    <t>Combat H light (Sand camo parrtern)</t>
  </si>
  <si>
    <t>H_HelmetB_light_snakeskin</t>
  </si>
  <si>
    <t>SMG</t>
  </si>
  <si>
    <t>Combat H light (Desert)</t>
  </si>
  <si>
    <t>H_HelmetB_light_desert</t>
  </si>
  <si>
    <t>5.8mm 30Rnd (Tracer)</t>
  </si>
  <si>
    <t>"30Rnd_580x42_Mag_Tracer_F"</t>
  </si>
  <si>
    <t>Combat H light (Black)</t>
  </si>
  <si>
    <t>H_HelmetB_light_black</t>
  </si>
  <si>
    <t>Vermin</t>
  </si>
  <si>
    <t>SMG_01_F</t>
  </si>
  <si>
    <t>Combat H light (Sand)</t>
  </si>
  <si>
    <t>H_HelmetB_light_sand</t>
  </si>
  <si>
    <t>Combat H light (Green)</t>
  </si>
  <si>
    <t>H_HelmetB_Light_tna_F</t>
  </si>
  <si>
    <t>6.5mm 30Rnd (Caseless)</t>
  </si>
  <si>
    <t>"30Rnd_65x39_caseless_green"</t>
  </si>
  <si>
    <t>Sting</t>
  </si>
  <si>
    <t>SMG_02_F</t>
  </si>
  <si>
    <t>Booniehat (khk)</t>
  </si>
  <si>
    <t>H_Booniehat_khk</t>
  </si>
  <si>
    <t>mcamo = MTP</t>
  </si>
  <si>
    <t>Booniehat (oil)</t>
  </si>
  <si>
    <t>H_Booniehat_oli</t>
  </si>
  <si>
    <t>Booniehat (mcamo)</t>
  </si>
  <si>
    <t>H_Booniehat_mcamo</t>
  </si>
  <si>
    <t>Booniehat (green)</t>
  </si>
  <si>
    <t>H_Booniehat_grn</t>
  </si>
  <si>
    <t>Booniehat (tan)</t>
  </si>
  <si>
    <t>6.5mm 30Rnd (Caseless Tracer)</t>
  </si>
  <si>
    <t>H_Booniehat_tan</t>
  </si>
  <si>
    <t>Protector</t>
  </si>
  <si>
    <t>"30Rnd_65x39_caseless_green_mag_Tracer"</t>
  </si>
  <si>
    <t>SMG_05_F</t>
  </si>
  <si>
    <t>Booniehat (dirty)</t>
  </si>
  <si>
    <t>H_Booniehat_dirty</t>
  </si>
  <si>
    <t>Booniehat (digital)</t>
  </si>
  <si>
    <t>H_Booniehat_dgtl</t>
  </si>
  <si>
    <t>Assault Rifles</t>
  </si>
  <si>
    <t>Booniehat (khk headset)</t>
  </si>
  <si>
    <t>H_Booniehat_khk_hs</t>
  </si>
  <si>
    <t>6.5mm 30Rnd Stanag</t>
  </si>
  <si>
    <t>"30Rnd_65x39_caseless_mag"</t>
  </si>
  <si>
    <t>AKS-74U</t>
  </si>
  <si>
    <t>Booniehat (Green)</t>
  </si>
  <si>
    <t>H_Booniehat_tna_F</t>
  </si>
  <si>
    <t>arifle_AKS_F</t>
  </si>
  <si>
    <t>Booniehat (Camo)</t>
  </si>
  <si>
    <t>H_Booniehat_indp</t>
  </si>
  <si>
    <t>Rifle</t>
  </si>
  <si>
    <t>5.45 mm</t>
  </si>
  <si>
    <t>Combat Helmet (mcamo)</t>
  </si>
  <si>
    <t>H_HelmetB_plain_mcamo</t>
  </si>
  <si>
    <t>6.5mm 30Rnd (Tracer)</t>
  </si>
  <si>
    <t>"30Rnd_65x39_caseless_mag_Tracer"</t>
  </si>
  <si>
    <t>SDAR</t>
  </si>
  <si>
    <t>arifle_SDAR_F</t>
  </si>
  <si>
    <t>Combat Helmet (black)</t>
  </si>
  <si>
    <t>H_HelmetB_plain_blk</t>
  </si>
  <si>
    <t>7.62mm 10Rnd</t>
  </si>
  <si>
    <t>10Rnd_762x54_Mag</t>
  </si>
  <si>
    <t>5.56 mm</t>
  </si>
  <si>
    <t>SF Helmet</t>
  </si>
  <si>
    <t>H_HelmetSpecB, H_HelmetSpecB_paint1, H_HelmetSpecB_paint2, H_HelmetSpecB_blk</t>
  </si>
  <si>
    <t>7.62 mm 20Rnd</t>
  </si>
  <si>
    <t>20Rnd_762x51_Mag</t>
  </si>
  <si>
    <t>MICH (camo)</t>
  </si>
  <si>
    <t>H_HelmetIA_net</t>
  </si>
  <si>
    <t>7.62mm 30Rnd</t>
  </si>
  <si>
    <t>"30Rnd_762x39_Mag_F"</t>
  </si>
  <si>
    <t>Mk20 Carbine</t>
  </si>
  <si>
    <t>arifle_Mk20C_plain_F</t>
  </si>
  <si>
    <t>MICH2</t>
  </si>
  <si>
    <t>H_HelmetIA_camo</t>
  </si>
  <si>
    <t xml:space="preserve">Combat Helmet </t>
  </si>
  <si>
    <t>H_Helmet_Kerry</t>
  </si>
  <si>
    <t>7.62mm 30Rnd (Tracer)</t>
  </si>
  <si>
    <t>"30Rnd_762x39_Mag_Green_F", "30Rnd_762x39_Mag_Tracer_F", "30Rnd_762x39_Mag_Tracer_Green_F"</t>
  </si>
  <si>
    <t>Mk 20</t>
  </si>
  <si>
    <t>arifle_Mk20_plain_F</t>
  </si>
  <si>
    <t>Cap (red)</t>
  </si>
  <si>
    <t>H_Cap_red</t>
  </si>
  <si>
    <t>Civilian</t>
  </si>
  <si>
    <t>Cap (blue)</t>
  </si>
  <si>
    <t>H_Cap_blu</t>
  </si>
  <si>
    <t>Light Machine Guns</t>
  </si>
  <si>
    <t>Cap (oil)</t>
  </si>
  <si>
    <t>H_Cap_oli</t>
  </si>
  <si>
    <t>5.56mm 150Rnd</t>
  </si>
  <si>
    <t>"150Rnd_556x45_Drum_Mag_F"</t>
  </si>
  <si>
    <t>Mk 20 GL</t>
  </si>
  <si>
    <t>arifle_Mk20_GL_plain_F</t>
  </si>
  <si>
    <t>Cap (tan)</t>
  </si>
  <si>
    <t>H_Cap_tan</t>
  </si>
  <si>
    <t>Cap (black)</t>
  </si>
  <si>
    <t>H_Cap_blk</t>
  </si>
  <si>
    <t>Cap (CMMG)</t>
  </si>
  <si>
    <t>H_Cap_blk_CMMG</t>
  </si>
  <si>
    <t>5.56mm 150Rnd (Tracer)</t>
  </si>
  <si>
    <t>"150Rnd_556x45_Drum_Mag_Tracer_F"</t>
  </si>
  <si>
    <t>Cap (SPECOPS)</t>
  </si>
  <si>
    <t>H_Cap_brn_SPECOPS</t>
  </si>
  <si>
    <t>TRG 20</t>
  </si>
  <si>
    <t>arifle_TRG20_F</t>
  </si>
  <si>
    <t>Cap (SPECOPS US)</t>
  </si>
  <si>
    <t>H_Cap_tan_specops_US</t>
  </si>
  <si>
    <t>Cap (SPECOPS khaki uk)</t>
  </si>
  <si>
    <t>H_Cap_khaki_specops_UK</t>
  </si>
  <si>
    <t>5.56mm 200Rnd</t>
  </si>
  <si>
    <t>"200Rnd_556x45_Box_F"</t>
  </si>
  <si>
    <t>Cap (Green)</t>
  </si>
  <si>
    <t>H_Cap_grn</t>
  </si>
  <si>
    <t>TRG 21</t>
  </si>
  <si>
    <t>arifle_TRG21_F</t>
  </si>
  <si>
    <t>Cap (Black Raven)</t>
  </si>
  <si>
    <t>H_Cap_blk_Raven</t>
  </si>
  <si>
    <t>Cap (Black ION)</t>
  </si>
  <si>
    <t>H_Cap_blk_ION</t>
  </si>
  <si>
    <t>5.56mm 200Rnd (Tracer)</t>
  </si>
  <si>
    <t>"200Rnd_556x45_Box_Red_F", "200Rnd_556x45_Box_Tracer_F", "200Rnd_556x45_Box_Tracer_Red_F"</t>
  </si>
  <si>
    <t>Cap (oil headset)</t>
  </si>
  <si>
    <t>H_Cap_oli_hs</t>
  </si>
  <si>
    <t>Cap (press)</t>
  </si>
  <si>
    <t>H_Cap_press</t>
  </si>
  <si>
    <t>TRG 21 GL</t>
  </si>
  <si>
    <t>arifle_TRG21_GL_F</t>
  </si>
  <si>
    <t>5.8mm 100Rnd</t>
  </si>
  <si>
    <t>"100Rnd_580x42_Mag_F"</t>
  </si>
  <si>
    <t>Cap (US black)</t>
  </si>
  <si>
    <t>H_Cap_usblack</t>
  </si>
  <si>
    <t>Cap (surfer)</t>
  </si>
  <si>
    <t>H_Cap_surfer</t>
  </si>
  <si>
    <t>Cap (police)</t>
  </si>
  <si>
    <t>5.8mm 100Rnd (Tracer)</t>
  </si>
  <si>
    <t>H_Cap_police</t>
  </si>
  <si>
    <t>"100Rnd_580x42_Mag_Tracer_F"</t>
  </si>
  <si>
    <t>SPAR-16</t>
  </si>
  <si>
    <t>arifle_SPAR_01_blk_F</t>
  </si>
  <si>
    <t>Rangemaster Cap</t>
  </si>
  <si>
    <t>H_Cap_headphones</t>
  </si>
  <si>
    <t>Crew Helmet (Camo green)</t>
  </si>
  <si>
    <t>H_HelmetCrew_O</t>
  </si>
  <si>
    <t>6.5mm 100Rnd</t>
  </si>
  <si>
    <t>100Rnd_65x39_caseless_mag</t>
  </si>
  <si>
    <t>Crew Helmet (Green)</t>
  </si>
  <si>
    <t xml:space="preserve"> H_HelmetCrew_I</t>
  </si>
  <si>
    <t>SPAR-16 (Khaki)</t>
  </si>
  <si>
    <t>arifle_SPAR_01_khk_F</t>
  </si>
  <si>
    <t>Pilot Helmet (Greyish)</t>
  </si>
  <si>
    <t>H_PilotHelmetFighter_B</t>
  </si>
  <si>
    <t>6.5mm 100Rnd (Tracer)</t>
  </si>
  <si>
    <t>100Rnd_65x39_caseless_mag_Tracer</t>
  </si>
  <si>
    <t>SPAR-16 (Sand)</t>
  </si>
  <si>
    <t>arifle_SPAR_01_snd_F</t>
  </si>
  <si>
    <t>Pilot Helmet (Green)</t>
  </si>
  <si>
    <t>H_PilotHelmetFighter_O</t>
  </si>
  <si>
    <t>6.5mm 200Rnd</t>
  </si>
  <si>
    <t>200Rnd_65x39_cased_Box</t>
  </si>
  <si>
    <t>Pilot Helmet (White)</t>
  </si>
  <si>
    <t>H_PilotHelmetFighter_I</t>
  </si>
  <si>
    <t>SPAR-16 GL</t>
  </si>
  <si>
    <t>arifle_SPAR_01_GL_blk_F</t>
  </si>
  <si>
    <t>Heli Pilot Helmet (Black)</t>
  </si>
  <si>
    <t>H_PilotHelmetHeli_B</t>
  </si>
  <si>
    <t>6.5mm 200Rnd (Tracer)</t>
  </si>
  <si>
    <t>200Rnd_65x39_cased_Box_Tracer</t>
  </si>
  <si>
    <t>Heli Pilot Helmet (Green)</t>
  </si>
  <si>
    <t>H_PilotHelmetHeli_O</t>
  </si>
  <si>
    <t>SPAR 16 GL (Khaki)</t>
  </si>
  <si>
    <t>arifle_SPAR_01_GL_khk_F</t>
  </si>
  <si>
    <t>Heli Pilot Helmet (Green Digital)</t>
  </si>
  <si>
    <t>H_PilotHelmetHeli_I</t>
  </si>
  <si>
    <t>7.62mm 150Rnd</t>
  </si>
  <si>
    <t>150Rnd_762x54_Box</t>
  </si>
  <si>
    <t>Heli Crew Helmet (Black)</t>
  </si>
  <si>
    <t>H_CrewHelmetHeli_B</t>
  </si>
  <si>
    <t>SPAR 16 GL (Sand)</t>
  </si>
  <si>
    <t>arifle_SPAR_01_GL_snd_F</t>
  </si>
  <si>
    <t>Heli Crew Helmet (Green)</t>
  </si>
  <si>
    <t>H_CrewHelmetHeli_O</t>
  </si>
  <si>
    <t>7.62mm 150Rnd (Tracer)</t>
  </si>
  <si>
    <t>150Rnd_762x54_Box_Tracer</t>
  </si>
  <si>
    <t>Heli Crew Helmet (Green Digital)</t>
  </si>
  <si>
    <t>H_CrewHelmetHeli_I</t>
  </si>
  <si>
    <t>CAR-95</t>
  </si>
  <si>
    <t>arifle_CTAR_blk_F</t>
  </si>
  <si>
    <t>Protector Helmet (OCamo)</t>
  </si>
  <si>
    <t>H_HelmetO_ocamo</t>
  </si>
  <si>
    <t>5.8 mm</t>
  </si>
  <si>
    <t>Sniper Rifles</t>
  </si>
  <si>
    <t>Protector Helmet (GHex)</t>
  </si>
  <si>
    <t>H_HelmetO_ghex_F</t>
  </si>
  <si>
    <t>.338 10Rnd</t>
  </si>
  <si>
    <t>10Rnd_338_Mag</t>
  </si>
  <si>
    <t>CAR-95 GL</t>
  </si>
  <si>
    <t>arifle_CTAR_GL_blk_F</t>
  </si>
  <si>
    <t>Protector Helmet (Leader Ocamo)</t>
  </si>
  <si>
    <t>H_HelmetLeaderO_ocam</t>
  </si>
  <si>
    <t>Protector Helmet (Leader GHex)</t>
  </si>
  <si>
    <t>H_HelmetLeaderO_ghex_F</t>
  </si>
  <si>
    <t>Katiba Carbine</t>
  </si>
  <si>
    <t>arifle_Katiba_C_F</t>
  </si>
  <si>
    <t>Military Cap  (MCamo)</t>
  </si>
  <si>
    <t>H_MilCap_mcamo</t>
  </si>
  <si>
    <t>9.3 10Rnd</t>
  </si>
  <si>
    <t>10Rnd_93x64_DMR_05_Mag</t>
  </si>
  <si>
    <t>Military Cap  (OUCamo)</t>
  </si>
  <si>
    <t>H_MilCap_oucamo</t>
  </si>
  <si>
    <t>6.5 mm</t>
  </si>
  <si>
    <t>Military Cap  (RUCamo)</t>
  </si>
  <si>
    <t>H_MilCap_rucamo</t>
  </si>
  <si>
    <t>Military Cap (Gray)</t>
  </si>
  <si>
    <t>H_MilCap_gry</t>
  </si>
  <si>
    <t>Katiba</t>
  </si>
  <si>
    <t>arifle_Katiba_F</t>
  </si>
  <si>
    <t>.408 7Rnd</t>
  </si>
  <si>
    <t>7Rnd_408_Mag</t>
  </si>
  <si>
    <t>Military Cap (Digital)</t>
  </si>
  <si>
    <t>H_MilCap_dgtl</t>
  </si>
  <si>
    <t>Military Cap (Blue)</t>
  </si>
  <si>
    <t>H_MilCap_blue</t>
  </si>
  <si>
    <t>12.7mm 5Rnd</t>
  </si>
  <si>
    <t>5Rnd_127x108_Mag</t>
  </si>
  <si>
    <t>Military Cap (Tan)</t>
  </si>
  <si>
    <t>H_MilCap_tna_F</t>
  </si>
  <si>
    <t>Katiba GL</t>
  </si>
  <si>
    <t>arifle_Katiba_GL_F</t>
  </si>
  <si>
    <t>Military Cap (GHex)</t>
  </si>
  <si>
    <t>H_MilCap_ghex_F</t>
  </si>
  <si>
    <t>Military Cap (Gen)</t>
  </si>
  <si>
    <t>H_MilCap_gen_F</t>
  </si>
  <si>
    <t>12.7mm 5 Rnd (APDS)</t>
  </si>
  <si>
    <t>5Rnd_127x108_APDS_Mag</t>
  </si>
  <si>
    <t>Bandanna Mask (Black)</t>
  </si>
  <si>
    <t>H_BandMask_blk</t>
  </si>
  <si>
    <t>Bandanna Mask (khk)</t>
  </si>
  <si>
    <t>H_BandMask_khk</t>
  </si>
  <si>
    <t>Bandanna Mask (reaper)</t>
  </si>
  <si>
    <t>H_BandMask_reaper</t>
  </si>
  <si>
    <t>12.7mm 10Rnd</t>
  </si>
  <si>
    <t>10Rnd_127x54_Mag</t>
  </si>
  <si>
    <t>Bandanna Mask (demon)</t>
  </si>
  <si>
    <t>H_BandMask_demon</t>
  </si>
  <si>
    <t>MX Carbine</t>
  </si>
  <si>
    <t>arifle_MXC_F</t>
  </si>
  <si>
    <t xml:space="preserve">        Assassin Helmet (OCamo)</t>
  </si>
  <si>
    <t>H_HelmetSpecO_ocamo</t>
  </si>
  <si>
    <t>Explosives</t>
  </si>
  <si>
    <t>40mm HE Grenade Round</t>
  </si>
  <si>
    <t>1Rnd_HE_Grenade_shell</t>
  </si>
  <si>
    <t xml:space="preserve">        Assassin Helmet (Black)</t>
  </si>
  <si>
    <t>H_HelmetSpecO_blk</t>
  </si>
  <si>
    <t>MX Carbine (Khaki)</t>
  </si>
  <si>
    <t>arifle_MXC_khk_F</t>
  </si>
  <si>
    <t>PG-7VM HEAT Grenade</t>
  </si>
  <si>
    <t xml:space="preserve">        Assassin Helmet (GHex)</t>
  </si>
  <si>
    <t>H_HelmetSpecO_ghex_F</t>
  </si>
  <si>
    <t>RPG7_F</t>
  </si>
  <si>
    <t>Bandanna (surfer)</t>
  </si>
  <si>
    <t>H_Bandanna_surfer</t>
  </si>
  <si>
    <t>3Rnd 3GL Smoke Rounds (White)</t>
  </si>
  <si>
    <t>3Rnd_Smoke_Grenade_shell</t>
  </si>
  <si>
    <t>MX</t>
  </si>
  <si>
    <t>arifle_MX_F</t>
  </si>
  <si>
    <t>Bandanna (khk)</t>
  </si>
  <si>
    <t xml:space="preserve">H_Bandanna_khk </t>
  </si>
  <si>
    <t>Bandanna (khk headset)</t>
  </si>
  <si>
    <t>H_Bandanna_khk_hs</t>
  </si>
  <si>
    <t>3Rnd 3GL Smoke Rounds (Green)</t>
  </si>
  <si>
    <t>3Rnd_SmokeGreen_Grenade_shell</t>
  </si>
  <si>
    <t>3Rnd 3GL Smoke Rounds (Blue)</t>
  </si>
  <si>
    <t>3Rnd_SmokelBlue_Grenade_shell</t>
  </si>
  <si>
    <t>Bandanna (brownish)</t>
  </si>
  <si>
    <t>H_Bandanna_cbr</t>
  </si>
  <si>
    <t>3Rnd 3GL Smoke Rounds (Orange)</t>
  </si>
  <si>
    <t>3Rnd_SmokeOrange_Grenade_shell</t>
  </si>
  <si>
    <t>3Rnd 3GL Smoke Rounds (Purple)</t>
  </si>
  <si>
    <t>3Rnd_SmokePurple_Grenade_shell</t>
  </si>
  <si>
    <t>H_Bandanna_sgg</t>
  </si>
  <si>
    <t>3Rnd 3GL Smoke Rounds (Red)</t>
  </si>
  <si>
    <t>3Rnd_SmokeRed_Grenade_shell</t>
  </si>
  <si>
    <t>MX (Khaki)</t>
  </si>
  <si>
    <t>arifle_MX_khk_F</t>
  </si>
  <si>
    <t>3Rnd 3GL Smoke Rounds (Yellow)</t>
  </si>
  <si>
    <t>3Rnd_SmokeYellow_Grenade_shell</t>
  </si>
  <si>
    <t>Bandanna (sand)</t>
  </si>
  <si>
    <t>H_Bandanna_sand</t>
  </si>
  <si>
    <t>3Rnd 3GL Flares (IR)</t>
  </si>
  <si>
    <t>3Rnd_UGL_FlareCIR_F</t>
  </si>
  <si>
    <t>3Rnd 3GL Flares (Green)</t>
  </si>
  <si>
    <t>3Rnd_UGL_FlareGreen_F</t>
  </si>
  <si>
    <t>3Rnd 3GL Flares (Red)</t>
  </si>
  <si>
    <t>3Rnd_UGL_FlareRed_F</t>
  </si>
  <si>
    <t>3Rnd 3GL Flares (White)</t>
  </si>
  <si>
    <t>3Rnd_UGL_FlareWhite_F</t>
  </si>
  <si>
    <t>Bandanna (Surfer Green)</t>
  </si>
  <si>
    <t>H_Bandanna_surfer_grn</t>
  </si>
  <si>
    <t>3Rnd 3GL Flares (Yellow)</t>
  </si>
  <si>
    <t>3Rnd_UGL_FlareYellow_F</t>
  </si>
  <si>
    <t>40mm 1Rnd Flare (IR)</t>
  </si>
  <si>
    <t>UGL_FlareCIR_F</t>
  </si>
  <si>
    <t>MX GL</t>
  </si>
  <si>
    <t>arifle_MX_GL_F</t>
  </si>
  <si>
    <t>Bandanna (Grey)</t>
  </si>
  <si>
    <t>H_Bandanna_gry</t>
  </si>
  <si>
    <t>Bandanna (Blue)</t>
  </si>
  <si>
    <t>H_Bandanna_blu</t>
  </si>
  <si>
    <t>40mm 1Rnd Flare (Green)</t>
  </si>
  <si>
    <t>UGL_FlareGreen_F</t>
  </si>
  <si>
    <t>Bandanna (Camo)</t>
  </si>
  <si>
    <t>H_Bandanna_camo</t>
  </si>
  <si>
    <t>Bandanna (MCamo)</t>
  </si>
  <si>
    <t>H_Bandanna_mcamo</t>
  </si>
  <si>
    <t>40mm 1Rnd Flare (Red)</t>
  </si>
  <si>
    <t>UGL_FlareRed_F</t>
  </si>
  <si>
    <t>MX GL (Khaki)</t>
  </si>
  <si>
    <t>arifle_MX_GL_khk_F</t>
  </si>
  <si>
    <t xml:space="preserve">	Shemag mask</t>
  </si>
  <si>
    <t>H_Shemag_tan</t>
  </si>
  <si>
    <t>40mm 1Rnd Flare (White)</t>
  </si>
  <si>
    <t>UGL_FlareWhite_F</t>
  </si>
  <si>
    <t>Shemag (olive)</t>
  </si>
  <si>
    <t>H_Shemag_olive</t>
  </si>
  <si>
    <t>40mm 1Rnd Flare (Yellow)</t>
  </si>
  <si>
    <t>UGL_FlareYellow_F</t>
  </si>
  <si>
    <t>Shemag (olive headset)</t>
  </si>
  <si>
    <t>H_Shemag_olive_hs</t>
  </si>
  <si>
    <t>Type 115</t>
  </si>
  <si>
    <t>arifle_ARX_blk_F</t>
  </si>
  <si>
    <t>Shemag (khk)</t>
  </si>
  <si>
    <t>H_ShemagOpen_khk</t>
  </si>
  <si>
    <t>Smoke Round (White)</t>
  </si>
  <si>
    <t>1Rnd_Smoke_Grenade_shell</t>
  </si>
  <si>
    <t>Shemag (tan)</t>
  </si>
  <si>
    <t>H_ShemagOpen_tan</t>
  </si>
  <si>
    <t>Type 115 (Hex)</t>
  </si>
  <si>
    <t>arifle_ARX_hex_F</t>
  </si>
  <si>
    <t>Beret (Black)</t>
  </si>
  <si>
    <t>H_Beret_blk</t>
  </si>
  <si>
    <t>Smoke Round (Blue)</t>
  </si>
  <si>
    <t>1Rnd_SmokeBlue_Grenade_shell</t>
  </si>
  <si>
    <t>Smoke Round (Green)</t>
  </si>
  <si>
    <t>1Rnd_SmokeGreen_Grenade_shell</t>
  </si>
  <si>
    <t>Type 115 (Green Hex)</t>
  </si>
  <si>
    <t>arifle_ARX_ghex_F</t>
  </si>
  <si>
    <t>Beret (Police)</t>
  </si>
  <si>
    <t>H_Beret_blk_POLICE</t>
  </si>
  <si>
    <t>Smoke Round (Orange)</t>
  </si>
  <si>
    <t>1Rnd_SmokeOrange_Grenade_shell</t>
  </si>
  <si>
    <t>AKM</t>
  </si>
  <si>
    <t>arifle_AKM_F</t>
  </si>
  <si>
    <t>Beret (Red)</t>
  </si>
  <si>
    <t>H_Beret_red</t>
  </si>
  <si>
    <t>Smoke Round (Purple)</t>
  </si>
  <si>
    <t>1Rnd_SmokePurple_Grenade_shell</t>
  </si>
  <si>
    <t>7.62 mm</t>
  </si>
  <si>
    <t>Beret (Green)</t>
  </si>
  <si>
    <t>H_Beret_grn</t>
  </si>
  <si>
    <t>Smoke Round (Red)</t>
  </si>
  <si>
    <t>AK-12</t>
  </si>
  <si>
    <t>arifle_AK12_F</t>
  </si>
  <si>
    <t>1Rnd_SmokeRed_Grenade_shell</t>
  </si>
  <si>
    <t xml:space="preserve">Beret (Green SF) </t>
  </si>
  <si>
    <t>H_Beret_grn_SF</t>
  </si>
  <si>
    <t>Smoke Round (Yellow)</t>
  </si>
  <si>
    <t>1Rnd_SmokeYellow_Grenade_shell</t>
  </si>
  <si>
    <t xml:space="preserve">Beret (SAS) </t>
  </si>
  <si>
    <t>H_Beret_brn_SF</t>
  </si>
  <si>
    <t>AK-12 GL</t>
  </si>
  <si>
    <t>arifle_AK12_GL_F</t>
  </si>
  <si>
    <t>SLAMDirectionalMine_Wire_Mag</t>
  </si>
  <si>
    <t>IEDUrbanSmall_Remote_Mag</t>
  </si>
  <si>
    <t>IEDUrbanBig_Remote_Mag</t>
  </si>
  <si>
    <t>IEDLandSmall_Remote_Mag</t>
  </si>
  <si>
    <t>IEDLandBig_Remote_Mag</t>
  </si>
  <si>
    <t>DemoCharge_Remote_Mag</t>
  </si>
  <si>
    <t>ClaymoreDirectionalMine_Remote_Mag</t>
  </si>
  <si>
    <t>APERSTripMine_Wire_Mag</t>
  </si>
  <si>
    <t>APERSMine_Range_Mag</t>
  </si>
  <si>
    <t>APERSBoundingMine_Range_Mag</t>
  </si>
  <si>
    <t>3Rnd_HE_Grenade_shell</t>
  </si>
  <si>
    <t xml:space="preserve">Beret (OCamo) </t>
  </si>
  <si>
    <t>H_Beret_ocamo</t>
  </si>
  <si>
    <t xml:space="preserve">AK107 </t>
  </si>
  <si>
    <t>Exile_Weapon_AK107</t>
  </si>
  <si>
    <t xml:space="preserve">Beret (NATO) </t>
  </si>
  <si>
    <t>H_Beret_02</t>
  </si>
  <si>
    <t>Beret (Colonel)</t>
  </si>
  <si>
    <t>H_Beret_Colonel</t>
  </si>
  <si>
    <t>AK107 GL</t>
  </si>
  <si>
    <t>Exile_Weapon_AK107_GL</t>
  </si>
  <si>
    <t>Beret (gen)</t>
  </si>
  <si>
    <t>H_Beret_gen_F</t>
  </si>
  <si>
    <t>AK74</t>
  </si>
  <si>
    <t>Exile_Weapon_AK74</t>
  </si>
  <si>
    <t>Beanie (Black)</t>
  </si>
  <si>
    <t>H_Watchcap_blk</t>
  </si>
  <si>
    <t>Cars</t>
  </si>
  <si>
    <t>AK74 GL</t>
  </si>
  <si>
    <t>Exile_Weapon_AK74_GL</t>
  </si>
  <si>
    <t>H_Watchcap_cbr</t>
  </si>
  <si>
    <t>Quality</t>
  </si>
  <si>
    <t>Storage</t>
  </si>
  <si>
    <t>Speed</t>
  </si>
  <si>
    <t>AK47</t>
  </si>
  <si>
    <t>Exile_Weapon_AK47</t>
  </si>
  <si>
    <t>GAZ Volha (Gray)</t>
  </si>
  <si>
    <t>volha_Civ_02</t>
  </si>
  <si>
    <t>Beanie (khk)</t>
  </si>
  <si>
    <t>H_Watchcap_khk</t>
  </si>
  <si>
    <t>AKS-74 Gold</t>
  </si>
  <si>
    <t>Exile_Weapon_AKS_Gold</t>
  </si>
  <si>
    <t>Beanie (Camo)</t>
  </si>
  <si>
    <t>H_Watchcap_camo</t>
  </si>
  <si>
    <t>LIM-85</t>
  </si>
  <si>
    <t>LMG_03_F</t>
  </si>
  <si>
    <t>LMG</t>
  </si>
  <si>
    <t>H_Watchcap_sgg</t>
  </si>
  <si>
    <t>GAZ Volha (Blue)</t>
  </si>
  <si>
    <t>volha_Civ_01</t>
  </si>
  <si>
    <t>SPAR-16S</t>
  </si>
  <si>
    <t>arifle_SPAR_02_blk_F</t>
  </si>
  <si>
    <t>Black Turban</t>
  </si>
  <si>
    <t>GAZ Volha (Black)</t>
  </si>
  <si>
    <t>volha_Civ_03</t>
  </si>
  <si>
    <t>H_TurbanO_blk</t>
  </si>
  <si>
    <t>Volha (Blue)</t>
  </si>
  <si>
    <t>SPAR-16S (Khaki)</t>
  </si>
  <si>
    <t>Straw Hat</t>
  </si>
  <si>
    <t>H_StrawHat</t>
  </si>
  <si>
    <t>arifle_SPAR_02_khk_F</t>
  </si>
  <si>
    <t>Exile_Car_Volha_Blue</t>
  </si>
  <si>
    <t>Volha (Black)</t>
  </si>
  <si>
    <t>Exile_Car_Volha_Black</t>
  </si>
  <si>
    <t>Straw Hat (Dark)</t>
  </si>
  <si>
    <t>H_StrawHat_dark</t>
  </si>
  <si>
    <t>SPAR-16S (Sand)</t>
  </si>
  <si>
    <t>arifle_SPAR_02_snd_F</t>
  </si>
  <si>
    <t>Volha (White)</t>
  </si>
  <si>
    <t>Exile_Car_Volha_White</t>
  </si>
  <si>
    <t>CAR-95-1</t>
  </si>
  <si>
    <t>arifle_CTARS_blk_F</t>
  </si>
  <si>
    <t>Hat (Brown)</t>
  </si>
  <si>
    <t>H_Hat_brown</t>
  </si>
  <si>
    <t>5.8mm</t>
  </si>
  <si>
    <t>Hatchback (White Rusty)</t>
  </si>
  <si>
    <t>Exile_Car_Hatchback_Rusty1</t>
  </si>
  <si>
    <t>MX SW</t>
  </si>
  <si>
    <t>arifle_MX_SW_F</t>
  </si>
  <si>
    <t>Hat (Camo)</t>
  </si>
  <si>
    <t>H_Hat_camo</t>
  </si>
  <si>
    <t>Hatchback (Rusty Red)</t>
  </si>
  <si>
    <t>Exile_Car_Hatchback_Rusty2</t>
  </si>
  <si>
    <t>MX SW (Khaki)</t>
  </si>
  <si>
    <t>arifle_MX_SW_khk_F</t>
  </si>
  <si>
    <t>Mk200</t>
  </si>
  <si>
    <t>LMG_Mk200_F</t>
  </si>
  <si>
    <t>Hatchback (Rusty Yellow)</t>
  </si>
  <si>
    <t>Exile_Car_Hatchback_Rusty3</t>
  </si>
  <si>
    <t>Hat (Grey)</t>
  </si>
  <si>
    <t>H_Hat_grey</t>
  </si>
  <si>
    <t>Hatchback (Grey)</t>
  </si>
  <si>
    <t>Exile_Car_Hatchback_Grey</t>
  </si>
  <si>
    <t>Zafir</t>
  </si>
  <si>
    <t>LMG_Zafir_F</t>
  </si>
  <si>
    <t>Hat (Checker)</t>
  </si>
  <si>
    <t>H_Hat_checker</t>
  </si>
  <si>
    <t>Hatchback (Blue)</t>
  </si>
  <si>
    <t>Exile_Car_Hatchback_Blue</t>
  </si>
  <si>
    <t>Hat (Tan)</t>
  </si>
  <si>
    <t>H_Hat_tan</t>
  </si>
  <si>
    <t>Hatchback (Black)</t>
  </si>
  <si>
    <t>Exile_Car_Hatchback_Black</t>
  </si>
  <si>
    <t>Marshal Cap</t>
  </si>
  <si>
    <t>H_Cap_marshal</t>
  </si>
  <si>
    <t>PRK</t>
  </si>
  <si>
    <t>Exile_Weapon_RPK</t>
  </si>
  <si>
    <t>Hatchback (Green)</t>
  </si>
  <si>
    <t>Exile_Car_Hatchback_Green</t>
  </si>
  <si>
    <t>Racing Helmet (Green stripes)</t>
  </si>
  <si>
    <t>H_RacingHelmet_1_F</t>
  </si>
  <si>
    <t>Hatchback (Dark)</t>
  </si>
  <si>
    <t>Exile_Car_Hatchback_Dark</t>
  </si>
  <si>
    <t>PK</t>
  </si>
  <si>
    <t>Exile_Weapon_PK</t>
  </si>
  <si>
    <t>Racing Helmet (Blue and white)</t>
  </si>
  <si>
    <t>H_RacingHelmet_2_F</t>
  </si>
  <si>
    <t>Hatchback (Yellow)</t>
  </si>
  <si>
    <t>Exile_Car_Hatchback_Yellow</t>
  </si>
  <si>
    <t>Racing Helmet (Golden)</t>
  </si>
  <si>
    <t>H_RacingHelmet_3_F</t>
  </si>
  <si>
    <t>PKP</t>
  </si>
  <si>
    <t>Exile_Weapon_PKP</t>
  </si>
  <si>
    <t>Hatchback (Beige)</t>
  </si>
  <si>
    <t>Exile_Car_Hatchback_Beige</t>
  </si>
  <si>
    <t>Racing Helmet (Black &amp; orange stripes)</t>
  </si>
  <si>
    <t>H_RacingHelmet_4_F</t>
  </si>
  <si>
    <t>Hatchback (Yellow/Beige)</t>
  </si>
  <si>
    <t>C_Hatchback_01_F</t>
  </si>
  <si>
    <t>UK59</t>
  </si>
  <si>
    <t>Racing Helmet (Black)</t>
  </si>
  <si>
    <t>H_RacingHelmet_1_black_F</t>
  </si>
  <si>
    <t xml:space="preserve">Hatchback(Costom Blue) </t>
  </si>
  <si>
    <t>Exile_Car_Hatchback_BlueCostom</t>
  </si>
  <si>
    <t>Racing Helmet (Blue)</t>
  </si>
  <si>
    <t>H_RacingHelmet_1_blue_F</t>
  </si>
  <si>
    <t>Marksman Rifles</t>
  </si>
  <si>
    <t>LeeEnfield</t>
  </si>
  <si>
    <t>Exile_Weapon_LeeEnfield</t>
  </si>
  <si>
    <t>Sniper Rifle</t>
  </si>
  <si>
    <t>Racing Helmet (Green)</t>
  </si>
  <si>
    <t>H_RacingHelmet_1_green_F</t>
  </si>
  <si>
    <t xml:space="preserve">Hatchback(Beige Blue) </t>
  </si>
  <si>
    <t>Exile_Car_Hatchback_BeigeCostom</t>
  </si>
  <si>
    <t>MXM</t>
  </si>
  <si>
    <t>arifle_MXM_F</t>
  </si>
  <si>
    <t>Racing Helmet (Red)</t>
  </si>
  <si>
    <t>H_RacingHelmet_1_red_F</t>
  </si>
  <si>
    <t>Marksman</t>
  </si>
  <si>
    <t>Hatchback (Sport White)</t>
  </si>
  <si>
    <t>Exile_Car_Hatchback_Sport_White</t>
  </si>
  <si>
    <t>Racing Helmet (White)</t>
  </si>
  <si>
    <t>H_RacingHelmet_1_white_F</t>
  </si>
  <si>
    <t>MXM (Khaki)</t>
  </si>
  <si>
    <t>arifle_MXM_khk_F</t>
  </si>
  <si>
    <t>Hatchback (Sport Beige)</t>
  </si>
  <si>
    <t>Exile_Car_Hatchback_Sport_Beige</t>
  </si>
  <si>
    <t>Racing Helmet (Yellow)</t>
  </si>
  <si>
    <t>H_RacingHelmet_1_yellow_F</t>
  </si>
  <si>
    <t>CMR-76</t>
  </si>
  <si>
    <t>srifle_DMR_07_blk_F</t>
  </si>
  <si>
    <t>Hatchback (Sport Red)</t>
  </si>
  <si>
    <t>Exile_Car_Hatchback_Sport_Red</t>
  </si>
  <si>
    <t>Racing Helmet (Orange)</t>
  </si>
  <si>
    <t>H_RacingHelmet_1_orange_F</t>
  </si>
  <si>
    <t>CMR-76 (Green Hex)</t>
  </si>
  <si>
    <t>srifle_DMR_07_ghex_F</t>
  </si>
  <si>
    <t>Hatchback (Sport Green)</t>
  </si>
  <si>
    <t>Exile_Car_Hatchback_Sport_Green</t>
  </si>
  <si>
    <t>Combat Helmet (Tropic)</t>
  </si>
  <si>
    <t>H_HelmetB_tna_F</t>
  </si>
  <si>
    <t>Hatchback (Sport Blue)</t>
  </si>
  <si>
    <t>CMR-76 (Hex)</t>
  </si>
  <si>
    <t>srifle_DMR_07_hex_F</t>
  </si>
  <si>
    <t>Exile_Car_Hatchback_Sport_Blue</t>
  </si>
  <si>
    <t>Skate Helmet</t>
  </si>
  <si>
    <t>H_Helmet_Skate</t>
  </si>
  <si>
    <t>Special Purpose Helmet</t>
  </si>
  <si>
    <t>Stealth Combat Helmet</t>
  </si>
  <si>
    <t>H_HelmetB_TI_tna_F</t>
  </si>
  <si>
    <t>Hatchback (Sport Orange)</t>
  </si>
  <si>
    <t>Rahim</t>
  </si>
  <si>
    <t>Exile_Car_Hatchback_Sport_Orange</t>
  </si>
  <si>
    <t>srifle_DMR_01_F</t>
  </si>
  <si>
    <t>Hatchback (Sport Greenish)</t>
  </si>
  <si>
    <t>C_Hatchback_01_sport_F</t>
  </si>
  <si>
    <t>Stealth Balaclava</t>
  </si>
  <si>
    <t>Bandanna</t>
  </si>
  <si>
    <t>Balaclava</t>
  </si>
  <si>
    <t>Exile snow hat</t>
  </si>
  <si>
    <t>Uniform</t>
  </si>
  <si>
    <t>Capacity</t>
  </si>
  <si>
    <t xml:space="preserve">Underwear </t>
  </si>
  <si>
    <t>U_BasicBody</t>
  </si>
  <si>
    <t>Lada (Hipster)</t>
  </si>
  <si>
    <t>SPAR-17</t>
  </si>
  <si>
    <t>Exile_Car_Lada_Hipster</t>
  </si>
  <si>
    <t>arifle_SPAR_03_blk_F</t>
  </si>
  <si>
    <t>Combat Fatigues (MTP)</t>
  </si>
  <si>
    <t>U_B_CombatUniform_mcam</t>
  </si>
  <si>
    <t>Lada (Green)</t>
  </si>
  <si>
    <t>Exile_Car_Lada_Green</t>
  </si>
  <si>
    <t>SPAR-17 (Khaki)</t>
  </si>
  <si>
    <t>arifle_SPAR_03_khk_F</t>
  </si>
  <si>
    <t>Combat Fatigues (Tropic, Tee)</t>
  </si>
  <si>
    <t>U_B_T_Soldier_AR_F</t>
  </si>
  <si>
    <t>Lada (Red)</t>
  </si>
  <si>
    <t>Exile_Car_Lada_Red</t>
  </si>
  <si>
    <t>SPAR-17 (Sand)</t>
  </si>
  <si>
    <t>arifle_SPAR_03_snd_F</t>
  </si>
  <si>
    <t>Lada (Taxi)</t>
  </si>
  <si>
    <t>Worn Combat Fatigues (MTP)</t>
  </si>
  <si>
    <t>Exile_Car_Lada_Taxi</t>
  </si>
  <si>
    <t>U_B_CombatUniform_mcam_worn</t>
  </si>
  <si>
    <t>Lada (White)</t>
  </si>
  <si>
    <t>Exile_Car_Lada_White</t>
  </si>
  <si>
    <t>Combat Fatigues (MTP) (Tee)</t>
  </si>
  <si>
    <t>U_B_CombatUniform_mcam_tshirt</t>
  </si>
  <si>
    <t>Mk18</t>
  </si>
  <si>
    <t>srifle_EBR_F</t>
  </si>
  <si>
    <t>Land Rover (Red)</t>
  </si>
  <si>
    <t>Exile_Car_LandRover_Red</t>
  </si>
  <si>
    <t xml:space="preserve">Combat Fatigues [AAF] (Officer)        </t>
  </si>
  <si>
    <t>U_I_CombatUniform_tshirt</t>
  </si>
  <si>
    <t>Land Rover (Sand)</t>
  </si>
  <si>
    <t>Exile_Car_LandRover_Sand</t>
  </si>
  <si>
    <t>Combat Fatigues [AAF] (Officer)</t>
  </si>
  <si>
    <t xml:space="preserve">U_I_OfficerUniform	</t>
  </si>
  <si>
    <t>Mk14</t>
  </si>
  <si>
    <t>srifle_DMR_06_olive_F</t>
  </si>
  <si>
    <t>Land Rover (Desert)</t>
  </si>
  <si>
    <t>Exile_Car_LandRover_Desert</t>
  </si>
  <si>
    <t>Combat Fatigues (Miller)</t>
  </si>
  <si>
    <t>U_MillerBody</t>
  </si>
  <si>
    <t>Land Rover (Green)</t>
  </si>
  <si>
    <t>Exile_Car_LandRover_Green</t>
  </si>
  <si>
    <t>Mk-I</t>
  </si>
  <si>
    <t>srifle_DMR_03_F</t>
  </si>
  <si>
    <t>Combat Fatigues (Kerry)</t>
  </si>
  <si>
    <t>U_KerryBody</t>
  </si>
  <si>
    <t>LandRover_Civ_03</t>
  </si>
  <si>
    <t>Land Rover (Urban)</t>
  </si>
  <si>
    <t>LandRover_Civ_01_Urban1</t>
  </si>
  <si>
    <t>SVD</t>
  </si>
  <si>
    <t>Exile_Weapon_SVD</t>
  </si>
  <si>
    <t>LandRover_Civ_01</t>
  </si>
  <si>
    <t>Combat Fatigues [AAF] (Rolled-up)</t>
  </si>
  <si>
    <t>U_I_CombatUniform_shortsleeve</t>
  </si>
  <si>
    <t>SVD Camo</t>
  </si>
  <si>
    <t>Land Rover (Arc)</t>
  </si>
  <si>
    <t>LandRover_Civ_02</t>
  </si>
  <si>
    <t>Exile_Weapon_SVDCamo</t>
  </si>
  <si>
    <t>Officer Fatigues (Hex)</t>
  </si>
  <si>
    <t>U_O_OfficerUniform_ocamo</t>
  </si>
  <si>
    <t>Recon Fatigues (Tropic)</t>
  </si>
  <si>
    <t>U_B_T_Soldier_SL_F</t>
  </si>
  <si>
    <t>Land Rover (Ambulance Green)</t>
  </si>
  <si>
    <t>Exile_Car_LandRover_Ambulance_Green</t>
  </si>
  <si>
    <t>CZ550</t>
  </si>
  <si>
    <t>Exile_Weapon_CZ550</t>
  </si>
  <si>
    <t>.22 LR</t>
  </si>
  <si>
    <t>Land Rover (Ambulance Sand)</t>
  </si>
  <si>
    <t>Exile_Car_LandRover_Ambulance_Sand</t>
  </si>
  <si>
    <t xml:space="preserve">Recon Fatigues (Black)	</t>
  </si>
  <si>
    <t>U_O_SpecopsUniform_blk</t>
  </si>
  <si>
    <t>DMR</t>
  </si>
  <si>
    <t>Exile_Weapon_DMR</t>
  </si>
  <si>
    <t>Land Rover (Ambulance Desert)</t>
  </si>
  <si>
    <t>Exile_Car_LandRover_Ambulance_Desert</t>
  </si>
  <si>
    <t>Recon Fatigues (MTP)</t>
  </si>
  <si>
    <t>U_B_CombatUniform_mcam_vest</t>
  </si>
  <si>
    <t>Octavius (White)</t>
  </si>
  <si>
    <t>xMAR-10</t>
  </si>
  <si>
    <t>Exile_Car_Octavius_White</t>
  </si>
  <si>
    <t>Recon Fatigues (HEX)</t>
  </si>
  <si>
    <t>srifle_DMR_02_F</t>
  </si>
  <si>
    <t>U_O_SpecopsUniform_ocamo</t>
  </si>
  <si>
    <t xml:space="preserve">        Heli Pilot Coveralls [NATO]</t>
  </si>
  <si>
    <t>U_B_HeliPilotCoveralls</t>
  </si>
  <si>
    <t>Octavius (Black)</t>
  </si>
  <si>
    <t>Exile_Car_Octavius_Black</t>
  </si>
  <si>
    <t>Cyrus</t>
  </si>
  <si>
    <t>srifle_DMR_05_blk_F</t>
  </si>
  <si>
    <t>Heli Pilot Coveralls [AAF]</t>
  </si>
  <si>
    <t>U_I_HeliPilotCoveralls</t>
  </si>
  <si>
    <t>Offroad (Red)</t>
  </si>
  <si>
    <t>Exile_Car_Offroad_Red</t>
  </si>
  <si>
    <t>9.3 mm</t>
  </si>
  <si>
    <t>Offroad (Blue)</t>
  </si>
  <si>
    <t>Exile_Car_Offroad_Blue</t>
  </si>
  <si>
    <t xml:space="preserve">        Wetsuit [NATO]</t>
  </si>
  <si>
    <t>U_B_Wetsuit</t>
  </si>
  <si>
    <t>M320</t>
  </si>
  <si>
    <t>srifle_LRR_F</t>
  </si>
  <si>
    <t>Offroad (White)</t>
  </si>
  <si>
    <t xml:space="preserve">Exile_Car_Offroad_White </t>
  </si>
  <si>
    <t>Wetsuit [AAF]</t>
  </si>
  <si>
    <t>U_I_Wetsuit</t>
  </si>
  <si>
    <t>M320 (Tropic)</t>
  </si>
  <si>
    <t>srifle_LRR_tna_F</t>
  </si>
  <si>
    <t>Offroad (Beige)</t>
  </si>
  <si>
    <t>Exile_Car_Offroad_Beige</t>
  </si>
  <si>
    <t>Wetsuit [CSAT]</t>
  </si>
  <si>
    <t>U_O_Wetsuit</t>
  </si>
  <si>
    <t>GM6 Lynx</t>
  </si>
  <si>
    <t>srifle_GM6_F</t>
  </si>
  <si>
    <t>Offroad (Blue Custom)</t>
  </si>
  <si>
    <t>Exile_Car_Offroad_BlueCustom</t>
  </si>
  <si>
    <t>12.7 mm</t>
  </si>
  <si>
    <t xml:space="preserve">        Fatigues (Hex) [CSAT]</t>
  </si>
  <si>
    <t>U_O_CombatUniform_ocamo</t>
  </si>
  <si>
    <t>GM6 Lynx (Green Hex)</t>
  </si>
  <si>
    <t>srifle_GM6_ghex_F</t>
  </si>
  <si>
    <t>Offroad (Blue DarkRed)</t>
  </si>
  <si>
    <t>Exile_Car_Offroad_Darkred</t>
  </si>
  <si>
    <t xml:space="preserve">Fatigues (Urban) [CSAT]	</t>
  </si>
  <si>
    <t>U_O_CombatUniform_oucamo</t>
  </si>
  <si>
    <t>VSS Vintorez</t>
  </si>
  <si>
    <t>Exile_Weapon_VSSVintorez</t>
  </si>
  <si>
    <t>Offroad (Rusty Red)</t>
  </si>
  <si>
    <t>Exile_Car_Offroad_Rusty1</t>
  </si>
  <si>
    <t>Commoner Clothes (Blue)</t>
  </si>
  <si>
    <t>U_C_Poloshirt_blue</t>
  </si>
  <si>
    <t>ASP</t>
  </si>
  <si>
    <t>srifle_DMR_04_F</t>
  </si>
  <si>
    <t>Offroad (Rusty Blue)</t>
  </si>
  <si>
    <t>Exile_Car_Offroad_Rusty2</t>
  </si>
  <si>
    <t xml:space="preserve">	Commoner Clothes 3</t>
  </si>
  <si>
    <t>U_C_Commoner1_3</t>
  </si>
  <si>
    <t>Offroad (Rusty Beige)</t>
  </si>
  <si>
    <t>Exile_Car_Offroad_Rusty3</t>
  </si>
  <si>
    <t>srifle_DMR_04_Tan_F</t>
  </si>
  <si>
    <t>Commoner Clothes 2</t>
  </si>
  <si>
    <t>U_C_Commoner1_2</t>
  </si>
  <si>
    <t>Offroad (Guerilla 01)</t>
  </si>
  <si>
    <t>Exile_Car_Offroad_Guerilla01</t>
  </si>
  <si>
    <t>U_C_Commoner1_1</t>
  </si>
  <si>
    <t>Offroad (Guerilla 02)</t>
  </si>
  <si>
    <t>Exile_Car_Offroad_Guerilla02</t>
  </si>
  <si>
    <t>RGN Grenade</t>
  </si>
  <si>
    <t>MiniGrenade</t>
  </si>
  <si>
    <t>Commoner Clothes (Red-White)</t>
  </si>
  <si>
    <t>U_C_Poloshirt_redwhite</t>
  </si>
  <si>
    <t>Offroad (Guerilla 03)</t>
  </si>
  <si>
    <t>Exile_Car_Offroad_Guerilla03</t>
  </si>
  <si>
    <t>Commoner Clothes (Salmon)</t>
  </si>
  <si>
    <t>U_C_Poloshirt_salmon</t>
  </si>
  <si>
    <t>RGO Grenade</t>
  </si>
  <si>
    <t>HandGrenade</t>
  </si>
  <si>
    <t>Commoner Clothes (Tricolor)</t>
  </si>
  <si>
    <t>U_C_Poloshirt_tricolour</t>
  </si>
  <si>
    <t>Explosive Satchel</t>
  </si>
  <si>
    <t>SatchelCharge_Remote_Mag</t>
  </si>
  <si>
    <t>Offroad (Guerilla 04)</t>
  </si>
  <si>
    <t>Exile_Car_Offroad_Guerilla04</t>
  </si>
  <si>
    <t>Offroad (Guerilla 05)</t>
  </si>
  <si>
    <t>RPG-7</t>
  </si>
  <si>
    <t>Exile_Car_Offroad_Guerilla05</t>
  </si>
  <si>
    <t>launch_RPG7_F</t>
  </si>
  <si>
    <t>Commoner Clothes (Striped)</t>
  </si>
  <si>
    <t>U_C_Poloshirt_stripped</t>
  </si>
  <si>
    <t>Offroad (Guerilla 06)</t>
  </si>
  <si>
    <t>Exile_Car_Offroad_Guerilla06</t>
  </si>
  <si>
    <t>APERS Bounding Mine</t>
  </si>
  <si>
    <t>Offroad (Guerilla 07)</t>
  </si>
  <si>
    <t>Exile_Car_Offroad_Guerilla07</t>
  </si>
  <si>
    <t>Commoner Clothes (Burgundy)</t>
  </si>
  <si>
    <t>U_C_Poloshirt_burgundy</t>
  </si>
  <si>
    <t>APERS Mine</t>
  </si>
  <si>
    <t>Offroad (Guerilla 08)</t>
  </si>
  <si>
    <t>Exile_Car_Offroad_Guerilla08</t>
  </si>
  <si>
    <t>Offroad (Guerilla 09)</t>
  </si>
  <si>
    <t>Exile_Car_Offroad_Guerilla09</t>
  </si>
  <si>
    <t>Rangemaster Suit</t>
  </si>
  <si>
    <t>U_Rangemaster</t>
  </si>
  <si>
    <t>APERS Tripwire Mine</t>
  </si>
  <si>
    <t>AT Mine</t>
  </si>
  <si>
    <t>ATMine_Range_Mag</t>
  </si>
  <si>
    <t>Nikos Clothes</t>
  </si>
  <si>
    <t>U_NikosBody</t>
  </si>
  <si>
    <t>Offroad (Guerilla 10)</t>
  </si>
  <si>
    <t>Exile_Car_Offroad_Guerilla10</t>
  </si>
  <si>
    <t>IR Grenade (AAF)</t>
  </si>
  <si>
    <t>I_IR_Grenade</t>
  </si>
  <si>
    <t>Jacket and Shorts</t>
  </si>
  <si>
    <t>U_OrestesBody</t>
  </si>
  <si>
    <t>Small IED (Dug-in)</t>
  </si>
  <si>
    <t>Offroad (Guerilla 11)</t>
  </si>
  <si>
    <t>Exile_Car_Offroad_Guerilla11</t>
  </si>
  <si>
    <t xml:space="preserve">Specop Fatigues (Sage)        </t>
  </si>
  <si>
    <t>U_B_SpecopsUniform_sgg</t>
  </si>
  <si>
    <t>Pilot Coveralls [NATO]</t>
  </si>
  <si>
    <t>U_B_PilotCoveralls</t>
  </si>
  <si>
    <t>Offroad (Guerilla 12)</t>
  </si>
  <si>
    <t>Exile_Car_Offroad_Guerilla12</t>
  </si>
  <si>
    <t>Small IED (Urban)</t>
  </si>
  <si>
    <t>Offroad Repair  (Guerilla 01)</t>
  </si>
  <si>
    <t>Pilot Coveralls [AAF]</t>
  </si>
  <si>
    <t>U_I_pilotCoveralls</t>
  </si>
  <si>
    <t>Exile_Car_Offroad_Repair_Guerilla01</t>
  </si>
  <si>
    <t>Large IED (Urban)</t>
  </si>
  <si>
    <t>Pilot Coveralls [CSAT]</t>
  </si>
  <si>
    <t>U_O_PilotCoveralls</t>
  </si>
  <si>
    <t>Large IED (Dug-in)</t>
  </si>
  <si>
    <t>Offroad Repair  (Guerilla 02)</t>
  </si>
  <si>
    <t>Exile_Car_Offroad_Repair_Guerilla02</t>
  </si>
  <si>
    <t>Fatigues (Urban) [CSAT]</t>
  </si>
  <si>
    <t>Claymore Charge</t>
  </si>
  <si>
    <t>Offroad Repair (Guerilla 03)</t>
  </si>
  <si>
    <t>Exile_Car_Offroad_Repair_Guerilla03</t>
  </si>
  <si>
    <t>Officer Fatigues (Green Hex) [CSAT]</t>
  </si>
  <si>
    <t>U_O_T_Officer_F</t>
  </si>
  <si>
    <t>Misc</t>
  </si>
  <si>
    <t>Offroad Repair  (Guerilla 04)</t>
  </si>
  <si>
    <t>Smoke Grenade [White]</t>
  </si>
  <si>
    <t>Exile_Car_Offroad_Repair_Guerilla04</t>
  </si>
  <si>
    <t>SmokeShell</t>
  </si>
  <si>
    <t>Fatigues (Green Hex) [CSAT]</t>
  </si>
  <si>
    <t>U_O_T_Soldier_F</t>
  </si>
  <si>
    <t>Offroad Repair (Guerilla 05)</t>
  </si>
  <si>
    <t>Exile_Car_Offroad_Repair_Guerilla05</t>
  </si>
  <si>
    <t>Smoke Grenade [Blue]</t>
  </si>
  <si>
    <t>SmokeShellBlue</t>
  </si>
  <si>
    <t>Offroad Repair  (Guerilla 06)</t>
  </si>
  <si>
    <t>Exile_Car_Offroad_Repair_Guerilla06</t>
  </si>
  <si>
    <t>Smoke Grenade [Green]</t>
  </si>
  <si>
    <t>SmokeShellGreen</t>
  </si>
  <si>
    <t>Competitor Suit</t>
  </si>
  <si>
    <t>U_Competitor</t>
  </si>
  <si>
    <t>Smoke Grenade [Orange]</t>
  </si>
  <si>
    <t>SmokeShellOrange</t>
  </si>
  <si>
    <t>Offroad  Repair (Guerilla 07)</t>
  </si>
  <si>
    <t>Exile_Car_Offroad_Repair_Guerilla07</t>
  </si>
  <si>
    <t>Guerilla Garment</t>
  </si>
  <si>
    <t>U_IG_Guerilla1_1</t>
  </si>
  <si>
    <t>Smoke Grenade [Purple]</t>
  </si>
  <si>
    <t>SmokeShellPurple</t>
  </si>
  <si>
    <t>Offroad  Repair (Guerilla 08)</t>
  </si>
  <si>
    <t>Exile_Car_Offroad_Repair_Guerilla08</t>
  </si>
  <si>
    <t>Smoke Grenade [Red]</t>
  </si>
  <si>
    <t>SmokeShellRed</t>
  </si>
  <si>
    <t>Guerilla Uniform</t>
  </si>
  <si>
    <t>U_IG_leader</t>
  </si>
  <si>
    <t>Offroad Repair (Guerilla 09)</t>
  </si>
  <si>
    <t>Exile_Car_Offroad_Repair_Guerilla09</t>
  </si>
  <si>
    <t>Smoke Grenade [Yellow]</t>
  </si>
  <si>
    <t>SmokeShellYellow</t>
  </si>
  <si>
    <t>Offroad Repair (Guerilla 10)</t>
  </si>
  <si>
    <t>Exile_Car_Offroad_Repair_Guerilla10</t>
  </si>
  <si>
    <t>Guerilla Outfit (Plain, Dark)</t>
  </si>
  <si>
    <t>U_IG_Guerilla2_1</t>
  </si>
  <si>
    <t>Chemlight [Blue]</t>
  </si>
  <si>
    <t>Chemlight_blue</t>
  </si>
  <si>
    <t>Chemlight [Green]</t>
  </si>
  <si>
    <t>Chemlight_green</t>
  </si>
  <si>
    <t>Guerilla Outfit (Pattern)</t>
  </si>
  <si>
    <t>U_IG_Guerilla2_2</t>
  </si>
  <si>
    <t>Offroad  Repair (Guerilla 11)</t>
  </si>
  <si>
    <t>Exile_Car_Offroad_Repair_Guerilla11</t>
  </si>
  <si>
    <t>Chemlight [Red]</t>
  </si>
  <si>
    <t>Chemlight_red</t>
  </si>
  <si>
    <t>Guerilla Outfit (Plain, Light)</t>
  </si>
  <si>
    <t>U_IG_Guerilla2_3</t>
  </si>
  <si>
    <t>Chemlight [Yellow]</t>
  </si>
  <si>
    <t>Chemlight_yellow</t>
  </si>
  <si>
    <t>Offroad Repair (Guerilla 12)</t>
  </si>
  <si>
    <t>Exile_Car_Offroad_Repair_Guerilla12</t>
  </si>
  <si>
    <t>Guerilla Smocks</t>
  </si>
  <si>
    <t>U_OG_Guerilla3_2, U_OG_Guerilla3_1, U_BG_Guerilla3_2, U_BG_Guerilla3_1</t>
  </si>
  <si>
    <t>Flare [Green]</t>
  </si>
  <si>
    <t>FlareGreen_F</t>
  </si>
  <si>
    <t>Offroad  Repair (Blue)</t>
  </si>
  <si>
    <t>Exile_Car_Offroad_Repair_Blue</t>
  </si>
  <si>
    <t>Flare [Red]</t>
  </si>
  <si>
    <t>FlareRed_F</t>
  </si>
  <si>
    <t>Worn Clothes</t>
  </si>
  <si>
    <t>U_C_Poor_1, U_C_Poor_2</t>
  </si>
  <si>
    <t>Flare [White]</t>
  </si>
  <si>
    <t>FlareWhite_F</t>
  </si>
  <si>
    <t>Offroad  Repair (Red)</t>
  </si>
  <si>
    <t>Exile_Car_Offroad_Repair_Red</t>
  </si>
  <si>
    <t>Worker Coveralls</t>
  </si>
  <si>
    <t>U_C_WorkerCoveralls</t>
  </si>
  <si>
    <t>Flare [Yellow]</t>
  </si>
  <si>
    <t>FlareYellow_F</t>
  </si>
  <si>
    <t xml:space="preserve">Commoner Shorts	</t>
  </si>
  <si>
    <t>U_C_Commoner_shorts</t>
  </si>
  <si>
    <t>Offroad Repair (White)</t>
  </si>
  <si>
    <t>Exile_Car_Offroad_Repair_White</t>
  </si>
  <si>
    <t>Worn Shorts 1</t>
  </si>
  <si>
    <t>U_C_Poor_shorts_1</t>
  </si>
  <si>
    <t>Offroad Repair (Civilian Yellow)</t>
  </si>
  <si>
    <t>Exile_Car_Offroad_Repair_Civilian</t>
  </si>
  <si>
    <t>Surfer Outfit 1</t>
  </si>
  <si>
    <t>U_C_ShirtSurfer_shorts</t>
  </si>
  <si>
    <t>Offroad  Repair (Beige)</t>
  </si>
  <si>
    <t>Exile_Car_Offroad_Repair_Beige</t>
  </si>
  <si>
    <t>CTRG Combat Uniform</t>
  </si>
  <si>
    <t>U_B_CTRG_1,	U_B_CTRG_2</t>
  </si>
  <si>
    <t>Offroad  Repair (DarkRed)</t>
  </si>
  <si>
    <t>Exile_Car_Offroad_Repair_DarkRed</t>
  </si>
  <si>
    <t>CTRG Combat Uniform (Rolled-up)</t>
  </si>
  <si>
    <t>U_B_CTRG_3</t>
  </si>
  <si>
    <t>Offroad Repair (Custom Blue)</t>
  </si>
  <si>
    <t>Exile_Car_Offroad_Repair_BlueCustom</t>
  </si>
  <si>
    <t>CTRG Stealth Uniform</t>
  </si>
  <si>
    <t>U_B_CTRG_Soldier_F</t>
  </si>
  <si>
    <t>Old Tractor</t>
  </si>
  <si>
    <t>Exile_Car_OldTractor_Red</t>
  </si>
  <si>
    <t>Quad Bike (Blue)</t>
  </si>
  <si>
    <t>Exile_Bike_QuadBike_Blue</t>
  </si>
  <si>
    <t>CTRG Stealth Uniform (Tee)</t>
  </si>
  <si>
    <t>U_B_CTRG_Soldier_2_F</t>
  </si>
  <si>
    <t>Quad Bike (Red)</t>
  </si>
  <si>
    <t>Exile_Bike_QuadBike_Red</t>
  </si>
  <si>
    <t>Crafing Items</t>
  </si>
  <si>
    <t>Quad Bike (White)</t>
  </si>
  <si>
    <t>Exile_Bike_QuadBike_White</t>
  </si>
  <si>
    <t>CTRG Stealtth Uniform (Rolled-Up)</t>
  </si>
  <si>
    <t>U_B_CTRG_Soldier_3_F</t>
  </si>
  <si>
    <t>Quad Bike (Guerilla 01)</t>
  </si>
  <si>
    <t>Exile_Bike_QuadBike_Guerilla01</t>
  </si>
  <si>
    <t>Screws</t>
  </si>
  <si>
    <t>Exile_Item_Screws</t>
  </si>
  <si>
    <t>Quad Bike (Guerilla 02)</t>
  </si>
  <si>
    <t>Exile_Bike_QuadBike_Guerilla02</t>
  </si>
  <si>
    <t>CTRG Urban Uniform</t>
  </si>
  <si>
    <t>U_B_CTRG_Soldier_urb_1_F</t>
  </si>
  <si>
    <t>Quad Bike (Camo CSAT)</t>
  </si>
  <si>
    <t>Exile_Bike_QuadBike_CSAT</t>
  </si>
  <si>
    <t>Cement</t>
  </si>
  <si>
    <t>Exile_Item_Cement</t>
  </si>
  <si>
    <t>Sand</t>
  </si>
  <si>
    <t>Exile_Item_Sand</t>
  </si>
  <si>
    <t>Quad Bike (Camo Fia)</t>
  </si>
  <si>
    <t>Exile_Bike_QuadBike_Fia</t>
  </si>
  <si>
    <t>Carwheel</t>
  </si>
  <si>
    <t>Exile_Item_Carwheel</t>
  </si>
  <si>
    <t>Duct tape</t>
  </si>
  <si>
    <t>Quad Bike (Black)</t>
  </si>
  <si>
    <t>Exile_Bike_QuadBike_Black</t>
  </si>
  <si>
    <t>CTRG Urban Uniform (Tee)</t>
  </si>
  <si>
    <t>U_B_CTRG_Soldier_urb_2_F</t>
  </si>
  <si>
    <t>ExtensionCord</t>
  </si>
  <si>
    <t>Exile_Item_ExtensionCord</t>
  </si>
  <si>
    <t>Skoda Octavia (White)</t>
  </si>
  <si>
    <t>Octavia_Civ_01</t>
  </si>
  <si>
    <t>SUV (Black)</t>
  </si>
  <si>
    <t>CTRG Urban Uniform (Rolled-up)</t>
  </si>
  <si>
    <t>Exile_Car_SUV_Black</t>
  </si>
  <si>
    <t>U_B_CTRG_Soldier_urb_3_F</t>
  </si>
  <si>
    <t>Metal Wire</t>
  </si>
  <si>
    <t>Exile_Item_MetalWire</t>
  </si>
  <si>
    <t>SUV (Grey)</t>
  </si>
  <si>
    <t>Exile_Car_SUV_Grey</t>
  </si>
  <si>
    <t>Survival Fatigues</t>
  </si>
  <si>
    <t>U_B_survival_uniform</t>
  </si>
  <si>
    <t>Zip Tie</t>
  </si>
  <si>
    <t>Exile_Item_ZipTie</t>
  </si>
  <si>
    <t>SUV (Orange)</t>
  </si>
  <si>
    <t>Exile_Car_SUV_Orange</t>
  </si>
  <si>
    <t>Worn Combat Fatigues (Kerry)</t>
  </si>
  <si>
    <t>U_I_G_Story_Protagonist_F</t>
  </si>
  <si>
    <t>Light Bulb</t>
  </si>
  <si>
    <t>Exile_Item_LightBulb</t>
  </si>
  <si>
    <t>Metal Board</t>
  </si>
  <si>
    <t>Exile_Item_MetalBoard</t>
  </si>
  <si>
    <t>SUV (Red)</t>
  </si>
  <si>
    <t>Exile_Car_SUV_Red</t>
  </si>
  <si>
    <t>Journalist Clothes</t>
  </si>
  <si>
    <t>U_C_Journalist</t>
  </si>
  <si>
    <t>Junk Metal</t>
  </si>
  <si>
    <t>Exile_Item_JunkMeta</t>
  </si>
  <si>
    <t>SUV (Rusty 1 Brown)</t>
  </si>
  <si>
    <t>Exile_Car_SUV_Rusty1</t>
  </si>
  <si>
    <t>Metal Pole</t>
  </si>
  <si>
    <t>Scientist Clothes</t>
  </si>
  <si>
    <t>Exile_Item_MetalPole</t>
  </si>
  <si>
    <t>U_C_Scientist</t>
  </si>
  <si>
    <t>Rope</t>
  </si>
  <si>
    <t>Exile_Item_Rope</t>
  </si>
  <si>
    <t>SUV (Rusty 2 red)</t>
  </si>
  <si>
    <t>Exile_Car_SUV_Rusty2</t>
  </si>
  <si>
    <t>Pink</t>
  </si>
  <si>
    <t>U_NikosAgedBody</t>
  </si>
  <si>
    <t>Shovel</t>
  </si>
  <si>
    <t>Exile_Item_Shovel</t>
  </si>
  <si>
    <t>Cordless ScrewDriver</t>
  </si>
  <si>
    <t>Pilers</t>
  </si>
  <si>
    <t xml:space="preserve">Marshal Clothes	</t>
  </si>
  <si>
    <t xml:space="preserve">	U_Marshal</t>
  </si>
  <si>
    <t>SUV (Rusty 3 White)</t>
  </si>
  <si>
    <t>Handsaw</t>
  </si>
  <si>
    <t>VR Suit [NATO]</t>
  </si>
  <si>
    <t>Grinder</t>
  </si>
  <si>
    <t xml:space="preserve">U_B_Protagonist_VR	</t>
  </si>
  <si>
    <t>Military</t>
  </si>
  <si>
    <t>Laptop</t>
  </si>
  <si>
    <t>Guerilla Apparel</t>
  </si>
  <si>
    <t>SUV (A2 Base)</t>
  </si>
  <si>
    <t>Exile_Construction_Laptop_Static</t>
  </si>
  <si>
    <t>SUV_Base</t>
  </si>
  <si>
    <t>U_IG_Guerrilla_6_1</t>
  </si>
  <si>
    <t>Tent</t>
  </si>
  <si>
    <t>Exile_Item_CamoTentKit</t>
  </si>
  <si>
    <t>Guerilla</t>
  </si>
  <si>
    <t>SUV (Classic Black)</t>
  </si>
  <si>
    <t>Exile_Car_SUVXL_Black</t>
  </si>
  <si>
    <t>Sledge Hammer</t>
  </si>
  <si>
    <t>Exile_Melee_SledgeHammer</t>
  </si>
  <si>
    <t>Driver Coverall (Fuel)</t>
  </si>
  <si>
    <t>U_C_Driver_1</t>
  </si>
  <si>
    <t>Camera</t>
  </si>
  <si>
    <t>Exile_Item_BaseCameraKit</t>
  </si>
  <si>
    <t>Codelock</t>
  </si>
  <si>
    <t>Item_Item_Codelock</t>
  </si>
  <si>
    <t>Tractor</t>
  </si>
  <si>
    <t>Driver Coverall (Bluking)</t>
  </si>
  <si>
    <t>U_C_Driver_2</t>
  </si>
  <si>
    <t>Exile_Car_Tractor_Red</t>
  </si>
  <si>
    <t>Axe</t>
  </si>
  <si>
    <t>Exile_Melee_Axe</t>
  </si>
  <si>
    <t>Driver Coverall (Redstone)</t>
  </si>
  <si>
    <t>U_C_Driver_3</t>
  </si>
  <si>
    <t>UAZ (Green)</t>
  </si>
  <si>
    <t>Exile_Car_UAZ_Green</t>
  </si>
  <si>
    <t>Screwdriver</t>
  </si>
  <si>
    <t>Exile_Item_Screwdriver</t>
  </si>
  <si>
    <t>CookingPot</t>
  </si>
  <si>
    <t>Exile_Item_CookingPot</t>
  </si>
  <si>
    <t>Driver Coverall (Vrana)</t>
  </si>
  <si>
    <t>U_C_Driver_4</t>
  </si>
  <si>
    <t>CanOpener</t>
  </si>
  <si>
    <t>Exile_Item_CanOpener</t>
  </si>
  <si>
    <t>Driver Coverall (Black)</t>
  </si>
  <si>
    <t>U_C_Driver_1_black</t>
  </si>
  <si>
    <t>UAZ (Open)</t>
  </si>
  <si>
    <t>Exile_Car_UAZ_Open_Green</t>
  </si>
  <si>
    <t>Matches</t>
  </si>
  <si>
    <t>Exile_Item_Matches</t>
  </si>
  <si>
    <t>Driver Coverall (Blue)</t>
  </si>
  <si>
    <t>U_C_Driver_1_blue</t>
  </si>
  <si>
    <t>Fire Extinguisher</t>
  </si>
  <si>
    <t>Exile_Item_FireExtinguisher</t>
  </si>
  <si>
    <t>Kart (Green)</t>
  </si>
  <si>
    <t>Exile_Car_Kart_Green</t>
  </si>
  <si>
    <t>Oil Canister</t>
  </si>
  <si>
    <t>Exile_Item_OilCanister</t>
  </si>
  <si>
    <t>Hammer</t>
  </si>
  <si>
    <t>Exile_Item_Hammer</t>
  </si>
  <si>
    <t>Driver Coverall (Green)</t>
  </si>
  <si>
    <t>U_C_Driver_1_green</t>
  </si>
  <si>
    <t>Kart (Yellow)</t>
  </si>
  <si>
    <t>Exile_Car_Kart_Yellow</t>
  </si>
  <si>
    <t>Exile_Item_CordlessScrewdriver</t>
  </si>
  <si>
    <t>Foolbox</t>
  </si>
  <si>
    <t>Exile_Item_Foolbox</t>
  </si>
  <si>
    <t>Fuel Canister</t>
  </si>
  <si>
    <t>Exile_Car_Kart_Orange</t>
  </si>
  <si>
    <t>Driver Coverall (Red)</t>
  </si>
  <si>
    <t>U_C_Driver_1_red</t>
  </si>
  <si>
    <t>Empty fuel Canister</t>
  </si>
  <si>
    <t>Kart (Blue)</t>
  </si>
  <si>
    <t>Exile_Car_Kart_Blue</t>
  </si>
  <si>
    <t>Driver Coverall (White)</t>
  </si>
  <si>
    <t>U_C_Driver_1_white</t>
  </si>
  <si>
    <t>Sleeping Mat</t>
  </si>
  <si>
    <t>Exile_Item_SleepingMat</t>
  </si>
  <si>
    <t>Wrench</t>
  </si>
  <si>
    <t>Exile_Item_Wrench</t>
  </si>
  <si>
    <t>Safe</t>
  </si>
  <si>
    <t>Kart (Black)</t>
  </si>
  <si>
    <t>Exile_Car_Kart_Black</t>
  </si>
  <si>
    <t>Driver Coverall (Yellow)</t>
  </si>
  <si>
    <t>U_C_Driver_1_yellow</t>
  </si>
  <si>
    <t>Kart (White)</t>
  </si>
  <si>
    <t>Exile_Car_Kart_White</t>
  </si>
  <si>
    <t>Driver Coverall (Orange)</t>
  </si>
  <si>
    <t>U_C_Driver_1_orange</t>
  </si>
  <si>
    <t>Exile Customs</t>
  </si>
  <si>
    <t>Kart (Red Stone)</t>
  </si>
  <si>
    <t>Exile_Car_Kart_RedStone</t>
  </si>
  <si>
    <t>Kart (BluKing)</t>
  </si>
  <si>
    <t>Exile_Car_Kart_BlueKing</t>
  </si>
  <si>
    <t>Exile Woodland</t>
  </si>
  <si>
    <t>Kart (Vrana)</t>
  </si>
  <si>
    <t>C_Kart__01_Vrana_F</t>
  </si>
  <si>
    <t>Full Ghillie (Lush) [NATO]</t>
  </si>
  <si>
    <t>U_B_FullGhillie_lsh</t>
  </si>
  <si>
    <t>Kart (Fuel)</t>
  </si>
  <si>
    <t>C_Kart__01_Fuel_F</t>
  </si>
  <si>
    <t>Vaz (Red)</t>
  </si>
  <si>
    <t>Lada_Civ_02</t>
  </si>
  <si>
    <t xml:space="preserve">Full Ghillie (Semi-Arid) [NATO]	</t>
  </si>
  <si>
    <t>U_B_FullGhillie_sard</t>
  </si>
  <si>
    <t>Vaz (White)</t>
  </si>
  <si>
    <t>Full Ghillie (Arid) [NATO]</t>
  </si>
  <si>
    <t>Lada_Civ_01</t>
  </si>
  <si>
    <t xml:space="preserve">U_B_FullGhillie_ard	</t>
  </si>
  <si>
    <t>Vaz (Decorated Green/White)</t>
  </si>
  <si>
    <t>Lada_Civ_04</t>
  </si>
  <si>
    <t>Full Ghillie (Lush) [CSAT]</t>
  </si>
  <si>
    <t>U_O_FullGhillie_lsh</t>
  </si>
  <si>
    <t>Scopes</t>
  </si>
  <si>
    <t>Vaz (Green Rusty)</t>
  </si>
  <si>
    <t>Lada_Civ_03</t>
  </si>
  <si>
    <t>MRD</t>
  </si>
  <si>
    <t>optic_MRD</t>
  </si>
  <si>
    <t>Full Ghillie (Semi-Arid) [CSAT]</t>
  </si>
  <si>
    <t>U_O_FullGhillie_sard</t>
  </si>
  <si>
    <t>Vaz (Militia)</t>
  </si>
  <si>
    <t>Lada_Militia</t>
  </si>
  <si>
    <t>Yorris</t>
  </si>
  <si>
    <t>optic_Yorris</t>
  </si>
  <si>
    <t>New Bike</t>
  </si>
  <si>
    <t>Full Ghillie (Arid) [CSAT]</t>
  </si>
  <si>
    <t>U_O_FullGhillie_ard</t>
  </si>
  <si>
    <t>MB 4WD (Jeep)</t>
  </si>
  <si>
    <t>C_Offroad_02_unarmed_F</t>
  </si>
  <si>
    <t>ACO</t>
  </si>
  <si>
    <t>optic_Aco</t>
  </si>
  <si>
    <t>Full Ghillie (Lush) [AAF]</t>
  </si>
  <si>
    <t>ACO (Green)</t>
  </si>
  <si>
    <t>optic_ACO_grn</t>
  </si>
  <si>
    <t>U_I_FullGhillie_lsh</t>
  </si>
  <si>
    <t>ACO Smg (Green)</t>
  </si>
  <si>
    <t>optic_ACO_grn_smg</t>
  </si>
  <si>
    <t>Trucks</t>
  </si>
  <si>
    <t>Full Ghillie (Semi-Arid) [AAF]</t>
  </si>
  <si>
    <t>U_I_FullGhillie_sard</t>
  </si>
  <si>
    <t>ACO Smg</t>
  </si>
  <si>
    <t>optic_Aco_smg</t>
  </si>
  <si>
    <t>Tow Tracktor</t>
  </si>
  <si>
    <t>Exile_Car_TowTracktor_White</t>
  </si>
  <si>
    <t>Holosight</t>
  </si>
  <si>
    <t>optic_Holosight</t>
  </si>
  <si>
    <t>Full Ghillie (Arid) [AAF]</t>
  </si>
  <si>
    <t>U_I_FullGhillie_ard</t>
  </si>
  <si>
    <t>optic_Holosight_blk_F</t>
  </si>
  <si>
    <t>Ikarus (Blue) Same as all NR.1</t>
  </si>
  <si>
    <t>Exile_Car_Ikarus_Blue</t>
  </si>
  <si>
    <t>optic_Holosight_khk_F</t>
  </si>
  <si>
    <t>Ikarus (Base) Same as all NR.1</t>
  </si>
  <si>
    <t>Ikarus_Civ_Base</t>
  </si>
  <si>
    <t>Ghillie Suit [CSAT]</t>
  </si>
  <si>
    <t>U_O_T_Sniper_F</t>
  </si>
  <si>
    <t>Holosight Smg</t>
  </si>
  <si>
    <t>optic_Holosight_smg</t>
  </si>
  <si>
    <t>Ikarus_Base</t>
  </si>
  <si>
    <t>Ghillie Suit [NATO]</t>
  </si>
  <si>
    <t>U_B_GhillieSuit, U_B_T_Sniper_F</t>
  </si>
  <si>
    <t>optic_Holosight_smg_blk_F</t>
  </si>
  <si>
    <t>Ikarus (Red)Same as all NR.2</t>
  </si>
  <si>
    <t>Exile_Car_Ikarus_Red</t>
  </si>
  <si>
    <t>MRCO</t>
  </si>
  <si>
    <t>optic_MRCO</t>
  </si>
  <si>
    <t>Hunting Clothes</t>
  </si>
  <si>
    <t>NVS</t>
  </si>
  <si>
    <t>optic_NVS</t>
  </si>
  <si>
    <t>Bandit Clothes (Polo Shirt)</t>
  </si>
  <si>
    <t>U_I_C_Soldier_Bandit_1_F</t>
  </si>
  <si>
    <t>Ikarus (Party) Same as all NR.2</t>
  </si>
  <si>
    <t>Exile_Car_Ikarus_Party</t>
  </si>
  <si>
    <t>SOS</t>
  </si>
  <si>
    <t>optic_SOS</t>
  </si>
  <si>
    <t>optic_SOS_khk_F</t>
  </si>
  <si>
    <t>Bandit Clothes (Skull)</t>
  </si>
  <si>
    <t xml:space="preserve"> U_I_C_Soldier_Bandit_2_F</t>
  </si>
  <si>
    <t>ERCO (Black)</t>
  </si>
  <si>
    <t>optic_ERCO_blk_F</t>
  </si>
  <si>
    <t>Ikarus (Blue) Same as all NR.2</t>
  </si>
  <si>
    <t>Ikarus_Civ_02</t>
  </si>
  <si>
    <t>Bandit Clothes (Tee)</t>
  </si>
  <si>
    <t xml:space="preserve"> U_I_C_Soldier_Bandit_3_F</t>
  </si>
  <si>
    <t>ERCO</t>
  </si>
  <si>
    <t>optic_ERCO_khk_F</t>
  </si>
  <si>
    <t>Tempest (Transport)</t>
  </si>
  <si>
    <t>Exile_Car_Tempest</t>
  </si>
  <si>
    <t>Bandit Clothes (Checkered)</t>
  </si>
  <si>
    <t xml:space="preserve"> U_I_C_Soldier_Bandit_4_F</t>
  </si>
  <si>
    <t>optic_ERCO_snd_F</t>
  </si>
  <si>
    <t>Bandit Clothes (Tank top)</t>
  </si>
  <si>
    <t xml:space="preserve"> U_I_C_Soldier_Bandit_5_F</t>
  </si>
  <si>
    <t>Tempest (Device)</t>
  </si>
  <si>
    <t>O_Truck_03_device_F</t>
  </si>
  <si>
    <t>Tempest (Ammo)</t>
  </si>
  <si>
    <t>O_Truck_03_ammo_F</t>
  </si>
  <si>
    <t>Casual Clothes (Navy)</t>
  </si>
  <si>
    <t>U_C_Man_casual_1_F</t>
  </si>
  <si>
    <t>Tempest (Fuel)</t>
  </si>
  <si>
    <t>O_Truck_03_fuel_F</t>
  </si>
  <si>
    <t>ARCO</t>
  </si>
  <si>
    <t>optic_Arco</t>
  </si>
  <si>
    <t>Tempest (Medical)</t>
  </si>
  <si>
    <t>O_Truck_03_medical_F</t>
  </si>
  <si>
    <t>Tempest (Repair)</t>
  </si>
  <si>
    <t>O_Truck_03_repair_F</t>
  </si>
  <si>
    <t>Tempest (Covered Transport)</t>
  </si>
  <si>
    <t>O_Truck_03_covered_F</t>
  </si>
  <si>
    <t>Zamak Transport</t>
  </si>
  <si>
    <t>Exile_Car_Zamak</t>
  </si>
  <si>
    <t>Casual Clothes (Blue)</t>
  </si>
  <si>
    <t>U_C_Man_casual_2_F</t>
  </si>
  <si>
    <t>ARCO (Black)</t>
  </si>
  <si>
    <t>optic_Arco_blk_F</t>
  </si>
  <si>
    <t>Zamak Transport (Covered)</t>
  </si>
  <si>
    <t>C_Truck_02_covered_F</t>
  </si>
  <si>
    <t>Casual Clothes (Green)</t>
  </si>
  <si>
    <t>U_C_Man_casual_3_F</t>
  </si>
  <si>
    <t>Zamak Repair</t>
  </si>
  <si>
    <t>C_Truck_02_box_F</t>
  </si>
  <si>
    <t>Zamak Fuel</t>
  </si>
  <si>
    <t>C_Truck_02_fuel_F</t>
  </si>
  <si>
    <t>Van (White)</t>
  </si>
  <si>
    <t>Exile_Car_Van_White</t>
  </si>
  <si>
    <t xml:space="preserve">ARCO </t>
  </si>
  <si>
    <t>optic_Arco_ghex_F</t>
  </si>
  <si>
    <t>Casual Clothes (Sky)</t>
  </si>
  <si>
    <t>U_C_Man_casual_4_F</t>
  </si>
  <si>
    <t>Van (Red)</t>
  </si>
  <si>
    <t>Exile_Car_Van_Red</t>
  </si>
  <si>
    <t>RCO</t>
  </si>
  <si>
    <t>optic_Hamr</t>
  </si>
  <si>
    <t>Casual Clothes (Yellow)</t>
  </si>
  <si>
    <t>U_C_Man_casual_5_F</t>
  </si>
  <si>
    <t>optic_Hamr_khk_F</t>
  </si>
  <si>
    <t>Van (Black)</t>
  </si>
  <si>
    <t>Exile_Car_Van_Black</t>
  </si>
  <si>
    <t>Casual Clothes (Red)</t>
  </si>
  <si>
    <t>U_C_Man_casual_6_F</t>
  </si>
  <si>
    <t>DMS</t>
  </si>
  <si>
    <t>optic_DMS</t>
  </si>
  <si>
    <t>Van (Guerilla 01)</t>
  </si>
  <si>
    <t>Exile_Car_Van_Guerilla01</t>
  </si>
  <si>
    <t>Gendarmeire Commander Uniform</t>
  </si>
  <si>
    <t>U_B_GEN_Commander_F</t>
  </si>
  <si>
    <t>Van (Guerilla 02)</t>
  </si>
  <si>
    <t>Exile_Car_Van_Guerilla02</t>
  </si>
  <si>
    <t>optic_DMS_ghex_F</t>
  </si>
  <si>
    <t>Gendarmeire Uniform</t>
  </si>
  <si>
    <t>U_B_GEN_Soldier_F</t>
  </si>
  <si>
    <t>KHS (old)</t>
  </si>
  <si>
    <t>optic_KHS_old</t>
  </si>
  <si>
    <t>Van (Guerilla 03)</t>
  </si>
  <si>
    <t>Exile_Car_Van_Guerilla03</t>
  </si>
  <si>
    <t>Paramilitary Garb (Tee)</t>
  </si>
  <si>
    <t>U_I_C_Soldier_Para_1</t>
  </si>
  <si>
    <t>AMS</t>
  </si>
  <si>
    <t>optic_AMS</t>
  </si>
  <si>
    <t>Van (Guerilla 04)</t>
  </si>
  <si>
    <t>Exile_Car_Van_Guerilla04</t>
  </si>
  <si>
    <t>Paramilitary Garb (Jack)</t>
  </si>
  <si>
    <t>U_I_C_Soldier_Para_2</t>
  </si>
  <si>
    <t>optic_AMS_base</t>
  </si>
  <si>
    <t>Van (Guerilla 05)</t>
  </si>
  <si>
    <t>Exile_Car_Van_Guerilla05</t>
  </si>
  <si>
    <t>optic_AMS_khk</t>
  </si>
  <si>
    <t>Paramilitary Garb (Shirt)</t>
  </si>
  <si>
    <t>AMS (Sand)</t>
  </si>
  <si>
    <t>U_I_C_Soldier_Para_3_F</t>
  </si>
  <si>
    <t>optic_AMS_snd</t>
  </si>
  <si>
    <t>Van (Guerilla 06)</t>
  </si>
  <si>
    <t>Exile_Car_Van_Guerilla06</t>
  </si>
  <si>
    <t>KHS</t>
  </si>
  <si>
    <t>optic_KHS_base</t>
  </si>
  <si>
    <t>KHS (black)</t>
  </si>
  <si>
    <t>optic_KHS_blk</t>
  </si>
  <si>
    <t>Paramilitary Garb (Tank top camo)</t>
  </si>
  <si>
    <t>U_I_C_Soldier_Para_4_F</t>
  </si>
  <si>
    <t>Van (Guerilla 07)</t>
  </si>
  <si>
    <t>KHS (HEX)</t>
  </si>
  <si>
    <t>Exile_Car_Van_Guerilla07</t>
  </si>
  <si>
    <t>optic_KHS_hex</t>
  </si>
  <si>
    <t>Paramilitary Garb (Shorts)</t>
  </si>
  <si>
    <t>U_I_C_Soldier_Para_5_F</t>
  </si>
  <si>
    <t>optic_KHS_tan</t>
  </si>
  <si>
    <t>Van (Guerilla 08)</t>
  </si>
  <si>
    <t>Special Purpose Suit (Hex)</t>
  </si>
  <si>
    <t>Exile_Car_Van_Guerilla08</t>
  </si>
  <si>
    <t>U_O_V_Soldier_Viper_hex_F</t>
  </si>
  <si>
    <t>LRPS</t>
  </si>
  <si>
    <t>optic_LRPS</t>
  </si>
  <si>
    <t>Special Purpose Suit (Green Hex)</t>
  </si>
  <si>
    <t>U_O_V_Soldier_Viper_F</t>
  </si>
  <si>
    <t>Van (Box Red)</t>
  </si>
  <si>
    <t>Exile_Car_Van_Box_Red</t>
  </si>
  <si>
    <t>LRPS (GHex)</t>
  </si>
  <si>
    <t>optic_LRPS_ghex_F</t>
  </si>
  <si>
    <t>Van (Box White)</t>
  </si>
  <si>
    <t>Exile_Car_Van_Box_White</t>
  </si>
  <si>
    <t>optic_LRPS_tna_F</t>
  </si>
  <si>
    <t>Sport Clothes (Beach)</t>
  </si>
  <si>
    <t>U_C_man_sport_1_F</t>
  </si>
  <si>
    <t>Van (Box Black)</t>
  </si>
  <si>
    <t>Exile_Car_Van_Box_Black</t>
  </si>
  <si>
    <t>Suppresors</t>
  </si>
  <si>
    <t>Sport Clothes (Orange)</t>
  </si>
  <si>
    <t>U_C_man_sport_2_F</t>
  </si>
  <si>
    <t>Sound Suppresor (6.5 mm)</t>
  </si>
  <si>
    <t>muzzle_snds_H</t>
  </si>
  <si>
    <t>Van (Box Guerilla 01)</t>
  </si>
  <si>
    <t>Exile_Car_Van_Box_Guerilla01</t>
  </si>
  <si>
    <t>Sport Clothes (Blue)</t>
  </si>
  <si>
    <t xml:space="preserve"> U_C_man_sport_3_F</t>
  </si>
  <si>
    <t>Summer Clothes</t>
  </si>
  <si>
    <t>Van ( Box Guerilla 02)</t>
  </si>
  <si>
    <t>Exile_Car_Van_Box_Guerilla02</t>
  </si>
  <si>
    <t>Sound Suppresor (9 mm)</t>
  </si>
  <si>
    <t>muzzle_snds_L</t>
  </si>
  <si>
    <t>Sound Suppresor (5.56 mm)</t>
  </si>
  <si>
    <t>muzzle_snds_M</t>
  </si>
  <si>
    <t>Syndikat Uniform</t>
  </si>
  <si>
    <t>Van (Box Guerilla 03)</t>
  </si>
  <si>
    <t>U_I_C_Soldier_Camo_F</t>
  </si>
  <si>
    <t>Exile_Car_Van_Box_Guerilla03</t>
  </si>
  <si>
    <t>Sound Suppresor (7.62 mm)</t>
  </si>
  <si>
    <t>muzzle_snds_B</t>
  </si>
  <si>
    <t>Van (Box Guerilla 04)</t>
  </si>
  <si>
    <t>Exile_Car_Van_Box_Guerilla04</t>
  </si>
  <si>
    <t>Vest</t>
  </si>
  <si>
    <t>Sound Suppresor (6.5 mm LMG)</t>
  </si>
  <si>
    <t>muzzle_snds_H_MG</t>
  </si>
  <si>
    <t>Carrier GL Rig (Black)</t>
  </si>
  <si>
    <t>V_PlateCarrierGL_blk</t>
  </si>
  <si>
    <t>Van (Box Guerilla 05)</t>
  </si>
  <si>
    <t>Exile_Car_Van_Box_Guerilla05</t>
  </si>
  <si>
    <t>Sound Suppresor (.45 ACP)</t>
  </si>
  <si>
    <t>muzzle_snds_acp</t>
  </si>
  <si>
    <t>Van (Box Guerilla 06)</t>
  </si>
  <si>
    <t>Exile_Car_Van_Box_Guerilla06</t>
  </si>
  <si>
    <t>Sound Suppresor  (5.8 mm)</t>
  </si>
  <si>
    <t>muzzle_snds_58_blk_F</t>
  </si>
  <si>
    <t>Sound Suppresor (5.8 mm)</t>
  </si>
  <si>
    <t>muzzle_snds_58_wdm_F</t>
  </si>
  <si>
    <t>Van (Box Guerilla 07)</t>
  </si>
  <si>
    <t>Exile_Car_Van_Box_Guerilla07</t>
  </si>
  <si>
    <t>Carrier GL Rig (Green)</t>
  </si>
  <si>
    <t xml:space="preserve">V_PlateCarrierGL_rgr	</t>
  </si>
  <si>
    <t>Sound Suppresor (6.5 mm) (Black)</t>
  </si>
  <si>
    <t>muzzle_snds_65_TI_blk_F</t>
  </si>
  <si>
    <t>Van ( Box Guerilla 08)</t>
  </si>
  <si>
    <t>Exile_Car_Van_Box_Guerilla08</t>
  </si>
  <si>
    <t>Sound Suppresor (6.5 mm) (GHex)</t>
  </si>
  <si>
    <t>muzzle_snds_65_TI_ghex_F</t>
  </si>
  <si>
    <t>Van (Fuel Black)</t>
  </si>
  <si>
    <t>Exile_Car_Van_Fuel_Black</t>
  </si>
  <si>
    <t xml:space="preserve">Sound Suppresor (6.5 mm) (HEX) </t>
  </si>
  <si>
    <t>muzzle_snds_65_TI_hex_F</t>
  </si>
  <si>
    <t>Carrier GL Rig (MTP)</t>
  </si>
  <si>
    <t xml:space="preserve">V_PlateCarrierGL_mtp	</t>
  </si>
  <si>
    <t>Van (Fuel Red)</t>
  </si>
  <si>
    <t>Exile_Car_Van_Fuel_Red</t>
  </si>
  <si>
    <t>Sound Suppresor (6.5 mm) (KHK)</t>
  </si>
  <si>
    <t>muzzle_snds_B_khk_F</t>
  </si>
  <si>
    <t>Sound Suppresor (6.5 mm) (SND)</t>
  </si>
  <si>
    <t>Van (Fuel White)</t>
  </si>
  <si>
    <t>Exile_Car_Van_Fuel_White</t>
  </si>
  <si>
    <t>muzzle_snds_B_snd_F</t>
  </si>
  <si>
    <t>Carrier GL Rig (Tropic)</t>
  </si>
  <si>
    <t>V_PlateCarrierGL_tna_F</t>
  </si>
  <si>
    <t>Van (Fuel Guerilla 01)</t>
  </si>
  <si>
    <t>Exile_Car_Van_Fuel_Guerilla01</t>
  </si>
  <si>
    <t>muzzle_snds_H_khk_F</t>
  </si>
  <si>
    <t>Sound Suppresor (6.5 mm LMG) (Black)</t>
  </si>
  <si>
    <t>muzzle_snds_H_MG_blk_F</t>
  </si>
  <si>
    <t>Van (Fuel Guerilla 02)</t>
  </si>
  <si>
    <t>Carrier Special Rig (Black)</t>
  </si>
  <si>
    <t>Exile_Car_Van_Fuel_Guerilla02</t>
  </si>
  <si>
    <t>V_PlateCarrierSpec_blk</t>
  </si>
  <si>
    <t>Sound Suppresor (6.5 mm LMG) (KHK)</t>
  </si>
  <si>
    <t>muzzle_snds_H_MG_khk_F</t>
  </si>
  <si>
    <t>Sound Suppresor (6.5 mm LMG) (Sand)</t>
  </si>
  <si>
    <t>muzzle_snds_H_snd_F</t>
  </si>
  <si>
    <t>Van (Fuel Guerilla 03)</t>
  </si>
  <si>
    <t>Exile_Car_Van_Fuel_Guerilla03</t>
  </si>
  <si>
    <t xml:space="preserve">Sound Suppresor (6.5 mm LMG) </t>
  </si>
  <si>
    <t>muzzle_snds_H_SW</t>
  </si>
  <si>
    <t>Ural (Covered Blue/Red)</t>
  </si>
  <si>
    <t>Exile_Car_Ural_Covered_Worker</t>
  </si>
  <si>
    <t xml:space="preserve">Carrier Special Rig (MTP)	</t>
  </si>
  <si>
    <t>V_PlateCarrierSpec_mtp</t>
  </si>
  <si>
    <t xml:space="preserve">Sound Suppresor (7.62) (KHK) </t>
  </si>
  <si>
    <t>muzzle_snds_m_khk_F</t>
  </si>
  <si>
    <t xml:space="preserve">Sound Suppresor (7.62) (Sand) </t>
  </si>
  <si>
    <t>muzzle_snds_m_snd_F</t>
  </si>
  <si>
    <t>Ural (Covered Yellow)</t>
  </si>
  <si>
    <t>Exile_Car_Ural_Covered_Yellow</t>
  </si>
  <si>
    <t xml:space="preserve">Sound Suppresor (338) (Black) </t>
  </si>
  <si>
    <t>muzzle_snds_338_black</t>
  </si>
  <si>
    <t>Ural (Covered Military Green)</t>
  </si>
  <si>
    <t>Exile_Car_Ural_Covered_Military</t>
  </si>
  <si>
    <t xml:space="preserve">Sound Suppresor (338) (Green) </t>
  </si>
  <si>
    <t>Carrier Special Rig (Green)</t>
  </si>
  <si>
    <t>muzzle_snds_338_green</t>
  </si>
  <si>
    <t>V_PlateCarrierSpec_rgr</t>
  </si>
  <si>
    <t xml:space="preserve">Sound Suppresor (338) (Sand) </t>
  </si>
  <si>
    <t>muzzle_snds_338_sand</t>
  </si>
  <si>
    <t>Ural (Covered Blue)</t>
  </si>
  <si>
    <t>Exile_Car_Ural_Covered_Blue</t>
  </si>
  <si>
    <t xml:space="preserve">Sound Suppresor (9.3 mm) </t>
  </si>
  <si>
    <t>muzzle_snds_93mmg</t>
  </si>
  <si>
    <t>Ural (Open Blue/Red)</t>
  </si>
  <si>
    <t>Exile_Car_Ural_Open_Worker</t>
  </si>
  <si>
    <t>Sound Suppresor (9.3 mm)  (Tan)</t>
  </si>
  <si>
    <t>muzzle_snds_93mmg_tan</t>
  </si>
  <si>
    <t>Carrier Special Rig (Tropic)</t>
  </si>
  <si>
    <t>V_PlateCarrierSpec_tna_F</t>
  </si>
  <si>
    <t>Lasers &amp; Flashlights</t>
  </si>
  <si>
    <t>Ural (Open Blue)</t>
  </si>
  <si>
    <t>Exile_Car_Ural_Open_Blue</t>
  </si>
  <si>
    <t>Flashlight</t>
  </si>
  <si>
    <t>acc_flashlight</t>
  </si>
  <si>
    <t>IR Laser Pointer</t>
  </si>
  <si>
    <t>acc_pointer_IR</t>
  </si>
  <si>
    <t>Ural (Open Military)</t>
  </si>
  <si>
    <t>Exile_Car_Ural_Open_Military</t>
  </si>
  <si>
    <t>Vest (Press)</t>
  </si>
  <si>
    <t xml:space="preserve">V_Press_F        </t>
  </si>
  <si>
    <t>Bipods</t>
  </si>
  <si>
    <t>Bipod (NATO)</t>
  </si>
  <si>
    <t>bipod_01_F_blk</t>
  </si>
  <si>
    <t>Ural (Open Yellow)</t>
  </si>
  <si>
    <t>Exile_Car_Ural_Open_Yellow</t>
  </si>
  <si>
    <t>Bipod (CSAT)</t>
  </si>
  <si>
    <t xml:space="preserve">	bipod_02_F_blk</t>
  </si>
  <si>
    <t>Tactical Vest (Stavrou)</t>
  </si>
  <si>
    <t>V_I_G_resistanceLeader_F</t>
  </si>
  <si>
    <t>Bipod (AAF)</t>
  </si>
  <si>
    <t>bipod_03_F_blk</t>
  </si>
  <si>
    <t>Bipod (khk)</t>
  </si>
  <si>
    <t>bipod_01_F_khk</t>
  </si>
  <si>
    <t>HEMMT (Ammo)</t>
  </si>
  <si>
    <t>B_Truck_01_ammo_F</t>
  </si>
  <si>
    <t>HEMMT (Transport)</t>
  </si>
  <si>
    <t>Exile_Car_HEMMT</t>
  </si>
  <si>
    <t>Bipod (MTP)</t>
  </si>
  <si>
    <t>bipod_01_F_mtp</t>
  </si>
  <si>
    <t>Tactical Vest (Police)</t>
  </si>
  <si>
    <t>V_TacVest_blk_POLICE</t>
  </si>
  <si>
    <t>HEMMT (Box)</t>
  </si>
  <si>
    <t>B_Truck_01_box_F</t>
  </si>
  <si>
    <t>Bipod (snd)</t>
  </si>
  <si>
    <t>bipod_01_F_snd</t>
  </si>
  <si>
    <t>HEMMT (Repair)</t>
  </si>
  <si>
    <t>B_Truck_01_repair_F</t>
  </si>
  <si>
    <t>HEMMT (fuel)</t>
  </si>
  <si>
    <t>B_Truck_01_fuel_F</t>
  </si>
  <si>
    <t>HEMMT (Empty)</t>
  </si>
  <si>
    <t>B_Truck_01_mover_F</t>
  </si>
  <si>
    <t>HEMMT (Transport Covered)</t>
  </si>
  <si>
    <t>B_Truck_01_covered_F</t>
  </si>
  <si>
    <t>Bipod (hex)</t>
  </si>
  <si>
    <t>HEMMT (Medical)</t>
  </si>
  <si>
    <t>bipod_02_F_hex</t>
  </si>
  <si>
    <t>B_Truck_01_medical_F</t>
  </si>
  <si>
    <t>Armored</t>
  </si>
  <si>
    <t>Bipod (tan)</t>
  </si>
  <si>
    <t>bipod_02_F_tan</t>
  </si>
  <si>
    <t>Hunter</t>
  </si>
  <si>
    <t>Exile_Car_Hunter</t>
  </si>
  <si>
    <t>Bipod (oil)</t>
  </si>
  <si>
    <t>bipod_03_F_oli</t>
  </si>
  <si>
    <t>Tactical Vest (Black)</t>
  </si>
  <si>
    <t>V_TacVest_blk</t>
  </si>
  <si>
    <t>Ifrit</t>
  </si>
  <si>
    <t>Exile_Car_Ifrit</t>
  </si>
  <si>
    <t>Strider</t>
  </si>
  <si>
    <t>Exile_Car_Strider</t>
  </si>
  <si>
    <t>Tactical Vest (Olive)</t>
  </si>
  <si>
    <t>V_TacVest_oli</t>
  </si>
  <si>
    <t>Prowler</t>
  </si>
  <si>
    <t>B_T_LSV_01_unarmed_F</t>
  </si>
  <si>
    <t>Quilin</t>
  </si>
  <si>
    <t>O_T_LSV_02_unarmed_F</t>
  </si>
  <si>
    <t>Tactical Vest (Brown)</t>
  </si>
  <si>
    <t>V_TacVest_brn</t>
  </si>
  <si>
    <t>HMMWV</t>
  </si>
  <si>
    <t>Exile_Car_HMMWV_MEV_Green</t>
  </si>
  <si>
    <t>Exile_Car_HMMWV_MEV_Desert</t>
  </si>
  <si>
    <t>Exile_Car_HMMWV_UNA_Green</t>
  </si>
  <si>
    <t>Exile_Car_HMMWV_UNA_Desert</t>
  </si>
  <si>
    <t>Armed</t>
  </si>
  <si>
    <t>Offroad (Armed)</t>
  </si>
  <si>
    <t>I_G_Offroad_armed_F</t>
  </si>
  <si>
    <t>Tactical Vest (Khaki)</t>
  </si>
  <si>
    <t>V_TacVest_khk</t>
  </si>
  <si>
    <t>Offroad (Armed Guerilla01)</t>
  </si>
  <si>
    <t>Exile_Car_Offroad_Armed_Guerilla01</t>
  </si>
  <si>
    <t>CTRG Plate Carrier Rig Mk.2 (Heavy)</t>
  </si>
  <si>
    <t>V_PlateCarrierH_CTRG</t>
  </si>
  <si>
    <t>Offroad (Armed Guerilla02)</t>
  </si>
  <si>
    <t>Exile_Car_Offroad_Armed_Guerilla02</t>
  </si>
  <si>
    <t>Medical</t>
  </si>
  <si>
    <t>HP</t>
  </si>
  <si>
    <t>Food</t>
  </si>
  <si>
    <t>Water</t>
  </si>
  <si>
    <t>Offroad (Armed Guerilla03)</t>
  </si>
  <si>
    <t>Exile_Car_Offroad_Armed_Guerilla03</t>
  </si>
  <si>
    <t>CTRG Plate Carrier Rig Mk.1 (Light)</t>
  </si>
  <si>
    <t>V_PlateCarrierL_CTRG</t>
  </si>
  <si>
    <t>InstaDoc</t>
  </si>
  <si>
    <t>Exile_Item_InstaDoc</t>
  </si>
  <si>
    <t>Offroad (Armed Guerilla04)</t>
  </si>
  <si>
    <t>Exile_Car_Offroad_Armed_Guerilla04</t>
  </si>
  <si>
    <t>100/30s</t>
  </si>
  <si>
    <t xml:space="preserve">	Rebreather [NATO] </t>
  </si>
  <si>
    <t>V_RebreatherB</t>
  </si>
  <si>
    <t>Bandage</t>
  </si>
  <si>
    <t>Exile_Item_Bandage</t>
  </si>
  <si>
    <t>Offroad (Armed Guerilla05)</t>
  </si>
  <si>
    <t>Exile_Car_Offroad_Armed_Guerilla05</t>
  </si>
  <si>
    <t>5/10s</t>
  </si>
  <si>
    <t>Vishpirin</t>
  </si>
  <si>
    <t>Exile_Item_Vishpirin</t>
  </si>
  <si>
    <t xml:space="preserve">	Rebreather [CSAT]</t>
  </si>
  <si>
    <t>V_RebreatherIR</t>
  </si>
  <si>
    <t>Offroad (Armed Guerilla06)</t>
  </si>
  <si>
    <t>25/30s (-5% ALC)</t>
  </si>
  <si>
    <t>Exile_Car_Offroad_Armed_Guerilla06</t>
  </si>
  <si>
    <t>Heatpack</t>
  </si>
  <si>
    <t>Exile_Item_Heatpack</t>
  </si>
  <si>
    <t>1 temp/10s</t>
  </si>
  <si>
    <t>Offroad (Armed Guerilla07)</t>
  </si>
  <si>
    <t>Exile_Car_Offroad_Armed_Guerilla07</t>
  </si>
  <si>
    <t>Dog Food (Cooked)</t>
  </si>
  <si>
    <t>Exile_Item_DogFood_Cooked</t>
  </si>
  <si>
    <t xml:space="preserve">Rebreather [AAF]	</t>
  </si>
  <si>
    <t>V_RebreatherA</t>
  </si>
  <si>
    <t>Offroad (Armed Guerilla08)</t>
  </si>
  <si>
    <t>Exile_Car_Offroad_Armed_Guerilla08</t>
  </si>
  <si>
    <t>Sausage Gravy (Cooked)</t>
  </si>
  <si>
    <t>Exile_Item_SausageGravy_Cooked</t>
  </si>
  <si>
    <t>GA Carrier GL Rig (Digi)</t>
  </si>
  <si>
    <t>V_PlateCarrierIAGL_dgtl</t>
  </si>
  <si>
    <t>Offroad (Armed Guerilla09)</t>
  </si>
  <si>
    <t>Exile_Car_Offroad_Armed_Guerilla09</t>
  </si>
  <si>
    <t>Surstromming (Cocked)</t>
  </si>
  <si>
    <t>Exile_Item_Surstromming_Cooked</t>
  </si>
  <si>
    <t>Offroad (Armed Guerilla10)</t>
  </si>
  <si>
    <t>Exile_Car_Offroad_Armed_Guerilla10</t>
  </si>
  <si>
    <t>GA Carrier GL Rig (Olive)</t>
  </si>
  <si>
    <t>V_PlateCarrierIAGL_oli</t>
  </si>
  <si>
    <t>Cat Food (Cooked)</t>
  </si>
  <si>
    <t>Exile_Item_Catfood_Cooked</t>
  </si>
  <si>
    <t>Offroad (Armed Guerilla11)</t>
  </si>
  <si>
    <t>Exile_Car_Offroad_Armed_Guerilla11</t>
  </si>
  <si>
    <t>GA Carrier Rig (Digi)</t>
  </si>
  <si>
    <t>V_PlateCarrierIA2_dgtl</t>
  </si>
  <si>
    <t>BBQSandwich (Cooked)</t>
  </si>
  <si>
    <t>Exile_Item_BBQSandwich_Cooked</t>
  </si>
  <si>
    <t>Offroad (Armed Guerilla12)</t>
  </si>
  <si>
    <t>Exile_Car_Offroad_Armed_Guerilla12</t>
  </si>
  <si>
    <t>ChristmasTinner (Cooked)</t>
  </si>
  <si>
    <t>Exile_Item_ChristmasTinner_Cooked</t>
  </si>
  <si>
    <t>Prowler (Armed)</t>
  </si>
  <si>
    <t>B_T_LSV_01_armed_F</t>
  </si>
  <si>
    <t>GA Carrier Lite (Digi)</t>
  </si>
  <si>
    <t>V_PlateCarrierIA1_dgtl</t>
  </si>
  <si>
    <t>GloriousKnakworst (Cooked)</t>
  </si>
  <si>
    <t>Exile_Item_GloriousKnakworst_Cooked</t>
  </si>
  <si>
    <t>Quilin (Armed)</t>
  </si>
  <si>
    <t>O_T_LSV_02_armed_F</t>
  </si>
  <si>
    <t>EMRE</t>
  </si>
  <si>
    <t>Exile_Item_EMRE</t>
  </si>
  <si>
    <t>Glorious Knakworst (Raw)</t>
  </si>
  <si>
    <t>Exile_Item_GloriousKnakworst</t>
  </si>
  <si>
    <t>Exile_Car_HMMWV_M134_Green</t>
  </si>
  <si>
    <t>Exile_Car_HMMWV_M134_Desert</t>
  </si>
  <si>
    <t xml:space="preserve">ELBV Harness (Gray)	</t>
  </si>
  <si>
    <t>V_HarnessOSpec_gry</t>
  </si>
  <si>
    <t>Exile_Car_HMMWV_M2_Green</t>
  </si>
  <si>
    <t>Exile_Car_HMMWV_M2_Desert</t>
  </si>
  <si>
    <t>Helicopters</t>
  </si>
  <si>
    <t>Surstromming (Raw)</t>
  </si>
  <si>
    <t>Exile_Item_Surstromming</t>
  </si>
  <si>
    <t>Hummingbird</t>
  </si>
  <si>
    <t>Exile_Chopper_Hummingbird_Green</t>
  </si>
  <si>
    <t>Sausage Gravy (Raw)</t>
  </si>
  <si>
    <t>Exile_Item_SausageGravy</t>
  </si>
  <si>
    <t>ELBV Harness (Brown)</t>
  </si>
  <si>
    <t>V_HarnessOSpec_brn</t>
  </si>
  <si>
    <t>B_Heli_Light_01_F</t>
  </si>
  <si>
    <t>ChristmasTinner (Raw)</t>
  </si>
  <si>
    <t>Exile_Item_ChristmasTinner</t>
  </si>
  <si>
    <t>BBQ Sandwich (Raw)</t>
  </si>
  <si>
    <t>Exile_Item_BBQSandwich</t>
  </si>
  <si>
    <t>LBV Grenadier Harness (Gray)</t>
  </si>
  <si>
    <t>M-900 (Grey/Black)</t>
  </si>
  <si>
    <t>V_HarnessOGL_gry</t>
  </si>
  <si>
    <t>C_Heli_Light_01_civil_F</t>
  </si>
  <si>
    <t>Cat Food (Raw)</t>
  </si>
  <si>
    <t>Exile_Item_CatFood</t>
  </si>
  <si>
    <t>M-900 (Red and White)</t>
  </si>
  <si>
    <t>Exile_Chopper_Hummingbird_Civillian_Vrana</t>
  </si>
  <si>
    <t>LBV Grenadier Harness (Brown)</t>
  </si>
  <si>
    <t xml:space="preserve">V_HarnessOGL_brn	</t>
  </si>
  <si>
    <t>Beef Parts</t>
  </si>
  <si>
    <t>Exile_Item_BeefParts</t>
  </si>
  <si>
    <t>M-900 (White with blue lines)</t>
  </si>
  <si>
    <t>Exile_Chopper_Hummingbird_Civillian_BlueLine</t>
  </si>
  <si>
    <t>Cheathas</t>
  </si>
  <si>
    <t>Exile_Item_Cheathas</t>
  </si>
  <si>
    <t>M-900 (Green and White)</t>
  </si>
  <si>
    <t>Exile_Chopper_Hummingbird_Civillian_Sheriff</t>
  </si>
  <si>
    <t>LBV Harness (Brown)</t>
  </si>
  <si>
    <t>V_HarnessO_brn</t>
  </si>
  <si>
    <t>M-900 (Yellow and White)</t>
  </si>
  <si>
    <t>Exile_Chopper_Hummingbird_Civillian_Wasp</t>
  </si>
  <si>
    <t>Ds Nuts</t>
  </si>
  <si>
    <t>Exile_Item_DsNuts</t>
  </si>
  <si>
    <t>M-900 (Blue and White)</t>
  </si>
  <si>
    <t>Exile_Chopper_Hummingbird_Civillian_Blue</t>
  </si>
  <si>
    <t>Dog Food (Raw)</t>
  </si>
  <si>
    <t>Exile_Item_DogFood</t>
  </si>
  <si>
    <t>LBV Harness (Grey)</t>
  </si>
  <si>
    <t>M-900 (Orange and Black</t>
  </si>
  <si>
    <t>Exile_Chopper_Hummingbird_Civillian_Shadow</t>
  </si>
  <si>
    <t>Noodles</t>
  </si>
  <si>
    <t>Exile_Item_Noodles</t>
  </si>
  <si>
    <t>Exile_Chopper_Hummingbird_Civillian_Light</t>
  </si>
  <si>
    <t>Cock O Nut</t>
  </si>
  <si>
    <t>Exile_Item_CockONut</t>
  </si>
  <si>
    <t>LBV Harness (Green Hex)</t>
  </si>
  <si>
    <t>V_HarnessO_ghex_F</t>
  </si>
  <si>
    <t>Exile_Chopper_Hummingbird_Civillian_Sunset</t>
  </si>
  <si>
    <t>Seed Astics</t>
  </si>
  <si>
    <t>Exile_Item_SeedAstics</t>
  </si>
  <si>
    <t>M-900 (Gray and Black)</t>
  </si>
  <si>
    <t>Exile_Chopper_Hummingbird_Civillian_GrayWatcher</t>
  </si>
  <si>
    <t>Raisins</t>
  </si>
  <si>
    <t>Exile_Item_Raisins</t>
  </si>
  <si>
    <t xml:space="preserve">Camouflaged Vest (Tactical V)        </t>
  </si>
  <si>
    <t>V_TacVestCamo_khk</t>
  </si>
  <si>
    <t>Exile_Chopper_Hummingbird_Civillian_Red</t>
  </si>
  <si>
    <t>Moobar</t>
  </si>
  <si>
    <t>Exile_Item_Moobar</t>
  </si>
  <si>
    <t>M-900 (Digital)</t>
  </si>
  <si>
    <t>Exile_Chopper_Hummingbird_Civillian_Digital</t>
  </si>
  <si>
    <t>Raven Vest (Black)</t>
  </si>
  <si>
    <t>V_TacVestIR_blk</t>
  </si>
  <si>
    <t>InstantCoffee</t>
  </si>
  <si>
    <t>Exile_Item_InstantCoffee</t>
  </si>
  <si>
    <t>M-900 (Black and Grey)</t>
  </si>
  <si>
    <t>Exile_Chopper_Hummingbird_Civillian_ION</t>
  </si>
  <si>
    <t>Fighter Chestrig (Olive)</t>
  </si>
  <si>
    <t>V_Chestrig_oli</t>
  </si>
  <si>
    <t>PO-30 (Orca Camo)</t>
  </si>
  <si>
    <t>Exile_Chopper_Orca_CSAT</t>
  </si>
  <si>
    <t>Cofee</t>
  </si>
  <si>
    <t>Exile_Item_PlasticBottleCoffee</t>
  </si>
  <si>
    <t>PO-30 (Orca Black)</t>
  </si>
  <si>
    <t xml:space="preserve">Exile_Chopper_Orca_Black </t>
  </si>
  <si>
    <t>Fighter Chestrig (Black)</t>
  </si>
  <si>
    <t>V_Chestrig_blk</t>
  </si>
  <si>
    <t>PO-30 (Orca Black/White dots)</t>
  </si>
  <si>
    <t xml:space="preserve">Exile_Chopper_Orca_BlackCustom </t>
  </si>
  <si>
    <t>Power Drink</t>
  </si>
  <si>
    <t>Exile_Item_PowerDrink</t>
  </si>
  <si>
    <t>UH-1H Huey (Transport)</t>
  </si>
  <si>
    <t>Exile_Chopper_Huey_Green</t>
  </si>
  <si>
    <t>Plastic Bottle FreshWater</t>
  </si>
  <si>
    <t>Exile_Item_PlasticBottleFreshWater</t>
  </si>
  <si>
    <t>MI-280 Taru (Black)</t>
  </si>
  <si>
    <t>Exile_Chopper_Taru_Black</t>
  </si>
  <si>
    <t>Chest Rig (Green)</t>
  </si>
  <si>
    <t>V_Chestrig_rgr</t>
  </si>
  <si>
    <t>Beer</t>
  </si>
  <si>
    <t>Exile_Item_Beer</t>
  </si>
  <si>
    <t>MI-280 Taru (Camo)</t>
  </si>
  <si>
    <t>Exile_Chopper_Taru_CSAT</t>
  </si>
  <si>
    <t>EnergyDrink</t>
  </si>
  <si>
    <t>Exile_Item_EnergyDrink</t>
  </si>
  <si>
    <t>MI-280 Taru (Black Covered)</t>
  </si>
  <si>
    <t>Exile_Chopper_Taru_Covered_Black</t>
  </si>
  <si>
    <t>MountainDupe</t>
  </si>
  <si>
    <t>Exile_Item_MountainDupe</t>
  </si>
  <si>
    <t>Chest Rig (Khaki)</t>
  </si>
  <si>
    <t>V_Chestrig_khk</t>
  </si>
  <si>
    <t>MI-280 Taru (Camo Covered)</t>
  </si>
  <si>
    <t>Exile_Chopper_Taru_Covered_CSAT</t>
  </si>
  <si>
    <t>Plastic Bottle Dirty Water</t>
  </si>
  <si>
    <t>Exile_Item_PlasticBottleDirtyWater</t>
  </si>
  <si>
    <t>Loot</t>
  </si>
  <si>
    <t>MI-280 Taru (Black Transport)</t>
  </si>
  <si>
    <t>Exile_Chopper_Taru_Transport_Black</t>
  </si>
  <si>
    <t>Carrier Lite (Black)</t>
  </si>
  <si>
    <t>V_PlateCarrier1_blk, V_PlateCarrier3_rgr</t>
  </si>
  <si>
    <t>MI-280 Taru (Camo Transport)</t>
  </si>
  <si>
    <t>Exile_Chopper_Taru_Transport_CSAT</t>
  </si>
  <si>
    <t>CH-49 Mohawk</t>
  </si>
  <si>
    <t>Exile_Chopper_Mohawk_FIA</t>
  </si>
  <si>
    <t xml:space="preserve">	Carrier Lite (Green)</t>
  </si>
  <si>
    <t>V_PlateCarrier1_rgr</t>
  </si>
  <si>
    <t>CH-67 Huron (Black)</t>
  </si>
  <si>
    <t>Exile_Chopper_Huron_Black</t>
  </si>
  <si>
    <t>CH-67 Huron (Green)</t>
  </si>
  <si>
    <t>Exile_Chopper_Huron_Green</t>
  </si>
  <si>
    <t>Carrier Lite (Tropic)</t>
  </si>
  <si>
    <t>V_PlateCarrier1_tna_F</t>
  </si>
  <si>
    <t>Mi-290 Taru (Medevac)</t>
  </si>
  <si>
    <t>O_Heli_Transport_04_medevac_F</t>
  </si>
  <si>
    <t>Mi-290 Taru (Fuel)</t>
  </si>
  <si>
    <t>O_Heli_Transport_04_fuel_F</t>
  </si>
  <si>
    <t>Mi-290 Taru (Bench)</t>
  </si>
  <si>
    <t>O_Heli_Transport_04_bench_F</t>
  </si>
  <si>
    <t>Mi-290 Taru (Repair)</t>
  </si>
  <si>
    <t>O_Heli_Transport_04_repair_F</t>
  </si>
  <si>
    <t>Mi-290 Taru (Box)</t>
  </si>
  <si>
    <t>O_Heli_Transport_04_box_F</t>
  </si>
  <si>
    <t>O_Heli_Transport_04_ammo_F</t>
  </si>
  <si>
    <t>Mi-290 Taru (Empty)</t>
  </si>
  <si>
    <t>O_Heli_Transport_04_F</t>
  </si>
  <si>
    <t>O_Heli_Transport_04_Covered_F</t>
  </si>
  <si>
    <t>WY-55 Hellcat</t>
  </si>
  <si>
    <t>Carrier Rig (Green)</t>
  </si>
  <si>
    <t>V_PlateCarrier2_rgr</t>
  </si>
  <si>
    <t>Helicopters Armed</t>
  </si>
  <si>
    <t>Huron (Armed)</t>
  </si>
  <si>
    <t>B_Heli_Transport_03_F</t>
  </si>
  <si>
    <t xml:space="preserve">	Carrier Rig (Green)</t>
  </si>
  <si>
    <t>V_PlateCarrier3_rgr</t>
  </si>
  <si>
    <t>UH-1H Huey (Armed)</t>
  </si>
  <si>
    <t>UH1H_M240</t>
  </si>
  <si>
    <t>Carrier Lite (Green, No Flag)</t>
  </si>
  <si>
    <t>V_PlateCarrier1_rgr_noflag_F</t>
  </si>
  <si>
    <t>UH-1H Huey (Armed Camo)</t>
  </si>
  <si>
    <t xml:space="preserve">UH1H_M240_TK </t>
  </si>
  <si>
    <t>Carrier Rig</t>
  </si>
  <si>
    <t>V_PlateCarrier2_rgr_noflag_F</t>
  </si>
  <si>
    <t>Boats</t>
  </si>
  <si>
    <t>Rubber Duck (Orange)</t>
  </si>
  <si>
    <t>Exile_Boat_RubberDuck_Orange</t>
  </si>
  <si>
    <t>Rubber Duck (Black)</t>
  </si>
  <si>
    <t>Carrier Rig (Exile snow vest)</t>
  </si>
  <si>
    <t>Exile_Boat_RubberDuck_Black</t>
  </si>
  <si>
    <t>Carrier Rig (Tropic)</t>
  </si>
  <si>
    <t>V_PlateCarrier2_tna_F</t>
  </si>
  <si>
    <t>Rubber Duck (Digital)</t>
  </si>
  <si>
    <t>Exile_Boat_RubberDuck_Digital</t>
  </si>
  <si>
    <t>Rubber Duck (Camo)</t>
  </si>
  <si>
    <t>Exile_Boat_RubberDuck_CSAT</t>
  </si>
  <si>
    <t>Rubber Duck (Blue and White)</t>
  </si>
  <si>
    <t>Exile_Boat_RubberDuck_Blue</t>
  </si>
  <si>
    <t>Slash Bandolier (Olive)</t>
  </si>
  <si>
    <t xml:space="preserve">V_BandollierB_oli       </t>
  </si>
  <si>
    <t>MotorBoat (Police)</t>
  </si>
  <si>
    <t>Exile_Boat_MotorBoat_Police</t>
  </si>
  <si>
    <t>MotorBoat (Orange)</t>
  </si>
  <si>
    <t>Exile_Boat_MotorBoat_Orange</t>
  </si>
  <si>
    <t>Slash Bandolier (Black)</t>
  </si>
  <si>
    <t>V_BandollierB_blk</t>
  </si>
  <si>
    <t>MotorBoat (White)</t>
  </si>
  <si>
    <t>Exile_Boat_MotorBoat_White</t>
  </si>
  <si>
    <t>Water Scooter</t>
  </si>
  <si>
    <t>Slash Bandolier (Green)</t>
  </si>
  <si>
    <t>V_BandollierB_rgr</t>
  </si>
  <si>
    <t>RHIB</t>
  </si>
  <si>
    <t>I_C_Boat_Transport_02_F</t>
  </si>
  <si>
    <t>SDV(CSAT)</t>
  </si>
  <si>
    <t xml:space="preserve">Slash Bandolier (Khaki)	</t>
  </si>
  <si>
    <t>V_BandollierB_khk</t>
  </si>
  <si>
    <t>SDV(Digital)</t>
  </si>
  <si>
    <t>SDV(Grey)</t>
  </si>
  <si>
    <t>Slash Bandolier (Coyote)</t>
  </si>
  <si>
    <t>V_BandollierB_cbr</t>
  </si>
  <si>
    <t>Plane</t>
  </si>
  <si>
    <t>Cessna 185 Skywagon</t>
  </si>
  <si>
    <t>Exile_Plane_Cessna</t>
  </si>
  <si>
    <t>Slash Bandolier (Green Hex)</t>
  </si>
  <si>
    <t>V_BandollierB_ghex_F</t>
  </si>
  <si>
    <t>Ceasar BTT</t>
  </si>
  <si>
    <t>C_Plane_Civil_01_F</t>
  </si>
  <si>
    <t>V-44 X Blackfish (Inf transport)</t>
  </si>
  <si>
    <t>B_T_VTOL_01_infantry_F</t>
  </si>
  <si>
    <t>Rangemaster Belt</t>
  </si>
  <si>
    <t>V_Rangemaster_belt</t>
  </si>
  <si>
    <t>LBV Grenadier Harness (Green Hex)</t>
  </si>
  <si>
    <t>V_HarnessOGL_ghex_F</t>
  </si>
  <si>
    <t>Gendarmerie Vest</t>
  </si>
  <si>
    <t>V_TacVest_gen_F</t>
  </si>
  <si>
    <t>Backpack</t>
  </si>
  <si>
    <t>Assault Pack [Black]</t>
  </si>
  <si>
    <t>B_AssaultPack_blk</t>
  </si>
  <si>
    <t>Assault Pack [Coyote]</t>
  </si>
  <si>
    <t>B_AssaultPack_cbr</t>
  </si>
  <si>
    <t>Assault Pack [Digi]</t>
  </si>
  <si>
    <t>B_AssaultPack_dgtl</t>
  </si>
  <si>
    <t>Assault Pack [Khaki]</t>
  </si>
  <si>
    <t>B_AssaultPack_khk</t>
  </si>
  <si>
    <t>Assault Pack [MTP]</t>
  </si>
  <si>
    <t>B_AssaultPack_mcamo</t>
  </si>
  <si>
    <t>Assault Pack [Hex]</t>
  </si>
  <si>
    <t>B_AssaultPack_ocamo</t>
  </si>
  <si>
    <t>Assault Pack [Green]</t>
  </si>
  <si>
    <t>B_AssaultPack_rgr</t>
  </si>
  <si>
    <t>Assault Pack [Sage]</t>
  </si>
  <si>
    <t>B_AssaultPack_sgg</t>
  </si>
  <si>
    <t>US Assault Pack (Kerry)</t>
  </si>
  <si>
    <t>B_AssaultPack_Kerry</t>
  </si>
  <si>
    <t>Carryall Backpack [Coyote]</t>
  </si>
  <si>
    <t>B_Carryall_cbr</t>
  </si>
  <si>
    <t>Carryall Backpack [Khaki]</t>
  </si>
  <si>
    <t>B_Carryall_khk</t>
  </si>
  <si>
    <t>Carryall Backpack [MTP]</t>
  </si>
  <si>
    <t>B_Carryall_mcamo</t>
  </si>
  <si>
    <t>Carryall Backpack [Hex]</t>
  </si>
  <si>
    <t>B_Carryall_ocamo</t>
  </si>
  <si>
    <t>Carryall Backpack [Olive]</t>
  </si>
  <si>
    <t>B_Carryall_oli</t>
  </si>
  <si>
    <t>Carryall Backpack [Urban]</t>
  </si>
  <si>
    <t>B_Carryall_oucamo</t>
  </si>
  <si>
    <t>Field Pack [Black]</t>
  </si>
  <si>
    <t>B_FieldPack_blk</t>
  </si>
  <si>
    <t>Field Pack [Coyote]</t>
  </si>
  <si>
    <t>B_FieldPack_cbr</t>
  </si>
  <si>
    <t>Field Pack [Khaki]</t>
  </si>
  <si>
    <t>B_FieldPack_khk</t>
  </si>
  <si>
    <t>Field Pack [Hex]</t>
  </si>
  <si>
    <t>B_FieldPack_ocamo</t>
  </si>
  <si>
    <t>Field Pack [Olive]</t>
  </si>
  <si>
    <t>B_FieldPack_oli</t>
  </si>
  <si>
    <t>Field Pack [Urban]</t>
  </si>
  <si>
    <t>B_FieldPack_oucamo</t>
  </si>
  <si>
    <t>Hunting Backpack</t>
  </si>
  <si>
    <t>B_HuntingBackpack</t>
  </si>
  <si>
    <t>Kitbag [Coyote]</t>
  </si>
  <si>
    <t>B_Kitbag_cbr</t>
  </si>
  <si>
    <t>Kitbag [MTP]</t>
  </si>
  <si>
    <t>B_Kitbag_mcamo</t>
  </si>
  <si>
    <t>Kitbag [Green]</t>
  </si>
  <si>
    <t>B_Kitbag_rgr</t>
  </si>
  <si>
    <t>Outdoor Pack [Black]</t>
  </si>
  <si>
    <t>B_OutdoorPack_blk</t>
  </si>
  <si>
    <t>Outdoor Pack [Blue]</t>
  </si>
  <si>
    <t>B_OutdoorPack_blu</t>
  </si>
  <si>
    <t>Outdoor Pack [Tan]</t>
  </si>
  <si>
    <t>B_OutdoorPack_tan</t>
  </si>
  <si>
    <t>Steerable Parachute</t>
  </si>
  <si>
    <t>B_Parachute</t>
  </si>
  <si>
    <t>Tactical Backpack [Black]</t>
  </si>
  <si>
    <t>B_TacticalPack_blk</t>
  </si>
  <si>
    <t>Tactical Backpack [MTP]</t>
  </si>
  <si>
    <t>B_TacticalPack_mcamo</t>
  </si>
  <si>
    <t>Tactical Backpack [Hex]</t>
  </si>
  <si>
    <t>B_TacticalPack_ocamo</t>
  </si>
  <si>
    <t>Tactical Backpack [Olive]</t>
  </si>
  <si>
    <t>B_TacticalPack_oli</t>
  </si>
  <si>
    <t>Tactical Backpack [Green]</t>
  </si>
  <si>
    <t>B_TacticalPack_rgr</t>
  </si>
  <si>
    <t>Bergen [Black]</t>
  </si>
  <si>
    <t>B_Bergen_blk</t>
  </si>
  <si>
    <t>Bergen [Red]</t>
  </si>
  <si>
    <t>B_BergenC_red</t>
  </si>
  <si>
    <t>Bergen [Green]</t>
  </si>
  <si>
    <t>B_BergenC_grn</t>
  </si>
  <si>
    <t>Bergen [Blue]</t>
  </si>
  <si>
    <t>B_BergenC_blu</t>
  </si>
  <si>
    <t>Viper Harness [Oil]</t>
  </si>
  <si>
    <t>B_ViperHarness_oli_F</t>
  </si>
  <si>
    <t>Viper Harness [kahk]</t>
  </si>
  <si>
    <t>B_ViperHarness_khk_F</t>
  </si>
  <si>
    <t>Viper Harness [Green hex]</t>
  </si>
  <si>
    <t>B_ViperHarness_ghex_F</t>
  </si>
  <si>
    <t>Viper Harness [Black]</t>
  </si>
  <si>
    <t>B_ViperHarness_blk_F</t>
  </si>
  <si>
    <t>Viper Harness [Hex]</t>
  </si>
  <si>
    <t>B_ViperHarness_hex_F</t>
  </si>
  <si>
    <t>Viper Light Harness [Oil]</t>
  </si>
  <si>
    <t>B_ViperLightHarness_oli_F</t>
  </si>
  <si>
    <t>Viper Light Harness [Kahk]</t>
  </si>
  <si>
    <t>B_ViperLightHarness_khk_F</t>
  </si>
  <si>
    <t>Viper Light Harness [Black]</t>
  </si>
  <si>
    <t>B_ViperLightHarness_blk_F</t>
  </si>
  <si>
    <t>Viper Light Harness [Green Hex]</t>
  </si>
  <si>
    <t>B_ViperLightHarness_ghex_F</t>
  </si>
  <si>
    <t>Viper Light Harness [Hex]</t>
  </si>
  <si>
    <t>B_ViperLightHarness_hex_F</t>
  </si>
  <si>
    <t>Bergen Backpack [Tropic]</t>
  </si>
  <si>
    <t xml:space="preserve">B_Bergen_tna_F </t>
  </si>
  <si>
    <t>Bergen Backpack [MTP]</t>
  </si>
  <si>
    <t>B_Bergen_mcamo_F</t>
  </si>
  <si>
    <t>Bergen Backpack [Digital]</t>
  </si>
  <si>
    <t>B_Bergen_dgtl_F</t>
  </si>
  <si>
    <t>Bergen Backpack [Hex]</t>
  </si>
  <si>
    <t>B_Bergen_hex_F</t>
  </si>
  <si>
    <t>Exile_Weapon_Colt1911</t>
  </si>
  <si>
    <t>Exile_Weapon_UK59</t>
  </si>
  <si>
    <t>ClayMore</t>
  </si>
  <si>
    <t>TripMine</t>
  </si>
  <si>
    <t>BoundingMine</t>
  </si>
  <si>
    <t>3Rnd He Grenade</t>
  </si>
  <si>
    <t>RangedMine</t>
  </si>
  <si>
    <t>Demolision Carge</t>
  </si>
  <si>
    <t>Large IED LandMine</t>
  </si>
  <si>
    <t>Small IED LandMine</t>
  </si>
  <si>
    <t>Big IED UrbanMine</t>
  </si>
  <si>
    <t>Small IED UrbanMine</t>
  </si>
  <si>
    <t>SLAM Directional Mine</t>
  </si>
  <si>
    <t>Not implemented</t>
  </si>
  <si>
    <t>null</t>
  </si>
  <si>
    <t>Smoke</t>
  </si>
  <si>
    <t>Explosive</t>
  </si>
  <si>
    <t>H_Purpose_Helmet</t>
  </si>
  <si>
    <t>H_Stealth_Balaclava</t>
  </si>
  <si>
    <t>H_Bandanna</t>
  </si>
  <si>
    <t>H_Balaclava</t>
  </si>
  <si>
    <t>Exile_Snow_Hat</t>
  </si>
  <si>
    <t>Gurilla</t>
  </si>
  <si>
    <t>Spec Ops</t>
  </si>
  <si>
    <t>Fun Loot</t>
  </si>
  <si>
    <t>common</t>
  </si>
  <si>
    <t>rare</t>
  </si>
  <si>
    <t>Light_Machine_Gun</t>
  </si>
  <si>
    <t>Kolumn1</t>
  </si>
  <si>
    <t>Drinkable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</si>
</sst>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4">
    <font>
      <sz val="10"/>
      <color rgb="FF000000"/>
      <name val="Arial"/>
    </font>
    <font>
      <sz val="10"/>
      <color rgb="FFD9D9D9"/>
      <name val="Arial"/>
    </font>
    <font>
      <b/>
      <sz val="10"/>
      <color rgb="FF434343"/>
      <name val="Arial"/>
    </font>
    <font>
      <sz val="10"/>
      <name val="Arial"/>
    </font>
    <font>
      <sz val="10"/>
      <color rgb="FFFFFFFF"/>
      <name val="Arial"/>
    </font>
    <font>
      <sz val="10"/>
      <color rgb="FFEFEFEF"/>
      <name val="Arial"/>
    </font>
    <font>
      <sz val="10"/>
      <name val="Arial"/>
    </font>
    <font>
      <b/>
      <sz val="10"/>
      <name val="Arial"/>
    </font>
    <font>
      <sz val="10"/>
      <color rgb="FF434343"/>
      <name val="Arial"/>
    </font>
    <font>
      <sz val="10"/>
      <color rgb="FF00000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color rgb="FFF3F3F3"/>
      <name val="Arial"/>
    </font>
    <font>
      <b/>
      <sz val="10"/>
      <color rgb="FFEFEFEF"/>
      <name val="Arial"/>
    </font>
    <font>
      <sz val="10"/>
      <color rgb="FFEFEFEF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EFEFEF"/>
      <name val="Arial"/>
      <family val="2"/>
    </font>
    <font>
      <sz val="10"/>
      <color rgb="FFD9D9D9"/>
      <name val="Arial"/>
      <family val="2"/>
    </font>
    <font>
      <sz val="10"/>
      <color rgb="FFFFFFFF"/>
      <name val="Arial"/>
      <family val="2"/>
    </font>
    <font>
      <sz val="10"/>
      <color rgb="FFF3F3F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 applyFont="1" applyAlignment="1"/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3" fillId="0" borderId="0" xfId="0" applyNumberFormat="1" applyFont="1"/>
    <xf numFmtId="1" fontId="1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1" fontId="6" fillId="0" borderId="0" xfId="0" applyNumberFormat="1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" fontId="3" fillId="0" borderId="0" xfId="0" applyNumberFormat="1" applyFont="1" applyAlignment="1"/>
    <xf numFmtId="0" fontId="3" fillId="0" borderId="0" xfId="0" applyFont="1" applyAlignment="1"/>
    <xf numFmtId="1" fontId="6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/>
    <xf numFmtId="0" fontId="6" fillId="0" borderId="0" xfId="0" applyFont="1" applyAlignment="1">
      <alignment horizontal="center"/>
    </xf>
    <xf numFmtId="0" fontId="7" fillId="3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/>
    <xf numFmtId="1" fontId="6" fillId="0" borderId="0" xfId="0" applyNumberFormat="1" applyFont="1" applyAlignment="1">
      <alignment horizontal="left"/>
    </xf>
    <xf numFmtId="1" fontId="9" fillId="0" borderId="0" xfId="0" applyNumberFormat="1" applyFont="1" applyAlignment="1">
      <alignment wrapText="1"/>
    </xf>
    <xf numFmtId="0" fontId="3" fillId="2" borderId="0" xfId="0" applyFont="1" applyFill="1" applyAlignme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" fontId="6" fillId="5" borderId="0" xfId="0" applyNumberFormat="1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1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0" fillId="3" borderId="0" xfId="0" applyFont="1" applyFill="1" applyAlignment="1">
      <alignment horizontal="left"/>
    </xf>
    <xf numFmtId="1" fontId="10" fillId="3" borderId="0" xfId="0" applyNumberFormat="1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6" fillId="5" borderId="0" xfId="0" applyFont="1" applyFill="1" applyAlignment="1">
      <alignment horizontal="left"/>
    </xf>
    <xf numFmtId="1" fontId="11" fillId="3" borderId="0" xfId="0" applyNumberFormat="1" applyFont="1" applyFill="1" applyAlignment="1">
      <alignment horizontal="left"/>
    </xf>
    <xf numFmtId="0" fontId="11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3" fillId="4" borderId="0" xfId="0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1" fontId="14" fillId="4" borderId="0" xfId="0" applyNumberFormat="1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center"/>
    </xf>
    <xf numFmtId="1" fontId="6" fillId="0" borderId="0" xfId="0" applyNumberFormat="1" applyFont="1" applyAlignment="1"/>
    <xf numFmtId="0" fontId="6" fillId="0" borderId="0" xfId="0" applyFont="1" applyAlignment="1"/>
    <xf numFmtId="1" fontId="10" fillId="3" borderId="0" xfId="0" applyNumberFormat="1" applyFont="1" applyFill="1" applyAlignment="1">
      <alignment horizontal="center"/>
    </xf>
    <xf numFmtId="1" fontId="6" fillId="6" borderId="0" xfId="0" applyNumberFormat="1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0" fontId="9" fillId="0" borderId="0" xfId="0" applyFont="1" applyAlignment="1">
      <alignment wrapText="1"/>
    </xf>
    <xf numFmtId="1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0" fontId="1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7" fillId="0" borderId="0" xfId="0" applyNumberFormat="1" applyFont="1" applyAlignment="1"/>
    <xf numFmtId="0" fontId="7" fillId="0" borderId="0" xfId="0" applyFont="1" applyAlignment="1"/>
    <xf numFmtId="0" fontId="15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center"/>
    </xf>
    <xf numFmtId="1" fontId="6" fillId="0" borderId="0" xfId="0" applyNumberFormat="1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6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" fontId="10" fillId="3" borderId="0" xfId="0" applyNumberFormat="1" applyFont="1" applyFill="1" applyAlignment="1">
      <alignment horizontal="left"/>
    </xf>
    <xf numFmtId="1" fontId="6" fillId="0" borderId="0" xfId="0" applyNumberFormat="1" applyFont="1" applyAlignment="1">
      <alignment horizontal="right"/>
    </xf>
    <xf numFmtId="0" fontId="5" fillId="4" borderId="0" xfId="0" applyFont="1" applyFill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12" fillId="4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3" fontId="6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4" fontId="6" fillId="0" borderId="0" xfId="0" applyNumberFormat="1" applyFont="1" applyAlignment="1">
      <alignment horizontal="left"/>
    </xf>
    <xf numFmtId="0" fontId="7" fillId="0" borderId="0" xfId="0" applyFont="1" applyAlignment="1"/>
    <xf numFmtId="0" fontId="0" fillId="0" borderId="0" xfId="0" applyFont="1" applyAlignment="1"/>
    <xf numFmtId="1" fontId="3" fillId="5" borderId="0" xfId="0" applyNumberFormat="1" applyFont="1" applyFill="1" applyAlignment="1">
      <alignment horizontal="left"/>
    </xf>
    <xf numFmtId="0" fontId="17" fillId="0" borderId="0" xfId="0" applyFont="1" applyAlignment="1"/>
    <xf numFmtId="0" fontId="18" fillId="0" borderId="0" xfId="0" applyFont="1" applyAlignme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7" borderId="0" xfId="0" applyFont="1" applyFill="1" applyAlignment="1"/>
    <xf numFmtId="0" fontId="17" fillId="8" borderId="0" xfId="0" applyFont="1" applyFill="1" applyAlignment="1">
      <alignment horizontal="left"/>
    </xf>
    <xf numFmtId="0" fontId="17" fillId="8" borderId="0" xfId="0" applyFont="1" applyFill="1" applyAlignment="1">
      <alignment horizontal="center"/>
    </xf>
    <xf numFmtId="1" fontId="17" fillId="0" borderId="0" xfId="0" applyNumberFormat="1" applyFont="1"/>
    <xf numFmtId="1" fontId="17" fillId="0" borderId="0" xfId="0" applyNumberFormat="1" applyFont="1" applyAlignment="1">
      <alignment horizontal="center"/>
    </xf>
    <xf numFmtId="0" fontId="18" fillId="0" borderId="0" xfId="0" applyFont="1" applyAlignment="1">
      <alignment wrapText="1"/>
    </xf>
    <xf numFmtId="1" fontId="17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6" borderId="0" xfId="0" applyFont="1" applyFill="1" applyAlignment="1">
      <alignment horizontal="left"/>
    </xf>
    <xf numFmtId="0" fontId="20" fillId="4" borderId="0" xfId="0" applyFont="1" applyFill="1" applyAlignment="1">
      <alignment horizontal="center"/>
    </xf>
    <xf numFmtId="0" fontId="18" fillId="3" borderId="0" xfId="0" applyFont="1" applyFill="1" applyAlignment="1">
      <alignment horizontal="left"/>
    </xf>
    <xf numFmtId="0" fontId="18" fillId="8" borderId="0" xfId="0" applyFont="1" applyFill="1" applyAlignment="1">
      <alignment horizontal="left"/>
    </xf>
    <xf numFmtId="0" fontId="17" fillId="3" borderId="0" xfId="0" applyFont="1" applyFill="1" applyAlignment="1"/>
    <xf numFmtId="0" fontId="0" fillId="9" borderId="0" xfId="0" applyFont="1" applyFill="1" applyAlignment="1"/>
    <xf numFmtId="1" fontId="21" fillId="4" borderId="0" xfId="0" applyNumberFormat="1" applyFont="1" applyFill="1" applyAlignment="1">
      <alignment horizontal="center"/>
    </xf>
    <xf numFmtId="0" fontId="21" fillId="4" borderId="0" xfId="0" applyFont="1" applyFill="1" applyAlignment="1">
      <alignment horizontal="center"/>
    </xf>
    <xf numFmtId="0" fontId="17" fillId="5" borderId="0" xfId="0" applyFont="1" applyFill="1" applyAlignment="1">
      <alignment horizontal="left"/>
    </xf>
    <xf numFmtId="0" fontId="17" fillId="5" borderId="0" xfId="0" applyFont="1" applyFill="1"/>
    <xf numFmtId="0" fontId="23" fillId="4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1" fontId="1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0" fontId="22" fillId="2" borderId="0" xfId="0" applyFont="1" applyFill="1" applyAlignment="1">
      <alignment horizontal="center"/>
    </xf>
  </cellXfs>
  <cellStyles count="1">
    <cellStyle name="Normal" xfId="0" builtinId="0"/>
  </cellStyles>
  <dxfs count="750"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ill>
        <patternFill patternType="solid">
          <fgColor rgb="FFFF9900"/>
          <bgColor rgb="FFFF9900"/>
        </patternFill>
      </fill>
      <border>
        <left/>
        <right/>
        <top/>
        <bottom/>
      </border>
    </dxf>
    <dxf>
      <fill>
        <patternFill patternType="solid">
          <fgColor rgb="FFA64D79"/>
          <bgColor rgb="FFA64D79"/>
        </patternFill>
      </fill>
      <border>
        <left/>
        <right/>
        <top/>
        <bottom/>
      </border>
    </dxf>
    <dxf>
      <fill>
        <patternFill patternType="solid">
          <fgColor rgb="FF6D9EEB"/>
          <bgColor rgb="FF6D9EEB"/>
        </patternFill>
      </fill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3F3F3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solid">
          <fgColor rgb="FF000000"/>
          <bgColor theme="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EFEFEF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FFFF"/>
          <bgColor rgb="FFFFFFFF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numFmt numFmtId="1" formatCode="0"/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D9D9D9"/>
        <name val="Arial"/>
        <scheme val="none"/>
      </font>
      <fill>
        <patternFill patternType="solid">
          <fgColor rgb="FF434343"/>
          <bgColor rgb="FF4343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771795-03FC-4DCD-8079-59E6647A8221}" name="Handguns" displayName="Handguns" ref="A2:I13" totalsRowShown="0" headerRowDxfId="749" dataDxfId="748">
  <autoFilter ref="A2:I13" xr:uid="{E65D9B98-EDB2-4B8B-AE7C-9D17001055B9}"/>
  <tableColumns count="9">
    <tableColumn id="1" xr3:uid="{55EEFD0E-6B35-44E5-8D40-D48999423D12}" name="Name" dataDxfId="747"/>
    <tableColumn id="2" xr3:uid="{7853834F-202A-43BD-BBD3-DDA0C160C5E5}" name="Class Name" dataDxfId="746"/>
    <tableColumn id="3" xr3:uid="{7E412172-5201-40EE-B11C-CF36D4C1305B}" name="Rarity" dataDxfId="745"/>
    <tableColumn id="4" xr3:uid="{61D3EC36-300D-43FA-86CD-DFD0A19644F7}" name="Buy" dataDxfId="744"/>
    <tableColumn id="5" xr3:uid="{213429CF-FD24-4E73-BADD-0A8AFBAB6FB1}" name="Sell" dataDxfId="743"/>
    <tableColumn id="6" xr3:uid="{C14343DC-3C59-4F86-8252-F08C10A92727}" name="Type" dataDxfId="742"/>
    <tableColumn id="7" xr3:uid="{DF396ACA-2EC5-432B-81BC-26B05B2A1A5C}" name="Caliber" dataDxfId="741"/>
    <tableColumn id="8" xr3:uid="{1C82EE2A-8D18-4B56-BE4E-89B7766A947F}" name="Respect sell" dataDxfId="740"/>
    <tableColumn id="9" xr3:uid="{D9A497F2-B6E4-4B6E-993F-7E06FC02A619}" name="Respect needed" dataDxfId="73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AC67150-C331-48AB-8AA6-B5A181C54CEE}" name="SuB_Machine_Gun_Mags" displayName="SuB_Machine_Gun_Mags" ref="A9:G12" totalsRowShown="0" headerRowDxfId="653" dataDxfId="652">
  <autoFilter ref="A9:G12" xr:uid="{DE2773E4-DE28-4B5A-8C4F-62BD823FDB42}"/>
  <tableColumns count="7">
    <tableColumn id="1" xr3:uid="{0D5404B2-BE9B-4E78-8E87-73EF4EB80820}" name="Name" dataDxfId="651"/>
    <tableColumn id="2" xr3:uid="{EFDDF51A-5020-45B6-9F91-6CF3164AC50E}" name="Class Name" dataDxfId="650"/>
    <tableColumn id="3" xr3:uid="{5DB5DB55-2A19-433E-8B05-72F987424CF0}" name="Rarity" dataDxfId="649"/>
    <tableColumn id="4" xr3:uid="{8E562A42-6EA4-4B0E-AA9B-ACA1B3281F1C}" name="Buy" dataDxfId="648"/>
    <tableColumn id="5" xr3:uid="{24D4CDCE-DBBB-47FB-8727-4D7FCE35DAE5}" name="Sell" dataDxfId="647"/>
    <tableColumn id="6" xr3:uid="{7924FF41-77E4-4127-8489-20D2FDB4FD53}" name="Respect sell" dataDxfId="646"/>
    <tableColumn id="7" xr3:uid="{479D48D3-258A-417C-8BB6-F59AB056C04F}" name="Respect needed" dataDxfId="64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4EA8677-09D3-4223-A8FE-873E00101A46}" name="Rifle_Mags" displayName="Rifle_Mags" ref="A15:G30" totalsRowShown="0" headerRowDxfId="644" dataDxfId="643">
  <autoFilter ref="A15:G30" xr:uid="{C5FDADED-D8B4-49D1-A29C-2E4667C9F858}"/>
  <tableColumns count="7">
    <tableColumn id="1" xr3:uid="{A414E0C5-AB0C-497A-8CC6-5D42ACD91B6C}" name="Name" dataDxfId="642"/>
    <tableColumn id="2" xr3:uid="{9C917D1A-EF66-40D6-8255-F09763D07E83}" name="Class Name" dataDxfId="641"/>
    <tableColumn id="3" xr3:uid="{D49EFCC0-75FF-41A0-8282-F5739861F3D5}" name="Rarity" dataDxfId="640"/>
    <tableColumn id="4" xr3:uid="{28FD9245-4E49-4585-9AC0-3980AEB86A8D}" name="Buy" dataDxfId="639"/>
    <tableColumn id="5" xr3:uid="{AAA8CF27-4C74-400D-9C7B-466B9533F4C4}" name="Sell" dataDxfId="638"/>
    <tableColumn id="6" xr3:uid="{D2A2D383-6E1D-4BC7-BEC4-1D9F48BF5E1D}" name="Respect sell" dataDxfId="637"/>
    <tableColumn id="7" xr3:uid="{7F3B74D7-4B04-4ECD-9767-67FA7B20C6ED}" name="Respect needed" dataDxfId="63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4826B46-ABA0-448F-BB83-8FC92118C739}" name="Light_Machine_Gun_Mag" displayName="Light_Machine_Gun_Mag" ref="A33:G45" totalsRowShown="0" headerRowDxfId="635">
  <autoFilter ref="A33:G45" xr:uid="{8B5EFF66-0894-4EB0-BA03-E1E43FA69B87}"/>
  <tableColumns count="7">
    <tableColumn id="1" xr3:uid="{69BE46CE-4CFD-43A1-B010-CF6B25778679}" name="Name" dataDxfId="634"/>
    <tableColumn id="2" xr3:uid="{A8D4EAD3-4B3E-4E03-A9D1-167ADF464134}" name="Class Name" dataDxfId="633"/>
    <tableColumn id="3" xr3:uid="{8DDEF747-B0A0-4CCB-BEC8-6B00797F7C2A}" name="Rarity" dataDxfId="632"/>
    <tableColumn id="4" xr3:uid="{53A21C19-0B51-4BC6-9468-A9C802BAA7CF}" name="Buy" dataDxfId="631"/>
    <tableColumn id="5" xr3:uid="{FBC46BB1-39C5-4F11-87C5-ACEFA0016DD8}" name="Sell" dataDxfId="630"/>
    <tableColumn id="6" xr3:uid="{D1611B0B-46D5-4FFE-93E3-203C484BC4C1}" name="Respect sell" dataDxfId="629"/>
    <tableColumn id="7" xr3:uid="{9B4DB67B-D29E-4E24-BAB5-9867E7EBDDB9}" name="Respect needed" dataDxfId="62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9EE702-EDF4-499B-9036-E3C940AC7F24}" name="Sniper_Rifle_Mags" displayName="Sniper_Rifle_Mags" ref="A48:G54" totalsRowShown="0" headerRowDxfId="627">
  <autoFilter ref="A48:G54" xr:uid="{8CB4E6A8-D743-415D-8CF2-2B144A2EECBE}"/>
  <tableColumns count="7">
    <tableColumn id="1" xr3:uid="{517AB215-D278-48B5-9B3E-5EFF3E3924CD}" name="Name" dataDxfId="626"/>
    <tableColumn id="2" xr3:uid="{FA4D50F9-55E1-457B-A53A-48888E24AC58}" name="Class Name" dataDxfId="625"/>
    <tableColumn id="3" xr3:uid="{BB09725A-D2BC-4858-A118-4F4963435ED8}" name="Rarity" dataDxfId="624"/>
    <tableColumn id="4" xr3:uid="{13E1CBDC-DB32-4CE0-9A19-D011B05E33AA}" name="Buy" dataDxfId="623"/>
    <tableColumn id="5" xr3:uid="{4AC9B818-3499-4A67-98CB-9D99EFD9F004}" name="Sell" dataDxfId="622"/>
    <tableColumn id="6" xr3:uid="{4D228CD0-DD12-4ECD-9CD1-A8FAAFD5563A}" name="Respect sell" dataDxfId="621"/>
    <tableColumn id="7" xr3:uid="{FC0CA189-7B2B-4787-8DE4-F4F00A7B9E70}" name="Respect needed" dataDxfId="62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F15D14D-4AA2-4A5E-AE19-3F8C5CB80659}" name="Explosive_Rounds" displayName="Explosive_Rounds" ref="A57:G94" totalsRowShown="0" headerRowDxfId="619" dataDxfId="618">
  <autoFilter ref="A57:G94" xr:uid="{B2D4A5B1-9057-4E7E-85A2-8F3A9CFC478F}"/>
  <tableColumns count="7">
    <tableColumn id="1" xr3:uid="{C2DD20D8-760C-4FD9-BAE3-CF548760DDE9}" name="Name" dataDxfId="617"/>
    <tableColumn id="2" xr3:uid="{00429564-6163-4D13-A527-8FE1243206C7}" name="Class Name" dataDxfId="616"/>
    <tableColumn id="3" xr3:uid="{D42A0A30-731D-4AE0-935D-F690556AA45B}" name="Rarity" dataDxfId="615"/>
    <tableColumn id="4" xr3:uid="{4E98E12E-CBCB-4787-ACF7-4D07A073522A}" name="Buy" dataDxfId="614"/>
    <tableColumn id="5" xr3:uid="{B422FD1C-BD82-42E5-BF37-8C16716729BC}" name="Sell" dataDxfId="613"/>
    <tableColumn id="6" xr3:uid="{84C4506A-65E5-4B07-9010-4E5F16244B0D}" name="Respect sell" dataDxfId="612"/>
    <tableColumn id="7" xr3:uid="{DEFEB122-1D10-429B-B519-44360667038D}" name="Respect needed" dataDxfId="611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487487E-3CA6-4A5D-AFAD-FA152AACCD90}" name="Items" displayName="Items" ref="A2:G22" totalsRowShown="0" headerRowDxfId="610">
  <autoFilter ref="A2:G22" xr:uid="{163EF4EA-D74F-4086-8ED1-BDC9CAC6EC79}"/>
  <tableColumns count="7">
    <tableColumn id="1" xr3:uid="{C7DA3A26-3209-416C-A01B-F246E7FAE551}" name="Name" dataDxfId="609"/>
    <tableColumn id="2" xr3:uid="{71AD855F-3F03-40D5-998A-CD8278B61133}" name="Class Name" dataDxfId="608"/>
    <tableColumn id="3" xr3:uid="{1B755B87-145A-495A-AF6C-DBF567D092DC}" name="Rarity" dataDxfId="607"/>
    <tableColumn id="4" xr3:uid="{449B4010-F6F3-4064-9008-198284FCDD7A}" name="Buy" dataDxfId="606"/>
    <tableColumn id="5" xr3:uid="{BAFB529A-589E-491E-AFE1-FFD9C4371CC2}" name="Sell" dataDxfId="605"/>
    <tableColumn id="6" xr3:uid="{C39A1DCA-6874-4E08-9321-B28035213132}" name="Respect sell" dataDxfId="604"/>
    <tableColumn id="7" xr3:uid="{6C9F9A55-565A-4038-806C-1EE840741C0C}" name="Respect needed" dataDxfId="60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E891D-401F-44EB-B9AD-E9C72520888F}" name="Headgear" displayName="Headgear" ref="A2:I140" totalsRowShown="0" headerRowDxfId="602">
  <autoFilter ref="A2:I140" xr:uid="{86D8CBEA-7250-465E-9D4C-C1F889AF487E}"/>
  <tableColumns count="9">
    <tableColumn id="1" xr3:uid="{40A94867-8587-4700-93D9-3AC042AB9DC2}" name="Name" dataDxfId="601"/>
    <tableColumn id="2" xr3:uid="{F640C564-1B6B-4286-90D0-1360FF051056}" name="Class Name" dataDxfId="600"/>
    <tableColumn id="3" xr3:uid="{0573A0EC-9F4B-4AF4-BFBC-0D93614C1179}" name="Rarity" dataDxfId="599"/>
    <tableColumn id="4" xr3:uid="{18B1ECB1-2D4E-49EF-A28E-6DDE3B4EE91E}" name="Buy"/>
    <tableColumn id="5" xr3:uid="{1B4EF386-2BB0-4D0D-8719-B4F7E65BAFD2}" name="Sell"/>
    <tableColumn id="6" xr3:uid="{0D50267B-E7DC-4C1A-ADAF-845AABAF06B9}" name="Type" dataDxfId="598"/>
    <tableColumn id="7" xr3:uid="{0652E91C-77AD-47B4-B855-CCE174AF8A0A}" name="Armor"/>
    <tableColumn id="8" xr3:uid="{6A93F2FA-9106-42D0-888A-61F67E504B4C}" name="Respect sell"/>
    <tableColumn id="9" xr3:uid="{C9C6C2FF-49AF-4C4E-8AC5-66DEBD169664}" name="Respect needed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BB8E1445-16DA-49CE-8FE1-24B9AA8ADD19}" name="Uniforms" displayName="Uniforms" ref="A143:I263" totalsRowShown="0" headerRowDxfId="597" dataDxfId="596">
  <autoFilter ref="A143:I263" xr:uid="{F9180A09-7133-4501-AE14-A87CDD98867A}"/>
  <tableColumns count="9">
    <tableColumn id="1" xr3:uid="{3C1FCC5A-5078-4C3F-8A15-1353C1DC42BC}" name="Name" dataDxfId="595"/>
    <tableColumn id="2" xr3:uid="{6A0C2A03-5407-4F2D-AD2F-C5432E2223B7}" name="Class Name" dataDxfId="594"/>
    <tableColumn id="3" xr3:uid="{90249A9F-0A55-41DF-915A-E962FC164D63}" name="Rarity" dataDxfId="593"/>
    <tableColumn id="4" xr3:uid="{D6B63BFA-2E3C-4BBD-8CE9-F28A4C954A12}" name="Buy" dataDxfId="592"/>
    <tableColumn id="5" xr3:uid="{5D5E96A1-668A-4DCE-B032-EF1E7F4B5F3D}" name="Sell" dataDxfId="591"/>
    <tableColumn id="6" xr3:uid="{5C7716F2-EE4C-4880-A26F-FDAC9B7185BD}" name="Type" dataDxfId="590"/>
    <tableColumn id="7" xr3:uid="{3CD79DF6-A31A-461F-9ECC-04D355201BDA}" name="Capacity" dataDxfId="589"/>
    <tableColumn id="8" xr3:uid="{C578C741-AD99-4B08-9F01-BBA7F1A3BBD4}" name="Respect sell" dataDxfId="588"/>
    <tableColumn id="9" xr3:uid="{913A51F9-6391-42FA-B354-D5355D2C3176}" name="Respect needed" dataDxfId="58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4E1A1579-EFB1-4C37-813B-BBD1952F2CE4}" name="Vests" displayName="Vests" ref="A266:J321" totalsRowShown="0" dataDxfId="586">
  <autoFilter ref="A266:J321" xr:uid="{28E38111-FA25-4AC5-A6FD-AF6399C49671}"/>
  <tableColumns count="10">
    <tableColumn id="1" xr3:uid="{3816997A-CF87-4E41-B9E9-51DE52A576C1}" name="Name" dataDxfId="585"/>
    <tableColumn id="2" xr3:uid="{0723EF32-D812-437E-8D1D-DBAD3149F88E}" name="Class Name"/>
    <tableColumn id="3" xr3:uid="{49F6D807-9C05-48B5-A0FF-87F422F3FF50}" name="Rarity" dataDxfId="584"/>
    <tableColumn id="4" xr3:uid="{8069AB1F-CC8B-4244-91DE-E53B5A837922}" name="Buy" dataDxfId="583"/>
    <tableColumn id="5" xr3:uid="{803B36EA-D7C3-4DC1-BA8C-F5E80584D4A7}" name="Sell" dataDxfId="582"/>
    <tableColumn id="6" xr3:uid="{71BA4AB4-7C88-46DE-B97E-F9A5AA66616A}" name="Type" dataDxfId="581"/>
    <tableColumn id="7" xr3:uid="{820F7C73-DB50-4783-B384-F50877CB2783}" name="Capacity" dataDxfId="580"/>
    <tableColumn id="8" xr3:uid="{4A7AF391-E8E9-41E5-A5E9-92467276ECF9}" name="Armor" dataDxfId="579"/>
    <tableColumn id="9" xr3:uid="{2E325D91-0C8F-4276-9EE4-57BDBAE4B5F1}" name="Respect sell" dataDxfId="578"/>
    <tableColumn id="10" xr3:uid="{D9395DDE-2131-44B3-B482-0280A077BEAC}" name="Respect needed" dataDxfId="57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2C8CE8-B5B3-47ED-9622-AA210B63E10E}" name="Backpacks" displayName="Backpacks" ref="A324:I376" totalsRowShown="0" headerRowDxfId="576" dataDxfId="575">
  <autoFilter ref="A324:I376" xr:uid="{5390DD14-54E0-4E23-AC43-3CE7899E3AD4}"/>
  <tableColumns count="9">
    <tableColumn id="1" xr3:uid="{19C5C05E-521E-4C84-930D-7346031F0C71}" name="Name" dataDxfId="574"/>
    <tableColumn id="2" xr3:uid="{5E058CE3-26F0-4F98-871D-9C1CDBFA4E0B}" name="Class Name" dataDxfId="573"/>
    <tableColumn id="3" xr3:uid="{705D50E3-9046-4929-A25A-60B1BE6EB771}" name="Rarity" dataDxfId="572"/>
    <tableColumn id="4" xr3:uid="{76C4C120-5B5A-411D-9FDB-0CB82EF541D0}" name="Buy" dataDxfId="571"/>
    <tableColumn id="5" xr3:uid="{9817E5B5-5B8C-4559-90EE-CD73B3379EB3}" name="Sell" dataDxfId="570"/>
    <tableColumn id="6" xr3:uid="{6C83D26A-53B2-4085-B02D-0EA0E2F6B67D}" name="Type" dataDxfId="569"/>
    <tableColumn id="7" xr3:uid="{1BBA4B72-3E5A-4442-94BD-B7A07CF198BF}" name="Capacity" dataDxfId="568"/>
    <tableColumn id="8" xr3:uid="{5D0B5FE6-2D5F-4A12-9EFE-F6935BD38D2B}" name="Respect sell" dataDxfId="567"/>
    <tableColumn id="9" xr3:uid="{9CD377C4-4561-4F79-AB13-1C2C9671C867}" name="Respect needed" dataDxfId="56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E8963F-2A93-4483-97C8-AD72241E9B63}" name="Sub_Machine_Guns" displayName="Sub_Machine_Guns" ref="A16:I20" totalsRowShown="0" headerRowDxfId="738" dataDxfId="737">
  <autoFilter ref="A16:I20" xr:uid="{5C8CABCD-3B41-482D-97CC-7704EC0E04F6}"/>
  <tableColumns count="9">
    <tableColumn id="1" xr3:uid="{5C2C7DFB-7662-4E22-AD02-B682EF4C0B20}" name="Name" dataDxfId="736"/>
    <tableColumn id="2" xr3:uid="{7D13C1A2-93E1-450F-BABA-1296F9EE6A32}" name="Class Name" dataDxfId="735"/>
    <tableColumn id="3" xr3:uid="{B498F5A9-C02E-46E8-94D5-7AB6B5A7483E}" name="Rarity" dataDxfId="734"/>
    <tableColumn id="4" xr3:uid="{C5C7379E-5517-40FF-82E1-581B22E73D69}" name="Buy" dataDxfId="733"/>
    <tableColumn id="5" xr3:uid="{91E53CBB-A0B9-470B-A47A-3867CE67983D}" name="Sell" dataDxfId="732"/>
    <tableColumn id="6" xr3:uid="{34D3B2E3-D544-4020-B524-C77B572368A3}" name="Type" dataDxfId="731"/>
    <tableColumn id="7" xr3:uid="{D17B56D8-208B-4522-A6ED-A308D07CE8E7}" name="Caliber" dataDxfId="730"/>
    <tableColumn id="8" xr3:uid="{3D3C9020-14D4-4714-8FAF-967346F68347}" name="Respect sell" dataDxfId="729"/>
    <tableColumn id="9" xr3:uid="{CF4661F6-1277-4E54-AF02-E634FF7B48E7}" name="Respect needed" dataDxfId="72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EE4433A4-4C38-4D2A-88E5-57A09FD6396F}" name="Cars" displayName="Cars" ref="A2:I125" totalsRowShown="0" dataDxfId="565">
  <autoFilter ref="A2:I125" xr:uid="{81142AEF-AD5A-4EAF-AACD-E3ECB2346CFE}"/>
  <tableColumns count="9">
    <tableColumn id="1" xr3:uid="{2265233A-6F01-4D84-BD8B-2BAC02F028AB}" name="Name" dataDxfId="564"/>
    <tableColumn id="2" xr3:uid="{25285D1E-36DC-4C54-AB66-3BA8799E7199}" name="Class Name"/>
    <tableColumn id="3" xr3:uid="{CF82155F-EFED-4BB4-850A-28E8733F8462}" name="Quality" dataDxfId="563"/>
    <tableColumn id="4" xr3:uid="{28D0796D-C5E1-4F33-A569-F857F5FBC0B6}" name="Buy" dataDxfId="562"/>
    <tableColumn id="5" xr3:uid="{9E765601-450B-4252-B1FB-C4EBB1761530}" name="Sell" dataDxfId="561"/>
    <tableColumn id="6" xr3:uid="{5397EC9C-B399-4B2D-9408-C1671692E415}" name="Storage" dataDxfId="560"/>
    <tableColumn id="7" xr3:uid="{EC8D69FE-E8BE-4486-B21B-DA4FA234947A}" name="Speed" dataDxfId="559"/>
    <tableColumn id="8" xr3:uid="{2D35FAA5-9185-4E26-A1CB-102DF4F1683F}" name="Respect sell" dataDxfId="558"/>
    <tableColumn id="9" xr3:uid="{C0B56ADD-D428-435B-BBD7-ED89AB7D3483}" name="Respect needed" dataDxfId="55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E1CBAC-7D28-4147-88FA-8B3577EF9C07}" name="Trucks" displayName="Trucks" ref="A134:I196" totalsRowShown="0" headerRowDxfId="556" dataDxfId="555">
  <autoFilter ref="A134:I196" xr:uid="{8A15F9C7-9396-4AD4-A8AC-01964D1578A0}"/>
  <tableColumns count="9">
    <tableColumn id="1" xr3:uid="{8999F856-5BE0-4AD4-A5F9-CD46280B1B3A}" name="Name" dataDxfId="554"/>
    <tableColumn id="2" xr3:uid="{A80275E5-735F-4EE0-ABE1-ECA4641FE331}" name="Class Name" dataDxfId="553"/>
    <tableColumn id="3" xr3:uid="{5767F1E8-3891-41FB-808A-45BE226452E5}" name="Quality" dataDxfId="552"/>
    <tableColumn id="4" xr3:uid="{42BFC644-063C-494B-9CFB-5EC1635874C9}" name="Buy" dataDxfId="551"/>
    <tableColumn id="5" xr3:uid="{438E760C-274C-4046-A752-147345676B7C}" name="Sell" dataDxfId="550"/>
    <tableColumn id="6" xr3:uid="{6D60EAC3-E775-4B34-9EF7-97287B63B0E4}" name="Storage" dataDxfId="549"/>
    <tableColumn id="7" xr3:uid="{D447A28D-CE10-445A-823A-6F7F65EE03F8}" name="Speed" dataDxfId="548"/>
    <tableColumn id="8" xr3:uid="{7CA403E9-BED1-4D52-9BCA-B825784C2861}" name="Respect sell" dataDxfId="547"/>
    <tableColumn id="9" xr3:uid="{13CF857F-C4DE-40B1-9D50-8EF01386EFDD}" name="Respect needed" dataDxfId="54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B14819E-3929-44C0-A7FE-8B85E5D937C7}" name="Armored" displayName="Armored" ref="A199:I208" totalsRowShown="0" headerRowDxfId="545" dataDxfId="544">
  <autoFilter ref="A199:I208" xr:uid="{92EA144E-B4C9-492D-8FA0-9F5EF16B56DA}"/>
  <tableColumns count="9">
    <tableColumn id="1" xr3:uid="{70094B73-ABB0-4181-BF97-30044D4F550F}" name="Name" dataDxfId="543"/>
    <tableColumn id="2" xr3:uid="{64CE9377-77AA-4EC1-B7EC-7D767B794251}" name="Class Name" dataDxfId="542"/>
    <tableColumn id="3" xr3:uid="{71032748-4760-4F4F-8CF2-55626B64708D}" name="Quality" dataDxfId="541"/>
    <tableColumn id="4" xr3:uid="{40EFCFA6-82C7-4E46-B8A9-8C7659A0E673}" name="Buy" dataDxfId="540"/>
    <tableColumn id="5" xr3:uid="{7C844908-3138-4F6B-A437-4A0A3A7A005D}" name="Sell" dataDxfId="539"/>
    <tableColumn id="6" xr3:uid="{F258F7D7-A559-4ED6-A789-4C13783DC04D}" name="Storage" dataDxfId="538"/>
    <tableColumn id="7" xr3:uid="{44C9E013-0805-4051-8000-8BF5385DE383}" name="Speed" dataDxfId="537"/>
    <tableColumn id="8" xr3:uid="{F4870B42-3AEB-4B88-8CFF-3F994655D7B7}" name="Respect sell" dataDxfId="536"/>
    <tableColumn id="9" xr3:uid="{26ED8C11-F702-4A1C-9825-6682BD279D88}" name="Respect needed" dataDxfId="53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B8083D-1B2F-4F37-94FE-E7E56E8701A6}" name="Armed" displayName="Armed" ref="A211:I230" totalsRowShown="0" headerRowDxfId="534" dataDxfId="533">
  <autoFilter ref="A211:I230" xr:uid="{76884E39-698D-41D9-BD5C-CCD72B4DDCE1}"/>
  <tableColumns count="9">
    <tableColumn id="1" xr3:uid="{58152276-31AF-46EB-BEBF-3E4A07D6BA46}" name="Name" dataDxfId="532"/>
    <tableColumn id="2" xr3:uid="{DE600C29-5581-4B36-B9AA-B6AAFC887BBA}" name="Class Name" dataDxfId="531"/>
    <tableColumn id="3" xr3:uid="{B5F0FDEF-41FD-4106-B4A6-B574A7DD5043}" name="Quality" dataDxfId="530"/>
    <tableColumn id="4" xr3:uid="{8A42AC63-3A12-4790-B3A5-3D230785E59D}" name="Buy" dataDxfId="529"/>
    <tableColumn id="5" xr3:uid="{83D166DB-E1D7-42FA-8F27-5DB82313EC88}" name="Sell" dataDxfId="528"/>
    <tableColumn id="6" xr3:uid="{7B3EDE30-F0B7-42EF-B12A-953432134935}" name="Storage" dataDxfId="527"/>
    <tableColumn id="7" xr3:uid="{6A299BA8-F0B6-4B4D-B380-71C50BD7B42B}" name="Speed" dataDxfId="526"/>
    <tableColumn id="8" xr3:uid="{B3EB873C-5D5E-4A97-BE4B-C83FFCCCE965}" name="Respect sell" dataDxfId="525"/>
    <tableColumn id="9" xr3:uid="{846DE59D-5B64-4FF2-9969-3D208EA33EFC}" name="Respect needed" dataDxfId="524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6C370C2-7CCF-4371-B551-13312BEC4E3A}" name="Helicopters" displayName="Helicopters" ref="A233:I270" totalsRowShown="0" headerRowDxfId="523" dataDxfId="522">
  <autoFilter ref="A233:I270" xr:uid="{FF894FCA-A508-4F07-B62C-4A19E42468AA}"/>
  <tableColumns count="9">
    <tableColumn id="1" xr3:uid="{41ACCE9F-9599-4966-941E-E6E8650EB165}" name="Name" dataDxfId="521"/>
    <tableColumn id="2" xr3:uid="{D69FB4F2-07EC-435E-B1F3-5E8087936ADC}" name="Class Name" dataDxfId="520"/>
    <tableColumn id="3" xr3:uid="{BE5A8F2D-6322-44E3-80B8-616B142CB881}" name="Quality" dataDxfId="519"/>
    <tableColumn id="4" xr3:uid="{76A27C4C-E971-495B-8235-8A07150D19C6}" name="Buy" dataDxfId="518"/>
    <tableColumn id="5" xr3:uid="{2F38D6AA-FBCE-4057-9218-5803C55D134A}" name="Sell" dataDxfId="517"/>
    <tableColumn id="6" xr3:uid="{7CB769C3-E2B9-4B48-BC5F-662204143FB2}" name="Storage" dataDxfId="516"/>
    <tableColumn id="7" xr3:uid="{763E4D63-2AE0-46F2-B29B-EA154D8B9A60}" name="Speed" dataDxfId="515"/>
    <tableColumn id="8" xr3:uid="{DF39172C-F1F7-48DF-A4B2-2FDD859EACAF}" name="Respect sell" dataDxfId="514"/>
    <tableColumn id="9" xr3:uid="{94CE9F8B-460A-4AB3-89CA-9AEFE36F3920}" name="Respect needed" dataDxfId="51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1E7208C8-D38C-4137-9812-710CDB2465E6}" name="Armed_Helicopters" displayName="Armed_Helicopters" ref="A273:I276" totalsRowShown="0" headerRowDxfId="512" dataDxfId="511">
  <autoFilter ref="A273:I276" xr:uid="{3AB321A5-BD9F-4085-9DBE-D3C2A217A2D4}"/>
  <tableColumns count="9">
    <tableColumn id="1" xr3:uid="{93FE84F1-54EB-4CD8-8A13-63863330776C}" name="Name" dataDxfId="510"/>
    <tableColumn id="2" xr3:uid="{CEB34196-8676-4B9B-871D-CA2553906B18}" name="Class Name"/>
    <tableColumn id="3" xr3:uid="{F2FB882A-07C1-47C7-8CBE-03DB66D64EE9}" name="Quality"/>
    <tableColumn id="4" xr3:uid="{BA67CB50-1D96-43BB-98C2-043C59BF91F8}" name="Buy"/>
    <tableColumn id="5" xr3:uid="{C838ECA1-F4E5-4B6A-AEC1-CA4F1893F267}" name="Sell" dataDxfId="509"/>
    <tableColumn id="6" xr3:uid="{211ADFEC-6D71-42B4-A9AB-E7E83225D338}" name="Storage" dataDxfId="508"/>
    <tableColumn id="7" xr3:uid="{847A0EE0-8C5D-49F2-9F6D-2F55CFCD406E}" name="Speed" dataDxfId="507"/>
    <tableColumn id="8" xr3:uid="{D927B45F-7022-41BB-A3CF-3EDD31E33CFC}" name="Respect sell" dataDxfId="506"/>
    <tableColumn id="9" xr3:uid="{B706A934-6CE5-4ACC-81AA-391138DA27A6}" name="Respect needed" dataDxfId="50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241CE79C-4353-4FDD-9FDB-5107278E5B50}" name="Boats" displayName="Boats" ref="A279:I292" totalsRowShown="0" headerRowDxfId="504" dataDxfId="503">
  <autoFilter ref="A279:I292" xr:uid="{17CEF074-1AED-49EB-8F60-0443CED01485}"/>
  <tableColumns count="9">
    <tableColumn id="1" xr3:uid="{557BAD8C-4BEF-4D99-8CEC-FEB422872FDB}" name="Name" dataDxfId="502"/>
    <tableColumn id="2" xr3:uid="{9C887C35-4120-4D1B-BB9A-2C6389ABD1E6}" name="Class Name" dataDxfId="501"/>
    <tableColumn id="3" xr3:uid="{57797650-646B-49CE-867E-5263BC826AA9}" name="Quality" dataDxfId="500"/>
    <tableColumn id="4" xr3:uid="{D73B923D-6DBE-4B65-A4D2-D7711508E36E}" name="Buy" dataDxfId="499"/>
    <tableColumn id="5" xr3:uid="{DF54400D-3820-4339-B183-7729A06D1CED}" name="Sell" dataDxfId="498"/>
    <tableColumn id="6" xr3:uid="{F9BDBFFF-1D9F-4347-A624-50DB334B923D}" name="Storage" dataDxfId="497"/>
    <tableColumn id="7" xr3:uid="{34BB270C-0EDE-4823-B160-62BD54BE8666}" name="Speed" dataDxfId="496"/>
    <tableColumn id="8" xr3:uid="{4EB5D634-F8D7-41D4-B002-3E3C657343EE}" name="Respect sell" dataDxfId="495"/>
    <tableColumn id="9" xr3:uid="{F1085961-2994-4FC6-B8E5-23BD98867097}" name="Respect needed" dataDxfId="494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00427F1-7BBD-4117-8B90-F53F36DCCD04}" name="Planes" displayName="Planes" ref="A295:I298" totalsRowShown="0" headerRowDxfId="493" dataDxfId="492">
  <autoFilter ref="A295:I298" xr:uid="{9118AF56-A623-4BC3-AFCD-7CD9BF526CED}"/>
  <tableColumns count="9">
    <tableColumn id="1" xr3:uid="{720CC092-2771-4A7F-8DA8-465B4DAE261A}" name="Name" dataDxfId="491"/>
    <tableColumn id="2" xr3:uid="{392C796B-A6D8-4DAE-95AF-984633E4D558}" name="Class Name"/>
    <tableColumn id="3" xr3:uid="{E18EFC6A-2155-42EA-878E-63F9F410E01A}" name="Quality" dataDxfId="490"/>
    <tableColumn id="4" xr3:uid="{875C6E97-6A52-4407-B7C5-25B07F47A3E8}" name="Buy" dataDxfId="489"/>
    <tableColumn id="5" xr3:uid="{553E5BC0-26EB-42BB-82EC-012E3A1321A7}" name="Sell"/>
    <tableColumn id="6" xr3:uid="{5840395D-6AE5-409D-A03C-9E0CF4FA9451}" name="Storage" dataDxfId="488"/>
    <tableColumn id="7" xr3:uid="{60CDAA48-BED9-4B53-8B0C-B8364A2AB97E}" name="Speed" dataDxfId="487"/>
    <tableColumn id="8" xr3:uid="{656E6A08-057F-46AC-8215-5BE4C962BF85}" name="Respect sell" dataDxfId="486"/>
    <tableColumn id="9" xr3:uid="{B8BD8E7F-A978-43A2-9BD0-DE1B1E27A0C7}" name="Respect needed" dataDxfId="48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1BE42CA4-1BAE-40B5-ABD8-CFEA871DEE6A}" name="CraftingItems" displayName="CraftingItems" ref="A2:G40" totalsRowShown="0">
  <autoFilter ref="A2:G40" xr:uid="{98E8C60E-C24C-4115-9676-0FC98BE77E9A}"/>
  <tableColumns count="7">
    <tableColumn id="1" xr3:uid="{53A52DF9-4097-4E57-B4C0-DAB9326D3BA2}" name="Kolumn1" dataDxfId="484"/>
    <tableColumn id="2" xr3:uid="{ABB0D324-D603-4C24-AEDE-BA9E3D64BCC8}" name="Class Name"/>
    <tableColumn id="3" xr3:uid="{C7135AE2-BAB3-4B6A-80D3-838C980B0F15}" name="Quality" dataDxfId="483"/>
    <tableColumn id="4" xr3:uid="{CEA38373-F578-4432-A904-0262DD7E121A}" name="Buy" dataDxfId="482"/>
    <tableColumn id="5" xr3:uid="{7006ADBB-0D32-4D19-BDF1-325551622063}" name="Sell" dataDxfId="481"/>
    <tableColumn id="6" xr3:uid="{238B8039-39D4-4263-BF0D-F532C31949D7}" name="Respect sell"/>
    <tableColumn id="7" xr3:uid="{737AAF1D-47A2-48A5-91AA-ED7EFECAE83E}" name="Respect needed" dataDxfId="48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6B59AA0D-E4DC-4AA8-B84F-2F8AAAD42FA9}" name="Scopes" displayName="Scopes" ref="A2:G39" totalsRowShown="0" headerRowDxfId="479">
  <autoFilter ref="A2:G39" xr:uid="{FB8E06A7-3467-4445-B6CD-4249E6325C33}"/>
  <tableColumns count="7">
    <tableColumn id="1" xr3:uid="{D4B85D99-01B1-4E48-AB03-D2E7A3F90BD2}" name="Name" dataDxfId="478"/>
    <tableColumn id="2" xr3:uid="{504BD791-9BB8-4BCB-A86A-EA375507F0FB}" name="Class Name" dataDxfId="477"/>
    <tableColumn id="3" xr3:uid="{5435FB46-BDF5-4759-9031-61EA4FCEBE21}" name="Rarity" dataDxfId="476"/>
    <tableColumn id="4" xr3:uid="{7A0D11B3-8EA6-4F54-8042-B06F26F6ECD6}" name="Buy" dataDxfId="475"/>
    <tableColumn id="5" xr3:uid="{35261E91-FBB7-4752-B5C3-FFE5B674BAA2}" name="Sell" dataDxfId="474"/>
    <tableColumn id="6" xr3:uid="{8B34DBF8-8714-4990-AF44-FC86111C6845}" name="Respect sell" dataDxfId="473"/>
    <tableColumn id="7" xr3:uid="{154D23A9-8175-42D5-A647-2B202D5E0C00}" name="Respect needed" dataDxfId="47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29631-8B40-4411-AAAC-5684206050D3}" name="Assault_Rifles" displayName="Assault_Rifles" ref="A23:I60" totalsRowShown="0" headerRowDxfId="727" dataDxfId="726">
  <autoFilter ref="A23:I60" xr:uid="{0964022F-171B-48AF-B587-972C1739C6A5}"/>
  <tableColumns count="9">
    <tableColumn id="1" xr3:uid="{8BE6FAF8-46C1-4EBE-8736-7FA9F81B0305}" name="Name" dataDxfId="725"/>
    <tableColumn id="2" xr3:uid="{8EA5EF34-E955-4157-A3DB-0CF5941C8AC4}" name="Class Name" dataDxfId="724"/>
    <tableColumn id="3" xr3:uid="{D8AEC4B3-4E70-4EE5-850A-52E8C01D9CDC}" name="Rarity" dataDxfId="723"/>
    <tableColumn id="4" xr3:uid="{6E5A863F-ACE3-41D7-81BC-A6B85A9A5033}" name="Buy" dataDxfId="722"/>
    <tableColumn id="5" xr3:uid="{D4C6BFE1-C42C-447A-8C59-E5F927A5E41C}" name="Sell" dataDxfId="721"/>
    <tableColumn id="6" xr3:uid="{448C081A-0AAD-4AED-A4C7-4825978D3D29}" name="Type" dataDxfId="720"/>
    <tableColumn id="7" xr3:uid="{04B54941-FEA4-4546-81BD-11F415E71BC8}" name="Caliber" dataDxfId="719"/>
    <tableColumn id="8" xr3:uid="{08C27EF0-8EF9-44EB-8E72-564F609217F6}" name="Respect sell" dataDxfId="718"/>
    <tableColumn id="9" xr3:uid="{994E61E6-94C1-4CD6-948D-7081101FA918}" name="Respect needed" dataDxfId="71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17EA60F2-F86E-44FA-829B-EF38A3A0EE4F}" name="Suppressors" displayName="Suppressors" ref="A42:G67" totalsRowShown="0" headerRowDxfId="471">
  <autoFilter ref="A42:G67" xr:uid="{A219AAFF-FE1E-4BAA-8EA7-B8F783871852}"/>
  <tableColumns count="7">
    <tableColumn id="1" xr3:uid="{CEAC63AC-3B61-4C02-8D4C-35FC8C7B4F7B}" name="Name" dataDxfId="470"/>
    <tableColumn id="2" xr3:uid="{29BD8041-6E82-4D64-A9B5-BBC7B78FA140}" name="Class Name" dataDxfId="469"/>
    <tableColumn id="3" xr3:uid="{65886199-4D3E-4758-86B7-82F64624F5E3}" name="Rarity" dataDxfId="468"/>
    <tableColumn id="4" xr3:uid="{B4184FCE-C6DC-4EFC-BDEB-3CA39711FE27}" name="Buy" dataDxfId="467"/>
    <tableColumn id="5" xr3:uid="{6DB6D590-D62C-4F55-8BA8-78C707AB4694}" name="Sell" dataDxfId="466"/>
    <tableColumn id="6" xr3:uid="{BF8AF5DD-827F-41D1-9A4C-95A53428B3AE}" name="Respect sell" dataDxfId="465"/>
    <tableColumn id="7" xr3:uid="{53C06B00-1E9A-40D0-86F2-C0F6D4D73352}" name="Respect needed" dataDxfId="464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22BD3A9-E723-4FD0-8E29-2E2CD0D6E4E6}" name="Lasers_FlashLights" displayName="Lasers_FlashLights" ref="A70:G72" totalsRowShown="0" headerRowDxfId="410" dataDxfId="463">
  <autoFilter ref="A70:G72" xr:uid="{CE28E5E5-4200-44F7-9D45-DDA5E7702B4D}"/>
  <tableColumns count="7">
    <tableColumn id="1" xr3:uid="{CCB2C091-A754-4137-996C-F887510BC8EF}" name="Name" dataDxfId="462"/>
    <tableColumn id="2" xr3:uid="{FC5A3C0A-37C8-48D1-ADCA-20460AC91B1B}" name="Class Name" dataDxfId="461"/>
    <tableColumn id="3" xr3:uid="{F44C107B-2161-4720-B6FB-B78CBE940BCA}" name="Rarity" dataDxfId="460"/>
    <tableColumn id="4" xr3:uid="{F30CB236-3DAA-4F7B-8BDD-228DE238D541}" name="Buy" dataDxfId="459"/>
    <tableColumn id="5" xr3:uid="{3B046ADA-3BA9-45B6-8ED9-9B8A7F55DCFD}" name="Sell" dataDxfId="458">
      <calculatedColumnFormula>D72*I70</calculatedColumnFormula>
    </tableColumn>
    <tableColumn id="6" xr3:uid="{C03180A6-349A-45D2-9D96-10FCFFD0720F}" name="Respect sell" dataDxfId="457">
      <calculatedColumnFormula>E72*I70</calculatedColumnFormula>
    </tableColumn>
    <tableColumn id="7" xr3:uid="{8B35E054-8662-4ED3-946B-54577A05163D}" name="Respect needed" dataDxfId="456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DDDE9A1-9C8F-4076-9636-E86993018E04}" name="Bipods" displayName="Bipods" ref="A76:G85" totalsRowShown="0" headerRowDxfId="455" dataDxfId="454">
  <autoFilter ref="A76:G85" xr:uid="{CEA0BBCA-DFEF-47BF-88DE-97A24D8C14A7}"/>
  <tableColumns count="7">
    <tableColumn id="1" xr3:uid="{27FE2A3C-B882-4CA9-A8B1-E60B30E3C454}" name="Name" dataDxfId="453"/>
    <tableColumn id="2" xr3:uid="{B56BB491-151B-4796-BAA3-7F85D514E993}" name="Class Name" dataDxfId="452"/>
    <tableColumn id="3" xr3:uid="{4FE1C63B-853B-4C54-9247-8FC0B5B5B768}" name="Rarity" dataDxfId="451"/>
    <tableColumn id="4" xr3:uid="{9DF2817B-B94F-4EF9-B9B3-925DCE314C22}" name="Buy" dataDxfId="450"/>
    <tableColumn id="5" xr3:uid="{465E779E-45D7-4BA7-AFA8-94DD54B2427D}" name="Sell" dataDxfId="449"/>
    <tableColumn id="6" xr3:uid="{34CB0CA1-3DF4-49BF-AA4B-1A37285448C0}" name="Respect sell" dataDxfId="448"/>
    <tableColumn id="7" xr3:uid="{7F689EEF-73FD-4238-8F01-8EF5361EE04F}" name="Respect needed" dataDxfId="447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C4FDCA5F-877C-4756-B8F7-A06F988BD95B}" name="Medical" displayName="Medical" ref="A2:J6" totalsRowShown="0" headerRowDxfId="446" dataDxfId="445">
  <autoFilter ref="A2:J6" xr:uid="{B3416EEA-6A1B-4332-BB69-8F221F7C9119}"/>
  <tableColumns count="10">
    <tableColumn id="1" xr3:uid="{62F7239F-7BCE-4007-9B86-463F1BFDEF76}" name="Name" dataDxfId="444"/>
    <tableColumn id="2" xr3:uid="{8FF6C3C1-25CF-461B-B427-4C5C8868782D}" name="Class Name" dataDxfId="443"/>
    <tableColumn id="3" xr3:uid="{508D672B-EC4A-4788-9916-55125774C8DB}" name="Quality" dataDxfId="442"/>
    <tableColumn id="4" xr3:uid="{80AB7CB6-52CC-4D52-A8A4-F3C5E98C6437}" name="Buy" dataDxfId="441"/>
    <tableColumn id="5" xr3:uid="{369BCFF4-8D0F-47E6-A6F6-6F9A197C2A86}" name="Sell" dataDxfId="440"/>
    <tableColumn id="6" xr3:uid="{344496DE-56B5-4386-9908-B093FBA93379}" name="HP" dataDxfId="439"/>
    <tableColumn id="7" xr3:uid="{F0C2E01C-4B50-4C12-88F8-539FE9EE3CC6}" name="Food" dataDxfId="438"/>
    <tableColumn id="8" xr3:uid="{70203B43-E2D6-4F45-AB34-F4C3DBA3B9CD}" name="Water" dataDxfId="437"/>
    <tableColumn id="9" xr3:uid="{F919454C-BB52-4A57-ADAC-682B8FF3591D}" name="Respect sell" dataDxfId="436"/>
    <tableColumn id="10" xr3:uid="{FD380DDA-664A-430E-8421-4027C6C6BAB5}" name="Respect needed" dataDxfId="435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13A97D0-DB8E-45A5-B3EA-9E185B8FD2BB}" name="Food" displayName="Food" ref="A9:J33" totalsRowShown="0" headerRowDxfId="434" dataDxfId="433">
  <autoFilter ref="A9:J33" xr:uid="{44B9EDE2-9200-4D19-A691-C7FA704627FA}"/>
  <tableColumns count="10">
    <tableColumn id="1" xr3:uid="{556979D7-B75F-4BE5-AEFF-2C4F9CCC682D}" name="Name" dataDxfId="432"/>
    <tableColumn id="2" xr3:uid="{2A7B3233-3B79-48CB-875E-925DB1EBACFF}" name="Class Name" dataDxfId="431"/>
    <tableColumn id="3" xr3:uid="{4CC1DB72-1E6F-4B2D-BC5C-6B325A942C5F}" name="Quality" dataDxfId="430"/>
    <tableColumn id="4" xr3:uid="{308038FD-2D63-4322-B67D-19379E806C1E}" name="Buy" dataDxfId="429"/>
    <tableColumn id="5" xr3:uid="{12F0021D-C6E1-4E18-93B0-7D36A7863933}" name="Sell" dataDxfId="428"/>
    <tableColumn id="6" xr3:uid="{6F5FBAB6-00A8-402B-BA07-7290F576088A}" name="HP" dataDxfId="427"/>
    <tableColumn id="7" xr3:uid="{63168A04-6F26-48CD-987C-02C0A01DB5C3}" name="Food" dataDxfId="426"/>
    <tableColumn id="8" xr3:uid="{D50A9248-242F-495D-BAE7-700FD9815A1A}" name="Water" dataDxfId="425"/>
    <tableColumn id="9" xr3:uid="{5603BDC4-7BCD-45AE-93D5-BEA417D833CE}" name="Respect sell" dataDxfId="424"/>
    <tableColumn id="10" xr3:uid="{3B76941C-9FBC-4119-BBD7-C457FF85963D}" name="Respect needed" dataDxfId="423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477CD1CC-5C13-40CE-96D8-A8F7AD6E6C85}" name="Drinkables" displayName="Drinkables" ref="A36:J43" totalsRowShown="0" headerRowDxfId="422" dataDxfId="421">
  <autoFilter ref="A36:J43" xr:uid="{967F0F4E-82BF-42EE-BFA2-4512C128B484}"/>
  <tableColumns count="10">
    <tableColumn id="1" xr3:uid="{3993FE7E-5ADC-4A27-9851-82F2FB0B55E7}" name="Name" dataDxfId="420"/>
    <tableColumn id="2" xr3:uid="{799FB4E8-9315-4E3A-931D-2412FA555AA4}" name="Class Name" dataDxfId="419"/>
    <tableColumn id="3" xr3:uid="{E4AAB487-7557-40C5-8A52-CA70DEC9D7C6}" name="Quality" dataDxfId="418"/>
    <tableColumn id="4" xr3:uid="{B6548D05-1851-4C8F-A055-1137703ABF6B}" name="Buy" dataDxfId="417"/>
    <tableColumn id="5" xr3:uid="{32D625A3-1F2F-41FF-BB16-A1F9F16BF230}" name="Sell" dataDxfId="416"/>
    <tableColumn id="6" xr3:uid="{3F930857-4612-40AB-B358-622732BBBA0E}" name="HP" dataDxfId="415"/>
    <tableColumn id="7" xr3:uid="{2EC8B114-921C-4C6B-84F7-0F4B92370129}" name="Food" dataDxfId="414"/>
    <tableColumn id="8" xr3:uid="{4E4485A3-185C-4939-91FD-4CA06B25E92A}" name="Water" dataDxfId="413"/>
    <tableColumn id="9" xr3:uid="{21AC1CE3-1F02-4EC3-9435-D4E62193B9B1}" name="Respect sell" dataDxfId="412"/>
    <tableColumn id="10" xr3:uid="{AA6DC6B7-2485-4B8D-9735-1195C3A4D2EE}" name="Respect needed" dataDxfId="4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F340E5-E4AE-4E5E-835A-866E3044F6E7}" name="Light_Machine_Guns" displayName="Light_Machine_Guns" ref="A63:I76" totalsRowShown="0" headerRowDxfId="716" dataDxfId="715">
  <autoFilter ref="A63:I76" xr:uid="{C8CA20F0-01F1-49B8-A409-BC0A531EB3B3}"/>
  <tableColumns count="9">
    <tableColumn id="1" xr3:uid="{3A385448-E7F1-4EB8-AB9B-1449599CAE40}" name="Light_Machine_Gun" dataDxfId="714"/>
    <tableColumn id="2" xr3:uid="{DD2F2CF2-F1C2-4077-B846-70CEF00CB000}" name="Class Name" dataDxfId="713"/>
    <tableColumn id="3" xr3:uid="{7881F9FC-1D28-4609-B89A-D49EBFFD5FE5}" name="Rarity" dataDxfId="712"/>
    <tableColumn id="4" xr3:uid="{3B93F473-FC6F-49E9-B521-B7B07C7E93F1}" name="Buy" dataDxfId="711"/>
    <tableColumn id="5" xr3:uid="{16557806-A237-453A-92F6-338EE4A7D4BE}" name="Sell" dataDxfId="710"/>
    <tableColumn id="6" xr3:uid="{5999215D-BBDA-4E92-8F4D-43F85DCD6F1E}" name="Type" dataDxfId="709"/>
    <tableColumn id="7" xr3:uid="{AB2F7513-A2E5-4A88-A5AE-C2C92DFAF789}" name="Caliber" dataDxfId="708"/>
    <tableColumn id="8" xr3:uid="{62A974FC-A8D2-4353-8A76-11152A565DB5}" name="Respect sell" dataDxfId="707"/>
    <tableColumn id="9" xr3:uid="{BD3A5EE7-0F5D-4C6A-B1B5-49B692D8C859}" name="Respect needed" dataDxfId="70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BCD9CC-0ED4-43FE-AB32-D75B787268B9}" name="Marksman_Rifles" displayName="Marksman_Rifles" ref="A79:I96" totalsRowShown="0" headerRowDxfId="705" dataDxfId="704">
  <autoFilter ref="A79:I96" xr:uid="{F4A98146-8BCF-429F-9CBA-F9BA047072F7}"/>
  <tableColumns count="9">
    <tableColumn id="1" xr3:uid="{D1160388-9FC1-4B3D-B9F9-52EC37AFB3B1}" name="Name" dataDxfId="703"/>
    <tableColumn id="2" xr3:uid="{20C07CDB-9EE2-4C79-A924-80342563349B}" name="Class Name" dataDxfId="702"/>
    <tableColumn id="3" xr3:uid="{39F43BF4-98C9-41AD-9377-56B00A28BBC3}" name="Rarity" dataDxfId="701"/>
    <tableColumn id="4" xr3:uid="{4789618B-27A4-4F4D-9062-37E03333B52E}" name="Buy" dataDxfId="700"/>
    <tableColumn id="5" xr3:uid="{1A7D75FE-4043-4415-839C-E83DFB06734F}" name="Sell" dataDxfId="699"/>
    <tableColumn id="6" xr3:uid="{A42F4742-28F9-496D-97B4-29D05DDF2468}" name="Type" dataDxfId="698"/>
    <tableColumn id="7" xr3:uid="{8461D4FB-B464-41F1-AB00-C4D7A114706A}" name="Caliber" dataDxfId="697"/>
    <tableColumn id="8" xr3:uid="{C683ED54-30FA-4E80-BDDF-725DED1077CD}" name="Respect sell" dataDxfId="696"/>
    <tableColumn id="9" xr3:uid="{EB6E4EE4-96C5-4F1A-9F0E-E1E80AB02006}" name="Respect needed" dataDxfId="6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EE31E3B-03C7-43B4-8F7B-E906A49B06F2}" name="Sniper_Rifles" displayName="Sniper_Rifles" ref="A99:I108" totalsRowShown="0" headerRowDxfId="694" dataDxfId="693">
  <autoFilter ref="A99:I108" xr:uid="{928803B3-2005-4A67-9863-80223A5B36F5}"/>
  <tableColumns count="9">
    <tableColumn id="1" xr3:uid="{E212AED0-4E5B-45BA-B893-898892ACE02A}" name="Name" dataDxfId="692"/>
    <tableColumn id="2" xr3:uid="{3472A9CD-4CAB-40A4-8783-FF370F006A04}" name="Class Name" dataDxfId="691"/>
    <tableColumn id="3" xr3:uid="{44561602-4F09-4C1B-AD59-5A9156BB693C}" name="Rarity" dataDxfId="690"/>
    <tableColumn id="4" xr3:uid="{5F868B32-9A19-40BC-864C-3E7674454F38}" name="Buy" dataDxfId="689"/>
    <tableColumn id="5" xr3:uid="{AE5A2F8B-85F9-459A-BB67-B443A7A501FE}" name="Sell" dataDxfId="688"/>
    <tableColumn id="6" xr3:uid="{C506EA18-F20C-4EBF-ACA6-39AC80821F80}" name="Type" dataDxfId="687"/>
    <tableColumn id="7" xr3:uid="{BD3EE7F6-CE8E-4922-8029-D933C81D061B}" name="Caliber" dataDxfId="686"/>
    <tableColumn id="8" xr3:uid="{805FBCB1-6E7E-4463-A7F6-16349B01CB43}" name="Respect sell" dataDxfId="685"/>
    <tableColumn id="9" xr3:uid="{32E0EAD7-0170-465A-B816-5D765A124B9A}" name="Respect needed" dataDxfId="68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459F2-74FD-42AD-886F-8A6C118D40E0}" name="Explosives" displayName="Explosives" ref="A111:I125" totalsRowShown="0" headerRowDxfId="683" dataDxfId="682">
  <autoFilter ref="A111:I125" xr:uid="{73E649F2-FA8F-420C-94F6-388AB2278760}"/>
  <tableColumns count="9">
    <tableColumn id="1" xr3:uid="{56350D68-0158-4E3C-AB31-D44F1D503658}" name="Name" dataDxfId="681"/>
    <tableColumn id="2" xr3:uid="{D07700D0-F2B4-4AF6-80AC-C27D55993F3E}" name="Class Name" dataDxfId="680"/>
    <tableColumn id="3" xr3:uid="{B7E82D93-5205-4097-9E64-6B1A89C5B6CC}" name="Rarity" dataDxfId="679"/>
    <tableColumn id="4" xr3:uid="{922B963D-D66C-4177-A968-EC10AB7D8977}" name="Buy" dataDxfId="678"/>
    <tableColumn id="5" xr3:uid="{DD3DCAF3-D9D2-4ADC-8CAD-B6FC2C70D3F6}" name="Sell" dataDxfId="677"/>
    <tableColumn id="6" xr3:uid="{6C65867F-5817-4052-91AB-1BECD6E8988F}" name="Type" dataDxfId="676"/>
    <tableColumn id="7" xr3:uid="{886B6EB4-1FD8-46FC-BCAD-CFB2872D8D68}" name="Caliber" dataDxfId="675"/>
    <tableColumn id="8" xr3:uid="{E0EBE6FA-57A7-4BE5-9BE6-0E140E9EFDE8}" name="Respect sell" dataDxfId="674"/>
    <tableColumn id="9" xr3:uid="{47761B14-18AB-4D88-903A-951B6AF5C4F8}" name="Respect needed" dataDxfId="67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681406-AC6C-436B-91CD-5C6A4B2549B5}" name="Misc" displayName="Misc" ref="A128:I143" totalsRowShown="0" headerRowDxfId="672" dataDxfId="671">
  <autoFilter ref="A128:I143" xr:uid="{39281992-47F9-4B37-B662-DD1CCD82D6C1}"/>
  <tableColumns count="9">
    <tableColumn id="1" xr3:uid="{FE37A7C5-C41D-44AA-9CB6-F46AA603B083}" name="Name" dataDxfId="670"/>
    <tableColumn id="2" xr3:uid="{66405496-CCC9-47C5-A4A5-280AF0DAAD01}" name="Class Name" dataDxfId="669"/>
    <tableColumn id="3" xr3:uid="{C2F2EF8E-05D8-4874-892C-947390958B55}" name="Rarity" dataDxfId="668"/>
    <tableColumn id="4" xr3:uid="{16DB4D85-824E-4D06-950B-97C01DE36226}" name="Buy" dataDxfId="667"/>
    <tableColumn id="5" xr3:uid="{BE6698FD-1C07-4FD7-8C16-F479C8CD366A}" name="Sell" dataDxfId="666"/>
    <tableColumn id="6" xr3:uid="{D1891352-C91D-4EBD-A90B-D1AB71132B55}" name="Type" dataDxfId="665"/>
    <tableColumn id="7" xr3:uid="{2F2A2FB0-B6CB-47B5-9ADD-A77BB9FFAD47}" name="Caliber" dataDxfId="664"/>
    <tableColumn id="8" xr3:uid="{3232820D-D3D1-4E3A-B14F-EEF352011D32}" name="Respect sell" dataDxfId="663"/>
    <tableColumn id="9" xr3:uid="{92A2138B-1B2A-4BC7-9D15-C6ACFFC6E9F5}" name="Respect needed" dataDxfId="6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95CE13-5FF7-4ED7-B53F-4BBF2C5AD5D0}" name="HandgunMags" displayName="HandgunMags" ref="A2:G6" totalsRowShown="0" headerRowDxfId="661">
  <autoFilter ref="A2:G6" xr:uid="{63D76B15-D6CA-4C15-9016-42CE7305F210}"/>
  <tableColumns count="7">
    <tableColumn id="1" xr3:uid="{ED38A3B6-0B75-40E1-A5D1-C788EB77B742}" name="Name" dataDxfId="660"/>
    <tableColumn id="2" xr3:uid="{8D6D07F7-18A6-44E4-B5F8-8803E919DE66}" name="Class Name" dataDxfId="659"/>
    <tableColumn id="3" xr3:uid="{754D32CA-9EA4-41FA-A1A1-68113B4DDE0F}" name="Rarity" dataDxfId="658"/>
    <tableColumn id="4" xr3:uid="{1CC9D333-42F7-435D-9310-7E928BD1FB7D}" name="Buy" dataDxfId="657"/>
    <tableColumn id="5" xr3:uid="{03343AE6-7DFE-4B5F-92ED-15A6E4CED7D8}" name="Sell" dataDxfId="656"/>
    <tableColumn id="6" xr3:uid="{91B7E37E-055C-47F1-81F4-063EB48374CC}" name="Respect sell" dataDxfId="655"/>
    <tableColumn id="7" xr3:uid="{9201266A-42E1-4BDD-AC0E-1462E66CE3B6}" name="Respect needed" dataDxfId="6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7.xml"/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table" Target="../tables/table29.xml"/><Relationship Id="rId4" Type="http://schemas.openxmlformats.org/officeDocument/2006/relationships/table" Target="../tables/table3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outlinePr summaryBelow="0" summaryRight="0"/>
  </sheetPr>
  <dimension ref="A1:K179"/>
  <sheetViews>
    <sheetView topLeftCell="A111" workbookViewId="0">
      <selection activeCell="A98" sqref="A98:I98"/>
    </sheetView>
  </sheetViews>
  <sheetFormatPr defaultColWidth="14.42578125" defaultRowHeight="15.75" customHeight="1"/>
  <cols>
    <col min="1" max="1" width="27.140625" customWidth="1"/>
    <col min="2" max="2" width="33" customWidth="1"/>
    <col min="3" max="3" width="20.85546875" customWidth="1"/>
    <col min="4" max="4" width="11.85546875" customWidth="1"/>
    <col min="5" max="5" width="11.140625" customWidth="1"/>
    <col min="8" max="9" width="21.140625" customWidth="1"/>
    <col min="10" max="11" width="19.85546875" customWidth="1"/>
  </cols>
  <sheetData>
    <row r="1" spans="1:11" ht="15.75" customHeight="1">
      <c r="A1" s="148" t="s">
        <v>1</v>
      </c>
      <c r="B1" s="149"/>
      <c r="C1" s="149"/>
      <c r="D1" s="149"/>
      <c r="E1" s="149"/>
      <c r="F1" s="149"/>
      <c r="G1" s="149"/>
      <c r="H1" s="149"/>
      <c r="I1" s="149"/>
      <c r="K1" s="3"/>
    </row>
    <row r="2" spans="1:11" ht="15.7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9</v>
      </c>
      <c r="G2" s="2" t="s">
        <v>10</v>
      </c>
      <c r="H2" s="2" t="s">
        <v>7</v>
      </c>
      <c r="I2" s="2" t="s">
        <v>8</v>
      </c>
      <c r="K2" s="5" t="s">
        <v>11</v>
      </c>
    </row>
    <row r="3" spans="1:11" ht="15.75" customHeight="1">
      <c r="A3" s="7" t="s">
        <v>12</v>
      </c>
      <c r="B3" s="7" t="s">
        <v>14</v>
      </c>
      <c r="C3" s="12" t="s">
        <v>18</v>
      </c>
      <c r="D3" s="14">
        <f t="shared" ref="D3:D4" si="0">600</f>
        <v>600</v>
      </c>
      <c r="E3" s="14">
        <f>D3*K3</f>
        <v>90</v>
      </c>
      <c r="F3" s="12" t="s">
        <v>22</v>
      </c>
      <c r="G3" s="14" t="s">
        <v>23</v>
      </c>
      <c r="H3" s="14">
        <f>E3*K4</f>
        <v>9</v>
      </c>
      <c r="I3" s="21">
        <v>0</v>
      </c>
      <c r="J3" s="22"/>
      <c r="K3" s="26">
        <f>0.15</f>
        <v>0.15</v>
      </c>
    </row>
    <row r="4" spans="1:11" ht="15.75" customHeight="1">
      <c r="A4" s="7" t="s">
        <v>33</v>
      </c>
      <c r="B4" s="7" t="s">
        <v>34</v>
      </c>
      <c r="C4" s="12" t="s">
        <v>18</v>
      </c>
      <c r="D4" s="14">
        <f t="shared" si="0"/>
        <v>600</v>
      </c>
      <c r="E4" s="14">
        <f>D4*K3</f>
        <v>90</v>
      </c>
      <c r="F4" s="12" t="s">
        <v>22</v>
      </c>
      <c r="G4" s="14" t="s">
        <v>23</v>
      </c>
      <c r="H4" s="14">
        <f>E4*K4</f>
        <v>9</v>
      </c>
      <c r="I4" s="21">
        <v>0</v>
      </c>
      <c r="J4" s="22"/>
      <c r="K4" s="15">
        <v>0.1</v>
      </c>
    </row>
    <row r="5" spans="1:11" ht="15.75" customHeight="1">
      <c r="A5" s="28" t="s">
        <v>40</v>
      </c>
      <c r="B5" s="29" t="s">
        <v>43</v>
      </c>
      <c r="C5" s="12" t="s">
        <v>19</v>
      </c>
      <c r="D5" s="21">
        <v>700</v>
      </c>
      <c r="E5" s="14">
        <f>D5*K3</f>
        <v>105</v>
      </c>
      <c r="F5" s="12" t="s">
        <v>22</v>
      </c>
      <c r="G5" s="21" t="s">
        <v>23</v>
      </c>
      <c r="H5" s="14">
        <f>E5*K4</f>
        <v>10.5</v>
      </c>
      <c r="I5" s="14">
        <f>K5*D5</f>
        <v>350</v>
      </c>
      <c r="J5" s="22"/>
      <c r="K5" s="15">
        <v>0.5</v>
      </c>
    </row>
    <row r="6" spans="1:11" ht="15.75" customHeight="1">
      <c r="A6" s="7" t="s">
        <v>59</v>
      </c>
      <c r="B6" s="7" t="s">
        <v>60</v>
      </c>
      <c r="C6" s="12" t="s">
        <v>19</v>
      </c>
      <c r="D6" s="14">
        <f>700</f>
        <v>700</v>
      </c>
      <c r="E6" s="14">
        <f>D6*K3</f>
        <v>105</v>
      </c>
      <c r="F6" s="12" t="s">
        <v>22</v>
      </c>
      <c r="G6" s="14" t="s">
        <v>68</v>
      </c>
      <c r="H6" s="14">
        <f>E6*K4</f>
        <v>10.5</v>
      </c>
      <c r="I6" s="21">
        <f>K5*D6</f>
        <v>350</v>
      </c>
      <c r="J6" s="37"/>
      <c r="K6" s="15"/>
    </row>
    <row r="7" spans="1:11" ht="15.75" customHeight="1">
      <c r="A7" s="7" t="s">
        <v>73</v>
      </c>
      <c r="B7" s="7" t="s">
        <v>74</v>
      </c>
      <c r="C7" s="12" t="s">
        <v>19</v>
      </c>
      <c r="D7" s="14">
        <f>800</f>
        <v>800</v>
      </c>
      <c r="E7" s="14">
        <f>D7*K3</f>
        <v>120</v>
      </c>
      <c r="F7" s="12" t="s">
        <v>22</v>
      </c>
      <c r="G7" s="14" t="s">
        <v>68</v>
      </c>
      <c r="H7" s="14">
        <f>E7*K4</f>
        <v>12</v>
      </c>
      <c r="I7" s="14">
        <f>K5*D6</f>
        <v>350</v>
      </c>
      <c r="J7" s="37"/>
      <c r="K7" s="15"/>
    </row>
    <row r="8" spans="1:11" ht="15.75" customHeight="1">
      <c r="A8" s="7" t="s">
        <v>77</v>
      </c>
      <c r="B8" s="7" t="s">
        <v>78</v>
      </c>
      <c r="C8" s="12" t="s">
        <v>27</v>
      </c>
      <c r="D8" s="14">
        <f>900</f>
        <v>900</v>
      </c>
      <c r="E8" s="14">
        <f>D8*K3</f>
        <v>135</v>
      </c>
      <c r="F8" s="12" t="s">
        <v>22</v>
      </c>
      <c r="G8" s="14" t="s">
        <v>68</v>
      </c>
      <c r="H8" s="21">
        <f>E8*K4</f>
        <v>13.5</v>
      </c>
      <c r="I8" s="14">
        <f>D8*K5</f>
        <v>450</v>
      </c>
      <c r="J8" s="37"/>
      <c r="K8" s="38"/>
    </row>
    <row r="9" spans="1:11" ht="15.75" customHeight="1">
      <c r="A9" s="28" t="s">
        <v>82</v>
      </c>
      <c r="B9" s="28" t="s">
        <v>85</v>
      </c>
      <c r="C9" s="12" t="s">
        <v>18</v>
      </c>
      <c r="D9" s="21">
        <v>600</v>
      </c>
      <c r="E9" s="21">
        <f>D9*K3</f>
        <v>90</v>
      </c>
      <c r="F9" s="12" t="s">
        <v>22</v>
      </c>
      <c r="G9" s="14" t="s">
        <v>23</v>
      </c>
      <c r="H9" s="14">
        <f>E9*K4</f>
        <v>9</v>
      </c>
      <c r="I9" s="21">
        <v>0</v>
      </c>
      <c r="J9" s="37"/>
      <c r="K9" s="38"/>
    </row>
    <row r="10" spans="1:11" ht="15.75" customHeight="1">
      <c r="A10" s="28" t="s">
        <v>90</v>
      </c>
      <c r="B10" s="28" t="s">
        <v>91</v>
      </c>
      <c r="C10" s="12" t="s">
        <v>19</v>
      </c>
      <c r="D10" s="21">
        <v>700</v>
      </c>
      <c r="E10" s="21">
        <f>D10*K3</f>
        <v>105</v>
      </c>
      <c r="F10" s="12" t="s">
        <v>22</v>
      </c>
      <c r="G10" s="21" t="s">
        <v>68</v>
      </c>
      <c r="H10" s="14">
        <f>E10*K4</f>
        <v>10.5</v>
      </c>
      <c r="I10" s="14">
        <f>D10*K5</f>
        <v>350</v>
      </c>
      <c r="J10" s="37"/>
      <c r="K10" s="38"/>
    </row>
    <row r="11" spans="1:11" ht="15.75" customHeight="1">
      <c r="A11" s="28" t="s">
        <v>94</v>
      </c>
      <c r="B11" s="28" t="s">
        <v>95</v>
      </c>
      <c r="C11" s="12" t="s">
        <v>37</v>
      </c>
      <c r="D11" s="21" t="s">
        <v>47</v>
      </c>
      <c r="E11" s="21">
        <v>700</v>
      </c>
      <c r="F11" s="12" t="s">
        <v>22</v>
      </c>
      <c r="G11" s="21" t="s">
        <v>68</v>
      </c>
      <c r="H11" s="14">
        <f>E11*K4</f>
        <v>70</v>
      </c>
      <c r="I11" s="21" t="s">
        <v>47</v>
      </c>
      <c r="J11" s="37"/>
      <c r="K11" s="38"/>
    </row>
    <row r="12" spans="1:11" ht="15.75" customHeight="1">
      <c r="A12" s="28" t="s">
        <v>100</v>
      </c>
      <c r="B12" s="28" t="s">
        <v>101</v>
      </c>
      <c r="C12" s="12" t="s">
        <v>18</v>
      </c>
      <c r="D12" s="36">
        <v>300</v>
      </c>
      <c r="E12" s="21">
        <f>D12*K3</f>
        <v>45</v>
      </c>
      <c r="F12" s="12" t="s">
        <v>22</v>
      </c>
      <c r="G12" s="20"/>
      <c r="H12" s="14">
        <f>E12*K4</f>
        <v>4.5</v>
      </c>
      <c r="I12" s="21">
        <v>0</v>
      </c>
      <c r="J12" s="37"/>
      <c r="K12" s="38"/>
    </row>
    <row r="13" spans="1:11" ht="15.75" customHeight="1">
      <c r="A13" s="42" t="s">
        <v>108</v>
      </c>
      <c r="B13" s="122" t="s">
        <v>1981</v>
      </c>
      <c r="C13" s="12" t="s">
        <v>19</v>
      </c>
      <c r="D13" s="21">
        <v>800</v>
      </c>
      <c r="E13" s="21">
        <f>D13*K3</f>
        <v>120</v>
      </c>
      <c r="F13" s="12" t="s">
        <v>22</v>
      </c>
      <c r="G13" s="21" t="s">
        <v>68</v>
      </c>
      <c r="H13" s="14">
        <f>E13*K4</f>
        <v>12</v>
      </c>
      <c r="I13" s="14">
        <f>D13*K5</f>
        <v>400</v>
      </c>
      <c r="J13" s="37"/>
      <c r="K13" s="38"/>
    </row>
    <row r="14" spans="1:11" ht="15.75" customHeight="1">
      <c r="A14" s="28"/>
      <c r="B14" s="28"/>
      <c r="C14" s="12"/>
      <c r="D14" s="21"/>
      <c r="E14" s="21"/>
      <c r="F14" s="12"/>
      <c r="G14" s="14"/>
      <c r="H14" s="14"/>
      <c r="I14" s="14"/>
      <c r="J14" s="37"/>
      <c r="K14" s="38"/>
    </row>
    <row r="15" spans="1:11" ht="15.75" customHeight="1">
      <c r="A15" s="150" t="s">
        <v>63</v>
      </c>
      <c r="B15" s="150"/>
      <c r="C15" s="150"/>
      <c r="D15" s="150"/>
      <c r="E15" s="150"/>
      <c r="F15" s="150"/>
      <c r="G15" s="150"/>
      <c r="H15" s="150"/>
      <c r="I15" s="150"/>
      <c r="J15" s="22"/>
      <c r="K15" s="43"/>
    </row>
    <row r="16" spans="1:11" ht="15.75" customHeight="1">
      <c r="A16" s="4" t="s">
        <v>2</v>
      </c>
      <c r="B16" s="4" t="s">
        <v>3</v>
      </c>
      <c r="C16" s="4" t="s">
        <v>4</v>
      </c>
      <c r="D16" s="4" t="s">
        <v>5</v>
      </c>
      <c r="E16" s="4" t="s">
        <v>6</v>
      </c>
      <c r="F16" s="4" t="s">
        <v>9</v>
      </c>
      <c r="G16" s="4" t="s">
        <v>10</v>
      </c>
      <c r="H16" s="4" t="s">
        <v>7</v>
      </c>
      <c r="I16" s="4" t="s">
        <v>8</v>
      </c>
      <c r="J16" s="22"/>
      <c r="K16" s="5" t="s">
        <v>11</v>
      </c>
    </row>
    <row r="17" spans="1:11" ht="15.75" customHeight="1">
      <c r="A17" s="7" t="s">
        <v>122</v>
      </c>
      <c r="B17" s="7" t="s">
        <v>123</v>
      </c>
      <c r="C17" s="12" t="s">
        <v>19</v>
      </c>
      <c r="D17" s="14">
        <f>1500</f>
        <v>1500</v>
      </c>
      <c r="E17" s="14">
        <f>D17*K17</f>
        <v>225</v>
      </c>
      <c r="F17" s="12" t="s">
        <v>128</v>
      </c>
      <c r="G17" s="14" t="s">
        <v>23</v>
      </c>
      <c r="H17" s="14">
        <f>E17*K18</f>
        <v>22.5</v>
      </c>
      <c r="I17" s="21">
        <v>0</v>
      </c>
      <c r="J17" s="22"/>
      <c r="K17" s="44">
        <f>0.15</f>
        <v>0.15</v>
      </c>
    </row>
    <row r="18" spans="1:11" ht="15.75" customHeight="1">
      <c r="A18" s="7" t="s">
        <v>135</v>
      </c>
      <c r="B18" s="7" t="s">
        <v>136</v>
      </c>
      <c r="C18" s="12" t="s">
        <v>19</v>
      </c>
      <c r="D18" s="14">
        <f>2500</f>
        <v>2500</v>
      </c>
      <c r="E18" s="14">
        <f>D18*K17</f>
        <v>375</v>
      </c>
      <c r="F18" s="12" t="s">
        <v>128</v>
      </c>
      <c r="G18" s="14" t="s">
        <v>68</v>
      </c>
      <c r="H18" s="14">
        <f>E18*K18</f>
        <v>37.5</v>
      </c>
      <c r="I18" s="14">
        <f>D18*K19</f>
        <v>1500</v>
      </c>
      <c r="J18" s="22"/>
      <c r="K18" s="15">
        <v>0.1</v>
      </c>
    </row>
    <row r="19" spans="1:11" ht="15.75" customHeight="1">
      <c r="A19" s="7" t="s">
        <v>143</v>
      </c>
      <c r="B19" s="7" t="s">
        <v>144</v>
      </c>
      <c r="C19" s="12" t="s">
        <v>19</v>
      </c>
      <c r="D19" s="14">
        <f>2000</f>
        <v>2000</v>
      </c>
      <c r="E19" s="14">
        <f>D19*K17</f>
        <v>300</v>
      </c>
      <c r="F19" s="12" t="s">
        <v>128</v>
      </c>
      <c r="G19" s="14" t="s">
        <v>23</v>
      </c>
      <c r="H19" s="14">
        <f>E19*K18</f>
        <v>30</v>
      </c>
      <c r="I19" s="14">
        <f>D19*K19</f>
        <v>1200</v>
      </c>
      <c r="J19" s="22"/>
      <c r="K19" s="15">
        <v>0.6</v>
      </c>
    </row>
    <row r="20" spans="1:11" ht="15.75" customHeight="1">
      <c r="A20" s="28" t="s">
        <v>157</v>
      </c>
      <c r="B20" s="28" t="s">
        <v>159</v>
      </c>
      <c r="C20" s="12" t="s">
        <v>19</v>
      </c>
      <c r="D20" s="21">
        <v>1500</v>
      </c>
      <c r="E20" s="21">
        <f>D20*K17</f>
        <v>225</v>
      </c>
      <c r="F20" s="12" t="s">
        <v>128</v>
      </c>
      <c r="G20" s="21" t="s">
        <v>23</v>
      </c>
      <c r="H20" s="14">
        <f>E20*K18</f>
        <v>22.5</v>
      </c>
      <c r="I20" s="14">
        <f>D20*K19</f>
        <v>900</v>
      </c>
      <c r="J20" s="37"/>
      <c r="K20" s="38"/>
    </row>
    <row r="21" spans="1:11" ht="15.75" customHeight="1">
      <c r="A21" s="28"/>
      <c r="B21" s="28"/>
      <c r="C21" s="12"/>
      <c r="D21" s="21"/>
      <c r="E21" s="21"/>
      <c r="F21" s="12"/>
      <c r="G21" s="21"/>
      <c r="H21" s="14"/>
      <c r="I21" s="14"/>
      <c r="J21" s="37"/>
      <c r="K21" s="38"/>
    </row>
    <row r="22" spans="1:11" ht="15.75" customHeight="1">
      <c r="A22" s="150" t="s">
        <v>164</v>
      </c>
      <c r="B22" s="149"/>
      <c r="C22" s="149"/>
      <c r="D22" s="149"/>
      <c r="E22" s="149"/>
      <c r="F22" s="149"/>
      <c r="G22" s="149"/>
      <c r="H22" s="149"/>
      <c r="I22" s="149"/>
      <c r="J22" s="22"/>
      <c r="K22" s="46"/>
    </row>
    <row r="23" spans="1:11" ht="15.75" customHeight="1">
      <c r="A23" s="4" t="s">
        <v>2</v>
      </c>
      <c r="B23" s="4" t="s">
        <v>3</v>
      </c>
      <c r="C23" s="4" t="s">
        <v>4</v>
      </c>
      <c r="D23" s="4" t="s">
        <v>5</v>
      </c>
      <c r="E23" s="4" t="s">
        <v>6</v>
      </c>
      <c r="F23" s="4" t="s">
        <v>9</v>
      </c>
      <c r="G23" s="4" t="s">
        <v>10</v>
      </c>
      <c r="H23" s="4" t="s">
        <v>7</v>
      </c>
      <c r="I23" s="4" t="s">
        <v>8</v>
      </c>
      <c r="J23" s="22"/>
      <c r="K23" s="5" t="s">
        <v>11</v>
      </c>
    </row>
    <row r="24" spans="1:11" ht="15.75" customHeight="1">
      <c r="A24" s="47" t="s">
        <v>169</v>
      </c>
      <c r="B24" s="47" t="s">
        <v>172</v>
      </c>
      <c r="C24" s="12" t="s">
        <v>18</v>
      </c>
      <c r="D24" s="36">
        <v>2500</v>
      </c>
      <c r="E24" s="18">
        <f>D24*K24</f>
        <v>375</v>
      </c>
      <c r="F24" s="12" t="s">
        <v>175</v>
      </c>
      <c r="G24" s="48" t="s">
        <v>176</v>
      </c>
      <c r="H24" s="14">
        <f>E24*K25</f>
        <v>37.5</v>
      </c>
      <c r="I24" s="14">
        <f>D24*K26</f>
        <v>2500</v>
      </c>
      <c r="J24" s="22"/>
      <c r="K24" s="44">
        <f>0.15</f>
        <v>0.15</v>
      </c>
    </row>
    <row r="25" spans="1:11" ht="12.75">
      <c r="A25" s="7" t="s">
        <v>181</v>
      </c>
      <c r="B25" s="7" t="s">
        <v>182</v>
      </c>
      <c r="C25" s="12" t="s">
        <v>18</v>
      </c>
      <c r="D25" s="14">
        <f>2500</f>
        <v>2500</v>
      </c>
      <c r="E25" s="14">
        <f>D25*K24</f>
        <v>375</v>
      </c>
      <c r="F25" s="12" t="s">
        <v>175</v>
      </c>
      <c r="G25" s="51" t="s">
        <v>187</v>
      </c>
      <c r="H25" s="14">
        <f>E25*K25</f>
        <v>37.5</v>
      </c>
      <c r="I25" s="14">
        <f>D25*K26</f>
        <v>2500</v>
      </c>
      <c r="J25" s="22"/>
      <c r="K25" s="53">
        <f>0.1</f>
        <v>0.1</v>
      </c>
    </row>
    <row r="26" spans="1:11" ht="12.75">
      <c r="A26" s="7" t="s">
        <v>196</v>
      </c>
      <c r="B26" s="7" t="s">
        <v>197</v>
      </c>
      <c r="C26" s="12" t="s">
        <v>19</v>
      </c>
      <c r="D26" s="14">
        <f>3200</f>
        <v>3200</v>
      </c>
      <c r="E26" s="14">
        <f>D26*K24</f>
        <v>480</v>
      </c>
      <c r="F26" s="47" t="s">
        <v>175</v>
      </c>
      <c r="G26" s="14" t="s">
        <v>187</v>
      </c>
      <c r="H26" s="14">
        <f>E26*K25</f>
        <v>48</v>
      </c>
      <c r="I26" s="21">
        <v>0</v>
      </c>
      <c r="J26" s="7"/>
      <c r="K26" s="20">
        <v>1</v>
      </c>
    </row>
    <row r="27" spans="1:11" ht="12.75">
      <c r="A27" s="7" t="s">
        <v>204</v>
      </c>
      <c r="B27" s="7" t="s">
        <v>205</v>
      </c>
      <c r="C27" s="12" t="s">
        <v>19</v>
      </c>
      <c r="D27" s="14">
        <f>3500</f>
        <v>3500</v>
      </c>
      <c r="E27" s="14">
        <f>D27*K24</f>
        <v>525</v>
      </c>
      <c r="F27" s="12" t="s">
        <v>175</v>
      </c>
      <c r="G27" s="14" t="s">
        <v>187</v>
      </c>
      <c r="H27" s="21">
        <f>E27*K25</f>
        <v>52.5</v>
      </c>
      <c r="I27" s="14">
        <f>D27*K26</f>
        <v>3500</v>
      </c>
      <c r="J27" s="7"/>
      <c r="K27" s="54"/>
    </row>
    <row r="28" spans="1:11" ht="12.75">
      <c r="A28" s="7" t="s">
        <v>216</v>
      </c>
      <c r="B28" s="7" t="s">
        <v>217</v>
      </c>
      <c r="C28" s="12" t="s">
        <v>27</v>
      </c>
      <c r="D28" s="14">
        <f>5000</f>
        <v>5000</v>
      </c>
      <c r="E28" s="14">
        <f>D28*K24</f>
        <v>750</v>
      </c>
      <c r="F28" s="12" t="s">
        <v>175</v>
      </c>
      <c r="G28" s="14" t="s">
        <v>187</v>
      </c>
      <c r="H28" s="14">
        <f>E28*K25</f>
        <v>75</v>
      </c>
      <c r="I28" s="14">
        <f>D28*K26</f>
        <v>5000</v>
      </c>
      <c r="J28" s="7"/>
      <c r="K28" s="54"/>
    </row>
    <row r="29" spans="1:11" ht="12.75">
      <c r="A29" s="7" t="s">
        <v>228</v>
      </c>
      <c r="B29" s="7" t="s">
        <v>229</v>
      </c>
      <c r="C29" s="12" t="s">
        <v>19</v>
      </c>
      <c r="D29" s="14">
        <f>3100</f>
        <v>3100</v>
      </c>
      <c r="E29" s="14">
        <f>D29*K24</f>
        <v>465</v>
      </c>
      <c r="F29" s="12" t="s">
        <v>175</v>
      </c>
      <c r="G29" s="51" t="s">
        <v>187</v>
      </c>
      <c r="H29" s="14">
        <f>E29*K25</f>
        <v>46.5</v>
      </c>
      <c r="I29" s="14">
        <f>D29*K26</f>
        <v>3100</v>
      </c>
      <c r="J29" s="7"/>
      <c r="K29" s="54"/>
    </row>
    <row r="30" spans="1:11" ht="12.75">
      <c r="A30" s="7" t="s">
        <v>238</v>
      </c>
      <c r="B30" s="7" t="s">
        <v>239</v>
      </c>
      <c r="C30" s="12" t="s">
        <v>19</v>
      </c>
      <c r="D30" s="14">
        <f>3500</f>
        <v>3500</v>
      </c>
      <c r="E30" s="14">
        <f>D30*K24</f>
        <v>525</v>
      </c>
      <c r="F30" s="12" t="s">
        <v>175</v>
      </c>
      <c r="G30" s="51" t="s">
        <v>187</v>
      </c>
      <c r="H30" s="21">
        <f>E30*K25</f>
        <v>52.5</v>
      </c>
      <c r="I30" s="14">
        <f>D30*K26</f>
        <v>3500</v>
      </c>
      <c r="J30" s="56"/>
      <c r="K30" s="57"/>
    </row>
    <row r="31" spans="1:11" ht="12.75">
      <c r="A31" s="7" t="s">
        <v>250</v>
      </c>
      <c r="B31" s="7" t="s">
        <v>251</v>
      </c>
      <c r="C31" s="12" t="s">
        <v>27</v>
      </c>
      <c r="D31" s="14">
        <f>5000</f>
        <v>5000</v>
      </c>
      <c r="E31" s="14">
        <f>D31*K24</f>
        <v>750</v>
      </c>
      <c r="F31" s="12" t="s">
        <v>175</v>
      </c>
      <c r="G31" s="51" t="s">
        <v>187</v>
      </c>
      <c r="H31" s="21">
        <f>E31*K25</f>
        <v>75</v>
      </c>
      <c r="I31" s="14">
        <f>D31*K26</f>
        <v>5000</v>
      </c>
      <c r="J31" s="7"/>
      <c r="K31" s="54"/>
    </row>
    <row r="32" spans="1:11" ht="12.75">
      <c r="A32" s="47" t="s">
        <v>262</v>
      </c>
      <c r="B32" s="47" t="s">
        <v>263</v>
      </c>
      <c r="C32" s="12" t="s">
        <v>19</v>
      </c>
      <c r="D32" s="36">
        <v>3700</v>
      </c>
      <c r="E32" s="18">
        <f>D32*K24</f>
        <v>555</v>
      </c>
      <c r="F32" s="12" t="s">
        <v>175</v>
      </c>
      <c r="G32" s="51" t="s">
        <v>187</v>
      </c>
      <c r="H32" s="14">
        <f>E32*K25</f>
        <v>55.5</v>
      </c>
      <c r="I32" s="14">
        <f>D32*K26</f>
        <v>3700</v>
      </c>
      <c r="J32" s="7"/>
      <c r="K32" s="54"/>
    </row>
    <row r="33" spans="1:11" ht="12.75">
      <c r="A33" s="47" t="s">
        <v>272</v>
      </c>
      <c r="B33" s="29" t="s">
        <v>273</v>
      </c>
      <c r="C33" s="12" t="s">
        <v>19</v>
      </c>
      <c r="D33" s="36">
        <v>3900</v>
      </c>
      <c r="E33" s="18">
        <f>D33*K24</f>
        <v>585</v>
      </c>
      <c r="F33" s="12" t="s">
        <v>175</v>
      </c>
      <c r="G33" s="48" t="s">
        <v>187</v>
      </c>
      <c r="H33" s="14">
        <f>E33*K25</f>
        <v>58.5</v>
      </c>
      <c r="I33" s="14">
        <f>D33*K26</f>
        <v>3900</v>
      </c>
      <c r="J33" s="7"/>
      <c r="K33" s="54"/>
    </row>
    <row r="34" spans="1:11" ht="12.75">
      <c r="A34" s="47" t="s">
        <v>278</v>
      </c>
      <c r="B34" s="29" t="s">
        <v>279</v>
      </c>
      <c r="C34" s="12" t="s">
        <v>19</v>
      </c>
      <c r="D34" s="36">
        <v>3900</v>
      </c>
      <c r="E34" s="18">
        <f>D34*K24</f>
        <v>585</v>
      </c>
      <c r="F34" s="12" t="s">
        <v>175</v>
      </c>
      <c r="G34" s="48" t="s">
        <v>187</v>
      </c>
      <c r="H34" s="14">
        <f>E34*K25</f>
        <v>58.5</v>
      </c>
      <c r="I34" s="14">
        <f>D34*K26</f>
        <v>3900</v>
      </c>
      <c r="J34" s="7"/>
      <c r="K34" s="54"/>
    </row>
    <row r="35" spans="1:11" ht="12.75">
      <c r="A35" s="47" t="s">
        <v>286</v>
      </c>
      <c r="B35" s="47" t="s">
        <v>287</v>
      </c>
      <c r="C35" s="12" t="s">
        <v>27</v>
      </c>
      <c r="D35" s="36">
        <v>5200</v>
      </c>
      <c r="E35" s="18">
        <f>D35*K24</f>
        <v>780</v>
      </c>
      <c r="F35" s="12" t="s">
        <v>175</v>
      </c>
      <c r="G35" s="51" t="s">
        <v>187</v>
      </c>
      <c r="H35" s="14">
        <f>E35*K25</f>
        <v>78</v>
      </c>
      <c r="I35" s="14">
        <f>D35*K26</f>
        <v>5200</v>
      </c>
      <c r="J35" s="56"/>
      <c r="K35" s="57"/>
    </row>
    <row r="36" spans="1:11" ht="12.75">
      <c r="A36" s="47" t="s">
        <v>294</v>
      </c>
      <c r="B36" s="29" t="s">
        <v>295</v>
      </c>
      <c r="C36" s="12" t="s">
        <v>27</v>
      </c>
      <c r="D36" s="36">
        <v>5400</v>
      </c>
      <c r="E36" s="18">
        <f>D36*K24</f>
        <v>810</v>
      </c>
      <c r="F36" s="12" t="s">
        <v>175</v>
      </c>
      <c r="G36" s="48" t="s">
        <v>187</v>
      </c>
      <c r="H36" s="14">
        <f>E36*K25</f>
        <v>81</v>
      </c>
      <c r="I36" s="14">
        <f>D36*K26</f>
        <v>5400</v>
      </c>
      <c r="J36" s="56"/>
      <c r="K36" s="57"/>
    </row>
    <row r="37" spans="1:11" ht="12.75">
      <c r="A37" s="47" t="s">
        <v>302</v>
      </c>
      <c r="B37" s="29" t="s">
        <v>303</v>
      </c>
      <c r="C37" s="12" t="s">
        <v>27</v>
      </c>
      <c r="D37" s="36">
        <v>5400</v>
      </c>
      <c r="E37" s="18">
        <f>D37*K24</f>
        <v>810</v>
      </c>
      <c r="F37" s="12" t="s">
        <v>175</v>
      </c>
      <c r="G37" s="48" t="s">
        <v>187</v>
      </c>
      <c r="H37" s="14">
        <f>E37*K25</f>
        <v>81</v>
      </c>
      <c r="I37" s="14">
        <f>D37*K26</f>
        <v>5400</v>
      </c>
      <c r="J37" s="56"/>
      <c r="K37" s="57"/>
    </row>
    <row r="38" spans="1:11" ht="12.75">
      <c r="A38" s="47" t="s">
        <v>310</v>
      </c>
      <c r="B38" s="47" t="s">
        <v>311</v>
      </c>
      <c r="C38" s="12" t="s">
        <v>19</v>
      </c>
      <c r="D38" s="36">
        <v>3900</v>
      </c>
      <c r="E38" s="18">
        <f>D38*K24</f>
        <v>585</v>
      </c>
      <c r="F38" s="12" t="s">
        <v>175</v>
      </c>
      <c r="G38" s="48" t="s">
        <v>314</v>
      </c>
      <c r="H38" s="14">
        <f>E38*K25</f>
        <v>58.5</v>
      </c>
      <c r="I38" s="14">
        <f>D38*K26</f>
        <v>3900</v>
      </c>
      <c r="J38" s="7"/>
      <c r="K38" s="54"/>
    </row>
    <row r="39" spans="1:11" ht="12.75">
      <c r="A39" s="47" t="s">
        <v>320</v>
      </c>
      <c r="B39" s="47" t="s">
        <v>321</v>
      </c>
      <c r="C39" s="12" t="s">
        <v>27</v>
      </c>
      <c r="D39" s="36">
        <v>5400</v>
      </c>
      <c r="E39" s="18">
        <f>D39*K24</f>
        <v>810</v>
      </c>
      <c r="F39" s="12" t="s">
        <v>175</v>
      </c>
      <c r="G39" s="48" t="s">
        <v>314</v>
      </c>
      <c r="H39" s="14">
        <f>E39*K25</f>
        <v>81</v>
      </c>
      <c r="I39" s="14">
        <f>D39*K26</f>
        <v>5400</v>
      </c>
      <c r="J39" s="7"/>
      <c r="K39" s="54"/>
    </row>
    <row r="40" spans="1:11" ht="12.75">
      <c r="A40" s="7" t="s">
        <v>326</v>
      </c>
      <c r="B40" s="7" t="s">
        <v>327</v>
      </c>
      <c r="C40" s="12" t="s">
        <v>27</v>
      </c>
      <c r="D40" s="14">
        <f>4500</f>
        <v>4500</v>
      </c>
      <c r="E40" s="14">
        <f>D40*K24</f>
        <v>675</v>
      </c>
      <c r="F40" s="12" t="s">
        <v>175</v>
      </c>
      <c r="G40" s="14" t="s">
        <v>334</v>
      </c>
      <c r="H40" s="14">
        <f>E40*K25</f>
        <v>67.5</v>
      </c>
      <c r="I40" s="14">
        <f>D40*K26</f>
        <v>4500</v>
      </c>
      <c r="J40" s="7"/>
      <c r="K40" s="54"/>
    </row>
    <row r="41" spans="1:11" ht="12.75">
      <c r="A41" s="7" t="s">
        <v>339</v>
      </c>
      <c r="B41" s="7" t="s">
        <v>340</v>
      </c>
      <c r="C41" s="12" t="s">
        <v>27</v>
      </c>
      <c r="D41" s="14">
        <f>5000</f>
        <v>5000</v>
      </c>
      <c r="E41" s="14">
        <f>D41*K24</f>
        <v>750</v>
      </c>
      <c r="F41" s="12" t="s">
        <v>175</v>
      </c>
      <c r="G41" s="14" t="s">
        <v>334</v>
      </c>
      <c r="H41" s="51">
        <f>E41*K25</f>
        <v>75</v>
      </c>
      <c r="I41" s="51">
        <f>D41*K26</f>
        <v>5000</v>
      </c>
      <c r="J41" s="22"/>
      <c r="K41" s="43"/>
    </row>
    <row r="42" spans="1:11" ht="12.75">
      <c r="A42" s="7" t="s">
        <v>351</v>
      </c>
      <c r="B42" s="7" t="s">
        <v>352</v>
      </c>
      <c r="C42" s="12" t="s">
        <v>51</v>
      </c>
      <c r="D42" s="14">
        <f>7000</f>
        <v>7000</v>
      </c>
      <c r="E42" s="14">
        <f>D42*K24</f>
        <v>1050</v>
      </c>
      <c r="F42" s="12" t="s">
        <v>175</v>
      </c>
      <c r="G42" s="14" t="s">
        <v>334</v>
      </c>
      <c r="H42" s="14">
        <f>E42*K25</f>
        <v>105</v>
      </c>
      <c r="I42" s="14">
        <f>D42*K26</f>
        <v>7000</v>
      </c>
      <c r="J42" s="59"/>
      <c r="K42" s="60"/>
    </row>
    <row r="43" spans="1:11" ht="12.75">
      <c r="A43" s="7" t="s">
        <v>369</v>
      </c>
      <c r="B43" s="7" t="s">
        <v>370</v>
      </c>
      <c r="C43" s="12" t="s">
        <v>27</v>
      </c>
      <c r="D43" s="14">
        <f>4700</f>
        <v>4700</v>
      </c>
      <c r="E43" s="14">
        <f>D43*K24</f>
        <v>705</v>
      </c>
      <c r="F43" s="12" t="s">
        <v>175</v>
      </c>
      <c r="G43" s="51" t="s">
        <v>334</v>
      </c>
      <c r="H43" s="14">
        <f>E43*K25</f>
        <v>70.5</v>
      </c>
      <c r="I43" s="14">
        <f>D43*K26</f>
        <v>4700</v>
      </c>
      <c r="J43" s="59"/>
      <c r="K43" s="60"/>
    </row>
    <row r="44" spans="1:11" ht="12.75">
      <c r="A44" s="28" t="s">
        <v>378</v>
      </c>
      <c r="B44" s="29" t="s">
        <v>379</v>
      </c>
      <c r="C44" s="12" t="s">
        <v>27</v>
      </c>
      <c r="D44" s="21">
        <v>4900</v>
      </c>
      <c r="E44" s="14">
        <f>D44*K24</f>
        <v>735</v>
      </c>
      <c r="F44" s="12" t="s">
        <v>175</v>
      </c>
      <c r="G44" s="48" t="s">
        <v>334</v>
      </c>
      <c r="H44" s="14">
        <f>E44*K25</f>
        <v>73.5</v>
      </c>
      <c r="I44" s="14">
        <f>D44*K26</f>
        <v>4900</v>
      </c>
      <c r="J44" s="59"/>
      <c r="K44" s="60"/>
    </row>
    <row r="45" spans="1:11" ht="12.75">
      <c r="A45" s="7" t="s">
        <v>388</v>
      </c>
      <c r="B45" s="7" t="s">
        <v>389</v>
      </c>
      <c r="C45" s="12" t="s">
        <v>27</v>
      </c>
      <c r="D45" s="14">
        <f>5200</f>
        <v>5200</v>
      </c>
      <c r="E45" s="14">
        <f>D45*K24</f>
        <v>780</v>
      </c>
      <c r="F45" s="12" t="s">
        <v>175</v>
      </c>
      <c r="G45" s="14" t="s">
        <v>334</v>
      </c>
      <c r="H45" s="14">
        <f>E45*K25</f>
        <v>78</v>
      </c>
      <c r="I45" s="14">
        <f>D45*K26</f>
        <v>5200</v>
      </c>
      <c r="J45" s="59"/>
      <c r="K45" s="60"/>
    </row>
    <row r="46" spans="1:11" ht="12.75">
      <c r="A46" s="28" t="s">
        <v>407</v>
      </c>
      <c r="B46" s="29" t="s">
        <v>408</v>
      </c>
      <c r="C46" s="12" t="s">
        <v>27</v>
      </c>
      <c r="D46" s="21">
        <v>5400</v>
      </c>
      <c r="E46" s="14">
        <f>D46*K24</f>
        <v>810</v>
      </c>
      <c r="F46" s="12" t="s">
        <v>175</v>
      </c>
      <c r="G46" s="21" t="s">
        <v>334</v>
      </c>
      <c r="H46" s="14">
        <f>E46*K25</f>
        <v>81</v>
      </c>
      <c r="I46" s="14">
        <f>D46*K26</f>
        <v>5400</v>
      </c>
      <c r="J46" s="59"/>
      <c r="K46" s="60"/>
    </row>
    <row r="47" spans="1:11" ht="14.25">
      <c r="A47" s="7" t="s">
        <v>427</v>
      </c>
      <c r="B47" s="7" t="s">
        <v>428</v>
      </c>
      <c r="C47" s="12" t="s">
        <v>51</v>
      </c>
      <c r="D47" s="14">
        <f>7200</f>
        <v>7200</v>
      </c>
      <c r="E47" s="14">
        <f>D47*K24</f>
        <v>1080</v>
      </c>
      <c r="F47" s="12" t="s">
        <v>175</v>
      </c>
      <c r="G47" s="14" t="s">
        <v>334</v>
      </c>
      <c r="H47" s="14">
        <f>E47*K25</f>
        <v>108</v>
      </c>
      <c r="I47" s="14">
        <f>D47*K26</f>
        <v>7200</v>
      </c>
      <c r="J47" s="62"/>
      <c r="K47" s="63"/>
    </row>
    <row r="48" spans="1:11" ht="14.25">
      <c r="A48" s="28" t="s">
        <v>441</v>
      </c>
      <c r="B48" s="29" t="s">
        <v>442</v>
      </c>
      <c r="C48" s="12" t="s">
        <v>51</v>
      </c>
      <c r="D48" s="21">
        <v>7400</v>
      </c>
      <c r="E48" s="14">
        <f>D48*K24</f>
        <v>1110</v>
      </c>
      <c r="F48" s="12" t="s">
        <v>175</v>
      </c>
      <c r="G48" s="21" t="s">
        <v>334</v>
      </c>
      <c r="H48" s="14">
        <f>E48*K25</f>
        <v>111</v>
      </c>
      <c r="I48" s="14">
        <f>D48*K26</f>
        <v>7400</v>
      </c>
      <c r="J48" s="62"/>
      <c r="K48" s="63"/>
    </row>
    <row r="49" spans="1:11" ht="12.75">
      <c r="A49" s="47" t="s">
        <v>453</v>
      </c>
      <c r="B49" s="47" t="s">
        <v>454</v>
      </c>
      <c r="C49" s="12" t="s">
        <v>27</v>
      </c>
      <c r="D49" s="36">
        <v>4700</v>
      </c>
      <c r="E49" s="18">
        <f>D49*K24</f>
        <v>705</v>
      </c>
      <c r="F49" s="12" t="s">
        <v>175</v>
      </c>
      <c r="G49" s="51" t="s">
        <v>334</v>
      </c>
      <c r="H49" s="14">
        <f>E49*K25</f>
        <v>70.5</v>
      </c>
      <c r="I49" s="14">
        <f>D49*K26</f>
        <v>4700</v>
      </c>
      <c r="J49" s="22"/>
      <c r="K49" s="43"/>
    </row>
    <row r="50" spans="1:11" ht="12.75">
      <c r="A50" s="47" t="s">
        <v>461</v>
      </c>
      <c r="B50" s="29" t="s">
        <v>462</v>
      </c>
      <c r="C50" s="12" t="s">
        <v>27</v>
      </c>
      <c r="D50" s="36">
        <v>4900</v>
      </c>
      <c r="E50" s="18">
        <f>D50*K24</f>
        <v>735</v>
      </c>
      <c r="F50" s="12" t="s">
        <v>175</v>
      </c>
      <c r="G50" s="48" t="s">
        <v>334</v>
      </c>
      <c r="H50" s="14">
        <f>E50*K25</f>
        <v>73.5</v>
      </c>
      <c r="I50" s="14">
        <f>D50*K26</f>
        <v>4900</v>
      </c>
      <c r="J50" s="22"/>
      <c r="K50" s="43"/>
    </row>
    <row r="51" spans="1:11" ht="12.75">
      <c r="A51" s="47" t="s">
        <v>469</v>
      </c>
      <c r="B51" s="29" t="s">
        <v>470</v>
      </c>
      <c r="C51" s="12" t="s">
        <v>27</v>
      </c>
      <c r="D51" s="36">
        <v>4900</v>
      </c>
      <c r="E51" s="18">
        <f>D51*K24</f>
        <v>735</v>
      </c>
      <c r="F51" s="12" t="s">
        <v>175</v>
      </c>
      <c r="G51" s="48" t="s">
        <v>334</v>
      </c>
      <c r="H51" s="14">
        <f>E51*K25</f>
        <v>73.5</v>
      </c>
      <c r="I51" s="14">
        <f>D51*K26</f>
        <v>4900</v>
      </c>
      <c r="J51" s="22"/>
      <c r="K51" s="43"/>
    </row>
    <row r="52" spans="1:11" ht="12.75">
      <c r="A52" s="47" t="s">
        <v>475</v>
      </c>
      <c r="B52" s="47" t="s">
        <v>476</v>
      </c>
      <c r="C52" s="12" t="s">
        <v>27</v>
      </c>
      <c r="D52" s="36">
        <v>5500</v>
      </c>
      <c r="E52" s="18">
        <f>D52*K24</f>
        <v>825</v>
      </c>
      <c r="F52" s="12" t="s">
        <v>175</v>
      </c>
      <c r="G52" s="14" t="s">
        <v>481</v>
      </c>
      <c r="H52" s="14">
        <f>E52*K25</f>
        <v>82.5</v>
      </c>
      <c r="I52" s="14">
        <f>D52*K26</f>
        <v>5500</v>
      </c>
      <c r="J52" s="59"/>
      <c r="K52" s="60"/>
    </row>
    <row r="53" spans="1:11" ht="12.75">
      <c r="A53" s="47" t="s">
        <v>485</v>
      </c>
      <c r="B53" s="47" t="s">
        <v>486</v>
      </c>
      <c r="C53" s="12" t="s">
        <v>51</v>
      </c>
      <c r="D53" s="36">
        <v>7500</v>
      </c>
      <c r="E53" s="18">
        <f>D53*K24</f>
        <v>1125</v>
      </c>
      <c r="F53" s="12" t="s">
        <v>175</v>
      </c>
      <c r="G53" s="14" t="s">
        <v>481</v>
      </c>
      <c r="H53" s="14">
        <f>E53*K25</f>
        <v>112.5</v>
      </c>
      <c r="I53" s="14">
        <f>D53*K26</f>
        <v>7500</v>
      </c>
      <c r="J53" s="7"/>
      <c r="K53" s="54"/>
    </row>
    <row r="54" spans="1:11" ht="12.75">
      <c r="A54" s="47" t="s">
        <v>494</v>
      </c>
      <c r="B54" s="47" t="s">
        <v>495</v>
      </c>
      <c r="C54" s="12" t="s">
        <v>37</v>
      </c>
      <c r="D54" s="36">
        <v>8500</v>
      </c>
      <c r="E54" s="18">
        <f>D54*K24</f>
        <v>1275</v>
      </c>
      <c r="F54" s="12" t="s">
        <v>175</v>
      </c>
      <c r="G54" s="21" t="s">
        <v>481</v>
      </c>
      <c r="H54" s="14">
        <f>E54*K25</f>
        <v>127.5</v>
      </c>
      <c r="I54" s="14">
        <f>D54*K26</f>
        <v>8500</v>
      </c>
      <c r="J54" s="7"/>
      <c r="K54" s="54"/>
    </row>
    <row r="55" spans="1:11" ht="12.75">
      <c r="A55" s="47" t="s">
        <v>509</v>
      </c>
      <c r="B55" s="47" t="s">
        <v>510</v>
      </c>
      <c r="C55" s="12" t="s">
        <v>19</v>
      </c>
      <c r="D55" s="36">
        <v>3800</v>
      </c>
      <c r="E55" s="18">
        <f>D55*K24</f>
        <v>570</v>
      </c>
      <c r="F55" s="12" t="s">
        <v>175</v>
      </c>
      <c r="G55" s="21" t="s">
        <v>176</v>
      </c>
      <c r="H55" s="14">
        <f>E55*K25</f>
        <v>57</v>
      </c>
      <c r="I55" s="14">
        <f>D55*K26</f>
        <v>3800</v>
      </c>
      <c r="J55" s="7"/>
      <c r="K55" s="54"/>
    </row>
    <row r="56" spans="1:11" ht="12.75">
      <c r="A56" s="47" t="s">
        <v>515</v>
      </c>
      <c r="B56" s="47" t="s">
        <v>516</v>
      </c>
      <c r="C56" s="12" t="s">
        <v>51</v>
      </c>
      <c r="D56" s="36">
        <v>4200</v>
      </c>
      <c r="E56" s="18">
        <f>D56*K24</f>
        <v>630</v>
      </c>
      <c r="F56" s="12" t="s">
        <v>175</v>
      </c>
      <c r="G56" s="21" t="s">
        <v>176</v>
      </c>
      <c r="H56" s="14">
        <f>E56*K25</f>
        <v>63</v>
      </c>
      <c r="I56" s="14">
        <f>D56*K26</f>
        <v>4200</v>
      </c>
      <c r="J56" s="7"/>
      <c r="K56" s="54"/>
    </row>
    <row r="57" spans="1:11" ht="12.75">
      <c r="A57" s="47" t="s">
        <v>519</v>
      </c>
      <c r="B57" s="47" t="s">
        <v>520</v>
      </c>
      <c r="C57" s="12" t="s">
        <v>19</v>
      </c>
      <c r="D57" s="36">
        <v>3400</v>
      </c>
      <c r="E57" s="18">
        <f>D57*K24</f>
        <v>510</v>
      </c>
      <c r="F57" s="12" t="s">
        <v>175</v>
      </c>
      <c r="G57" s="21" t="s">
        <v>176</v>
      </c>
      <c r="H57" s="14">
        <f>E57*K25</f>
        <v>51</v>
      </c>
      <c r="I57" s="14">
        <f>D57*K26</f>
        <v>3400</v>
      </c>
      <c r="J57" s="7"/>
      <c r="K57" s="54"/>
    </row>
    <row r="58" spans="1:11" ht="12.75">
      <c r="A58" s="47" t="s">
        <v>524</v>
      </c>
      <c r="B58" s="47" t="s">
        <v>525</v>
      </c>
      <c r="C58" s="12" t="s">
        <v>27</v>
      </c>
      <c r="D58" s="36">
        <v>3800</v>
      </c>
      <c r="E58" s="18">
        <f>D58*K24</f>
        <v>570</v>
      </c>
      <c r="F58" s="12" t="s">
        <v>175</v>
      </c>
      <c r="G58" s="21" t="s">
        <v>176</v>
      </c>
      <c r="H58" s="14">
        <f>E58*K25</f>
        <v>57</v>
      </c>
      <c r="I58" s="14">
        <f>D58*K26</f>
        <v>3800</v>
      </c>
      <c r="J58" s="7"/>
      <c r="K58" s="54"/>
    </row>
    <row r="59" spans="1:11" ht="12.75">
      <c r="A59" s="47" t="s">
        <v>530</v>
      </c>
      <c r="B59" s="47" t="s">
        <v>531</v>
      </c>
      <c r="C59" s="12" t="s">
        <v>37</v>
      </c>
      <c r="D59" s="36">
        <v>8000</v>
      </c>
      <c r="E59" s="18">
        <f>D59*K24</f>
        <v>1200</v>
      </c>
      <c r="F59" s="12" t="s">
        <v>175</v>
      </c>
      <c r="G59" s="21" t="s">
        <v>481</v>
      </c>
      <c r="H59" s="14">
        <f>E59*K25</f>
        <v>120</v>
      </c>
      <c r="I59" s="14">
        <f>D59*K26</f>
        <v>8000</v>
      </c>
      <c r="J59" s="7"/>
      <c r="K59" s="54"/>
    </row>
    <row r="60" spans="1:11" ht="12.75">
      <c r="A60" s="47" t="s">
        <v>536</v>
      </c>
      <c r="B60" s="47" t="s">
        <v>537</v>
      </c>
      <c r="C60" s="12" t="s">
        <v>37</v>
      </c>
      <c r="D60" s="36" t="s">
        <v>1995</v>
      </c>
      <c r="E60" s="36">
        <v>4000</v>
      </c>
      <c r="F60" s="12" t="s">
        <v>175</v>
      </c>
      <c r="G60" s="21" t="s">
        <v>176</v>
      </c>
      <c r="H60" s="14">
        <f>E60*K25</f>
        <v>400</v>
      </c>
      <c r="I60" s="36" t="s">
        <v>1995</v>
      </c>
      <c r="J60" s="7"/>
      <c r="K60" s="54"/>
    </row>
    <row r="61" spans="1:11" ht="12.75">
      <c r="A61" s="47"/>
      <c r="B61" s="47"/>
      <c r="C61" s="12"/>
      <c r="D61" s="36"/>
      <c r="E61" s="18"/>
      <c r="F61" s="12"/>
      <c r="G61" s="21"/>
      <c r="H61" s="14"/>
      <c r="I61" s="14"/>
      <c r="J61" s="7"/>
      <c r="K61" s="54"/>
    </row>
    <row r="62" spans="1:11" ht="12.75">
      <c r="A62" s="150" t="s">
        <v>211</v>
      </c>
      <c r="B62" s="149"/>
      <c r="C62" s="149"/>
      <c r="D62" s="149"/>
      <c r="E62" s="149"/>
      <c r="F62" s="149"/>
      <c r="G62" s="149"/>
      <c r="H62" s="149"/>
      <c r="I62" s="149"/>
      <c r="J62" s="22"/>
      <c r="K62" s="46"/>
    </row>
    <row r="63" spans="1:11" ht="12.75">
      <c r="A63" s="143" t="s">
        <v>2008</v>
      </c>
      <c r="B63" s="4" t="s">
        <v>3</v>
      </c>
      <c r="C63" s="4" t="s">
        <v>4</v>
      </c>
      <c r="D63" s="4" t="s">
        <v>5</v>
      </c>
      <c r="E63" s="4" t="s">
        <v>6</v>
      </c>
      <c r="F63" s="4" t="s">
        <v>9</v>
      </c>
      <c r="G63" s="4" t="s">
        <v>10</v>
      </c>
      <c r="H63" s="4" t="s">
        <v>7</v>
      </c>
      <c r="I63" s="4" t="s">
        <v>8</v>
      </c>
      <c r="J63" s="22"/>
      <c r="K63" s="5" t="s">
        <v>11</v>
      </c>
    </row>
    <row r="64" spans="1:11" ht="12.75">
      <c r="A64" s="36" t="s">
        <v>540</v>
      </c>
      <c r="B64" s="47" t="s">
        <v>541</v>
      </c>
      <c r="C64" s="12" t="s">
        <v>27</v>
      </c>
      <c r="D64" s="36">
        <v>10000</v>
      </c>
      <c r="E64" s="18">
        <f>D64*K64</f>
        <v>1500</v>
      </c>
      <c r="F64" s="12" t="s">
        <v>542</v>
      </c>
      <c r="G64" s="36" t="s">
        <v>187</v>
      </c>
      <c r="H64" s="14">
        <f>E64*K65</f>
        <v>150</v>
      </c>
      <c r="I64" s="14">
        <f>D64*K66</f>
        <v>30000</v>
      </c>
      <c r="J64" s="22"/>
      <c r="K64" s="53">
        <f>0.15</f>
        <v>0.15</v>
      </c>
    </row>
    <row r="65" spans="1:11" ht="12.75">
      <c r="A65" s="36" t="s">
        <v>546</v>
      </c>
      <c r="B65" s="47" t="s">
        <v>547</v>
      </c>
      <c r="C65" s="12" t="s">
        <v>27</v>
      </c>
      <c r="D65" s="36">
        <v>8000</v>
      </c>
      <c r="E65" s="18">
        <f>D65*K64</f>
        <v>1200</v>
      </c>
      <c r="F65" s="12" t="s">
        <v>542</v>
      </c>
      <c r="G65" s="36" t="s">
        <v>187</v>
      </c>
      <c r="H65" s="14">
        <f>E65*K65</f>
        <v>120</v>
      </c>
      <c r="I65" s="14">
        <f>D65*K66</f>
        <v>24000</v>
      </c>
      <c r="J65" s="22"/>
      <c r="K65" s="44">
        <f>0.1</f>
        <v>0.1</v>
      </c>
    </row>
    <row r="66" spans="1:11" ht="12.75">
      <c r="A66" s="36" t="s">
        <v>553</v>
      </c>
      <c r="B66" s="29" t="s">
        <v>556</v>
      </c>
      <c r="C66" s="12" t="s">
        <v>27</v>
      </c>
      <c r="D66" s="36">
        <v>8200</v>
      </c>
      <c r="E66" s="18">
        <f>D66*K64</f>
        <v>1230</v>
      </c>
      <c r="F66" s="12" t="s">
        <v>542</v>
      </c>
      <c r="G66" s="36" t="s">
        <v>187</v>
      </c>
      <c r="H66" s="14">
        <f>E66*K65</f>
        <v>123</v>
      </c>
      <c r="I66" s="14">
        <f>D66*K66</f>
        <v>24600</v>
      </c>
      <c r="J66" s="14"/>
      <c r="K66" s="20">
        <v>3</v>
      </c>
    </row>
    <row r="67" spans="1:11" ht="12.75">
      <c r="A67" s="36" t="s">
        <v>562</v>
      </c>
      <c r="B67" s="29" t="s">
        <v>563</v>
      </c>
      <c r="C67" s="12" t="s">
        <v>51</v>
      </c>
      <c r="D67" s="36">
        <v>8200</v>
      </c>
      <c r="E67" s="18">
        <f>D67*K64</f>
        <v>1230</v>
      </c>
      <c r="F67" s="12" t="s">
        <v>542</v>
      </c>
      <c r="G67" s="36" t="s">
        <v>187</v>
      </c>
      <c r="H67" s="14">
        <f>E67*K65</f>
        <v>123</v>
      </c>
      <c r="I67" s="18">
        <f>D67*K66</f>
        <v>24600</v>
      </c>
      <c r="J67" s="14"/>
      <c r="K67" s="53"/>
    </row>
    <row r="68" spans="1:11" ht="12.75">
      <c r="A68" s="36" t="s">
        <v>566</v>
      </c>
      <c r="B68" s="47" t="s">
        <v>567</v>
      </c>
      <c r="C68" s="12" t="s">
        <v>27</v>
      </c>
      <c r="D68" s="36">
        <v>8000</v>
      </c>
      <c r="E68" s="18">
        <f>D68*K64</f>
        <v>1200</v>
      </c>
      <c r="F68" s="12" t="s">
        <v>542</v>
      </c>
      <c r="G68" s="36" t="s">
        <v>570</v>
      </c>
      <c r="H68" s="14">
        <f>E68*K65</f>
        <v>120</v>
      </c>
      <c r="I68" s="14">
        <f>D68*K66</f>
        <v>24000</v>
      </c>
      <c r="J68" s="14"/>
      <c r="K68" s="53"/>
    </row>
    <row r="69" spans="1:11" ht="12.75">
      <c r="A69" s="14" t="s">
        <v>573</v>
      </c>
      <c r="B69" s="7" t="s">
        <v>574</v>
      </c>
      <c r="C69" s="12" t="s">
        <v>51</v>
      </c>
      <c r="D69" s="14">
        <f>12000</f>
        <v>12000</v>
      </c>
      <c r="E69" s="14">
        <f>D69*K64</f>
        <v>1800</v>
      </c>
      <c r="F69" s="12" t="s">
        <v>542</v>
      </c>
      <c r="G69" s="14" t="s">
        <v>334</v>
      </c>
      <c r="H69" s="14">
        <f>E69*K65</f>
        <v>180</v>
      </c>
      <c r="I69" s="14">
        <f>D69*K66</f>
        <v>36000</v>
      </c>
      <c r="J69" s="14"/>
      <c r="K69" s="53"/>
    </row>
    <row r="70" spans="1:11" ht="12.75">
      <c r="A70" s="21" t="s">
        <v>579</v>
      </c>
      <c r="B70" s="29" t="s">
        <v>580</v>
      </c>
      <c r="C70" s="12" t="s">
        <v>51</v>
      </c>
      <c r="D70" s="21">
        <v>12200</v>
      </c>
      <c r="E70" s="14">
        <f>D70*K64</f>
        <v>1830</v>
      </c>
      <c r="F70" s="12" t="s">
        <v>542</v>
      </c>
      <c r="G70" s="21" t="s">
        <v>334</v>
      </c>
      <c r="H70" s="14">
        <f>E70*K65</f>
        <v>183</v>
      </c>
      <c r="I70" s="14">
        <f>D70*K66</f>
        <v>36600</v>
      </c>
      <c r="J70" s="14"/>
      <c r="K70" s="53"/>
    </row>
    <row r="71" spans="1:11" ht="12.75">
      <c r="A71" s="14" t="s">
        <v>581</v>
      </c>
      <c r="B71" s="7" t="s">
        <v>582</v>
      </c>
      <c r="C71" s="12" t="s">
        <v>37</v>
      </c>
      <c r="D71" s="14">
        <f>20000</f>
        <v>20000</v>
      </c>
      <c r="E71" s="14">
        <f>D71*K64</f>
        <v>3000</v>
      </c>
      <c r="F71" s="12" t="s">
        <v>542</v>
      </c>
      <c r="G71" s="14" t="s">
        <v>334</v>
      </c>
      <c r="H71" s="14">
        <f>E71*K65</f>
        <v>300</v>
      </c>
      <c r="I71" s="14">
        <f>D71*K66</f>
        <v>60000</v>
      </c>
      <c r="J71" s="14"/>
      <c r="K71" s="53"/>
    </row>
    <row r="72" spans="1:11" ht="12.75">
      <c r="A72" s="14" t="s">
        <v>589</v>
      </c>
      <c r="B72" s="7" t="s">
        <v>590</v>
      </c>
      <c r="C72" s="12" t="s">
        <v>37</v>
      </c>
      <c r="D72" s="14">
        <f>45000</f>
        <v>45000</v>
      </c>
      <c r="E72" s="14">
        <f>D72*K64</f>
        <v>6750</v>
      </c>
      <c r="F72" s="12" t="s">
        <v>542</v>
      </c>
      <c r="G72" s="14" t="s">
        <v>481</v>
      </c>
      <c r="H72" s="14">
        <f>E72*K65</f>
        <v>675</v>
      </c>
      <c r="I72" s="14">
        <f>D72*K66</f>
        <v>135000</v>
      </c>
      <c r="J72" s="73"/>
      <c r="K72" s="74"/>
    </row>
    <row r="73" spans="1:11" ht="12.75">
      <c r="A73" s="21" t="s">
        <v>601</v>
      </c>
      <c r="B73" s="28" t="s">
        <v>602</v>
      </c>
      <c r="C73" s="12" t="s">
        <v>27</v>
      </c>
      <c r="D73" s="21">
        <v>8000</v>
      </c>
      <c r="E73" s="14">
        <f>D73*K64</f>
        <v>1200</v>
      </c>
      <c r="F73" s="12" t="s">
        <v>542</v>
      </c>
      <c r="G73" s="21" t="s">
        <v>176</v>
      </c>
      <c r="H73" s="14">
        <f>E73*K65</f>
        <v>120</v>
      </c>
      <c r="I73" s="14">
        <f>D73*K66</f>
        <v>24000</v>
      </c>
      <c r="J73" s="73"/>
      <c r="K73" s="74"/>
    </row>
    <row r="74" spans="1:11" ht="12.75">
      <c r="A74" s="20" t="s">
        <v>609</v>
      </c>
      <c r="B74" s="28" t="s">
        <v>610</v>
      </c>
      <c r="C74" s="12" t="s">
        <v>37</v>
      </c>
      <c r="D74" s="14">
        <f t="shared" ref="D74:D75" si="1">45000</f>
        <v>45000</v>
      </c>
      <c r="E74" s="14">
        <f>D74*K64</f>
        <v>6750</v>
      </c>
      <c r="F74" s="12" t="s">
        <v>542</v>
      </c>
      <c r="G74" s="75" t="s">
        <v>481</v>
      </c>
      <c r="H74" s="14">
        <f>E74*K65</f>
        <v>675</v>
      </c>
      <c r="I74" s="14">
        <f>D74*K66</f>
        <v>135000</v>
      </c>
      <c r="J74" s="73"/>
      <c r="K74" s="74"/>
    </row>
    <row r="75" spans="1:11" ht="12.75">
      <c r="A75" s="21" t="s">
        <v>617</v>
      </c>
      <c r="B75" s="28" t="s">
        <v>618</v>
      </c>
      <c r="C75" s="12" t="s">
        <v>37</v>
      </c>
      <c r="D75" s="14">
        <f t="shared" si="1"/>
        <v>45000</v>
      </c>
      <c r="E75" s="14">
        <f>D75*K64</f>
        <v>6750</v>
      </c>
      <c r="F75" s="12" t="s">
        <v>542</v>
      </c>
      <c r="G75" s="75" t="s">
        <v>481</v>
      </c>
      <c r="H75" s="14">
        <f>E75*K65</f>
        <v>675</v>
      </c>
      <c r="I75" s="14">
        <f>D75*K66</f>
        <v>135000</v>
      </c>
      <c r="J75" s="73"/>
      <c r="K75" s="74"/>
    </row>
    <row r="76" spans="1:11" ht="12.75">
      <c r="A76" s="76" t="s">
        <v>625</v>
      </c>
      <c r="B76" s="122" t="s">
        <v>1982</v>
      </c>
      <c r="C76" s="12" t="s">
        <v>37</v>
      </c>
      <c r="D76" s="14">
        <f>40000</f>
        <v>40000</v>
      </c>
      <c r="E76" s="14">
        <f>D76*K64</f>
        <v>6000</v>
      </c>
      <c r="F76" s="12" t="s">
        <v>542</v>
      </c>
      <c r="G76" s="21" t="s">
        <v>481</v>
      </c>
      <c r="H76" s="14">
        <f>E76*K65</f>
        <v>600</v>
      </c>
      <c r="I76" s="14">
        <f>D76*K66</f>
        <v>120000</v>
      </c>
      <c r="J76" s="73"/>
      <c r="K76" s="74"/>
    </row>
    <row r="77" spans="1:11" ht="12.75">
      <c r="A77" s="14"/>
      <c r="B77" s="28"/>
      <c r="C77" s="12"/>
      <c r="D77" s="14"/>
      <c r="E77" s="14"/>
      <c r="F77" s="12"/>
      <c r="G77" s="14"/>
      <c r="H77" s="14"/>
      <c r="I77" s="14"/>
      <c r="J77" s="73"/>
      <c r="K77" s="74"/>
    </row>
    <row r="78" spans="1:11" ht="12.75">
      <c r="A78" s="150" t="s">
        <v>632</v>
      </c>
      <c r="B78" s="150"/>
      <c r="C78" s="150"/>
      <c r="D78" s="150"/>
      <c r="E78" s="150"/>
      <c r="F78" s="150"/>
      <c r="G78" s="150"/>
      <c r="H78" s="150"/>
      <c r="I78" s="150"/>
      <c r="J78" s="22"/>
      <c r="K78" s="46"/>
    </row>
    <row r="79" spans="1:11" ht="12.75">
      <c r="A79" s="4" t="s">
        <v>2</v>
      </c>
      <c r="B79" s="4" t="s">
        <v>3</v>
      </c>
      <c r="C79" s="4" t="s">
        <v>4</v>
      </c>
      <c r="D79" s="4" t="s">
        <v>5</v>
      </c>
      <c r="E79" s="4" t="s">
        <v>6</v>
      </c>
      <c r="F79" s="4" t="s">
        <v>9</v>
      </c>
      <c r="G79" s="4" t="s">
        <v>10</v>
      </c>
      <c r="H79" s="4" t="s">
        <v>7</v>
      </c>
      <c r="I79" s="4" t="s">
        <v>8</v>
      </c>
      <c r="J79" s="22"/>
      <c r="K79" s="5" t="s">
        <v>11</v>
      </c>
    </row>
    <row r="80" spans="1:11" ht="12.75">
      <c r="A80" s="21" t="s">
        <v>633</v>
      </c>
      <c r="B80" s="28" t="s">
        <v>634</v>
      </c>
      <c r="C80" s="12" t="s">
        <v>19</v>
      </c>
      <c r="D80" s="21">
        <v>7000</v>
      </c>
      <c r="E80" s="14">
        <f>D80*K80</f>
        <v>1050</v>
      </c>
      <c r="F80" s="47" t="s">
        <v>635</v>
      </c>
      <c r="G80" s="21">
        <v>303</v>
      </c>
      <c r="H80" s="18">
        <f>E80*K101</f>
        <v>105</v>
      </c>
      <c r="I80" s="18">
        <f>D80*K102</f>
        <v>21000</v>
      </c>
      <c r="J80" s="22"/>
      <c r="K80" s="53">
        <f>0.15</f>
        <v>0.15</v>
      </c>
    </row>
    <row r="81" spans="1:11" ht="12.75">
      <c r="A81" s="14" t="s">
        <v>640</v>
      </c>
      <c r="B81" s="7" t="s">
        <v>641</v>
      </c>
      <c r="C81" s="12" t="s">
        <v>27</v>
      </c>
      <c r="D81" s="14">
        <f>8000</f>
        <v>8000</v>
      </c>
      <c r="E81" s="14">
        <f>D81*K80</f>
        <v>1200</v>
      </c>
      <c r="F81" s="47" t="s">
        <v>644</v>
      </c>
      <c r="G81" s="14" t="s">
        <v>334</v>
      </c>
      <c r="H81" s="14">
        <f>E81*K81</f>
        <v>120</v>
      </c>
      <c r="I81" s="14">
        <f>D81*K82</f>
        <v>48000</v>
      </c>
      <c r="J81" s="22"/>
      <c r="K81" s="53">
        <f>0.1</f>
        <v>0.1</v>
      </c>
    </row>
    <row r="82" spans="1:11" ht="12.75">
      <c r="A82" s="21" t="s">
        <v>649</v>
      </c>
      <c r="B82" s="29" t="s">
        <v>650</v>
      </c>
      <c r="C82" s="12" t="s">
        <v>27</v>
      </c>
      <c r="D82" s="21">
        <v>8200</v>
      </c>
      <c r="E82" s="14">
        <f>D82*K80</f>
        <v>1230</v>
      </c>
      <c r="F82" s="47" t="s">
        <v>644</v>
      </c>
      <c r="G82" s="21" t="s">
        <v>334</v>
      </c>
      <c r="H82" s="14">
        <f>E82*K81</f>
        <v>123</v>
      </c>
      <c r="I82" s="14">
        <f>D82*K82</f>
        <v>49200</v>
      </c>
      <c r="J82" s="22"/>
      <c r="K82" s="20">
        <v>6</v>
      </c>
    </row>
    <row r="83" spans="1:11" ht="12.75">
      <c r="A83" s="36" t="s">
        <v>655</v>
      </c>
      <c r="B83" s="47" t="s">
        <v>656</v>
      </c>
      <c r="C83" s="12" t="s">
        <v>27</v>
      </c>
      <c r="D83" s="36">
        <v>8000</v>
      </c>
      <c r="E83" s="18">
        <f>D83*K80</f>
        <v>1200</v>
      </c>
      <c r="F83" s="47" t="s">
        <v>644</v>
      </c>
      <c r="G83" s="14" t="s">
        <v>334</v>
      </c>
      <c r="H83" s="14">
        <f>E83*K81</f>
        <v>120</v>
      </c>
      <c r="I83" s="14">
        <f>D83*K82</f>
        <v>48000</v>
      </c>
      <c r="J83" s="77"/>
    </row>
    <row r="84" spans="1:11" ht="12.75">
      <c r="A84" s="36" t="s">
        <v>661</v>
      </c>
      <c r="B84" s="47" t="s">
        <v>662</v>
      </c>
      <c r="C84" s="12" t="s">
        <v>27</v>
      </c>
      <c r="D84" s="36">
        <v>8200</v>
      </c>
      <c r="E84" s="18">
        <f>D84*K80</f>
        <v>1230</v>
      </c>
      <c r="F84" s="47" t="s">
        <v>644</v>
      </c>
      <c r="G84" s="21" t="s">
        <v>334</v>
      </c>
      <c r="H84" s="14">
        <f>E84*K81</f>
        <v>123</v>
      </c>
      <c r="I84" s="14">
        <f>D84*K82</f>
        <v>49200</v>
      </c>
      <c r="J84" s="79"/>
      <c r="K84" s="80"/>
    </row>
    <row r="85" spans="1:11" ht="12.75">
      <c r="A85" s="36" t="s">
        <v>668</v>
      </c>
      <c r="B85" s="47" t="s">
        <v>669</v>
      </c>
      <c r="C85" s="12" t="s">
        <v>27</v>
      </c>
      <c r="D85" s="36">
        <v>8200</v>
      </c>
      <c r="E85" s="18">
        <f>D85*K80</f>
        <v>1230</v>
      </c>
      <c r="F85" s="47" t="s">
        <v>644</v>
      </c>
      <c r="G85" s="21" t="s">
        <v>334</v>
      </c>
      <c r="H85" s="18">
        <f>E85*K81</f>
        <v>123</v>
      </c>
      <c r="I85" s="14">
        <f>D85*K82</f>
        <v>49200</v>
      </c>
      <c r="J85" s="79"/>
      <c r="K85" s="80"/>
    </row>
    <row r="86" spans="1:11" ht="12.75">
      <c r="A86" s="14" t="s">
        <v>677</v>
      </c>
      <c r="B86" s="7" t="s">
        <v>679</v>
      </c>
      <c r="C86" s="12" t="s">
        <v>37</v>
      </c>
      <c r="D86" s="14">
        <f>10000</f>
        <v>10000</v>
      </c>
      <c r="E86" s="14">
        <f>D86*K80</f>
        <v>1500</v>
      </c>
      <c r="F86" s="47" t="s">
        <v>644</v>
      </c>
      <c r="G86" s="14" t="s">
        <v>481</v>
      </c>
      <c r="H86" s="14">
        <f>E86*K81</f>
        <v>150</v>
      </c>
      <c r="I86" s="14">
        <f>D86*K82</f>
        <v>60000</v>
      </c>
      <c r="J86" s="73"/>
      <c r="K86" s="74"/>
    </row>
    <row r="87" spans="1:11" ht="12.75">
      <c r="A87" s="36" t="s">
        <v>691</v>
      </c>
      <c r="B87" s="47" t="s">
        <v>693</v>
      </c>
      <c r="C87" s="12" t="s">
        <v>37</v>
      </c>
      <c r="D87" s="36">
        <v>12000</v>
      </c>
      <c r="E87" s="18">
        <f>D87*K80</f>
        <v>1800</v>
      </c>
      <c r="F87" s="47" t="s">
        <v>644</v>
      </c>
      <c r="G87" s="14" t="s">
        <v>481</v>
      </c>
      <c r="H87" s="14">
        <f>E87*K81</f>
        <v>180</v>
      </c>
      <c r="I87" s="14">
        <f>D87*K82</f>
        <v>72000</v>
      </c>
      <c r="J87" s="73"/>
      <c r="K87" s="74"/>
    </row>
    <row r="88" spans="1:11" ht="12.75">
      <c r="A88" s="36" t="s">
        <v>698</v>
      </c>
      <c r="B88" s="29" t="s">
        <v>699</v>
      </c>
      <c r="C88" s="12" t="s">
        <v>37</v>
      </c>
      <c r="D88" s="36">
        <v>12200</v>
      </c>
      <c r="E88" s="18">
        <f>D88*K80</f>
        <v>1830</v>
      </c>
      <c r="F88" s="47" t="s">
        <v>644</v>
      </c>
      <c r="G88" s="21" t="s">
        <v>481</v>
      </c>
      <c r="H88" s="14">
        <f>E88*K81</f>
        <v>183</v>
      </c>
      <c r="I88" s="14">
        <f>D88*K82</f>
        <v>73200</v>
      </c>
      <c r="J88" s="73"/>
      <c r="K88" s="74"/>
    </row>
    <row r="89" spans="1:11" ht="12.75">
      <c r="A89" s="36" t="s">
        <v>704</v>
      </c>
      <c r="B89" s="29" t="s">
        <v>705</v>
      </c>
      <c r="C89" s="12" t="s">
        <v>37</v>
      </c>
      <c r="D89" s="36">
        <v>12200</v>
      </c>
      <c r="E89" s="18">
        <f>D89*K80</f>
        <v>1830</v>
      </c>
      <c r="F89" s="47" t="s">
        <v>644</v>
      </c>
      <c r="G89" s="21" t="s">
        <v>481</v>
      </c>
      <c r="H89" s="14">
        <f>E89*K81</f>
        <v>183</v>
      </c>
      <c r="I89" s="14">
        <f>D89*K82</f>
        <v>73200</v>
      </c>
      <c r="J89" s="73"/>
      <c r="K89" s="74"/>
    </row>
    <row r="90" spans="1:11" ht="12.75">
      <c r="A90" s="14" t="s">
        <v>714</v>
      </c>
      <c r="B90" s="7" t="s">
        <v>715</v>
      </c>
      <c r="C90" s="12" t="s">
        <v>37</v>
      </c>
      <c r="D90" s="14">
        <f>12000</f>
        <v>12000</v>
      </c>
      <c r="E90" s="14">
        <f>D90*K80</f>
        <v>1800</v>
      </c>
      <c r="F90" s="47" t="s">
        <v>644</v>
      </c>
      <c r="G90" s="14" t="s">
        <v>481</v>
      </c>
      <c r="H90" s="14">
        <f>E90*K81</f>
        <v>180</v>
      </c>
      <c r="I90" s="14">
        <f>D90*K82</f>
        <v>72000</v>
      </c>
      <c r="J90" s="82"/>
      <c r="K90" s="83"/>
    </row>
    <row r="91" spans="1:11" ht="12.75">
      <c r="A91" s="14" t="s">
        <v>724</v>
      </c>
      <c r="B91" s="28" t="s">
        <v>725</v>
      </c>
      <c r="C91" s="12" t="s">
        <v>37</v>
      </c>
      <c r="D91" s="14">
        <f>11000</f>
        <v>11000</v>
      </c>
      <c r="E91" s="14">
        <f>D91*K80</f>
        <v>1650</v>
      </c>
      <c r="F91" s="47" t="s">
        <v>644</v>
      </c>
      <c r="G91" s="14" t="s">
        <v>481</v>
      </c>
      <c r="H91" s="14">
        <f>E91*K81</f>
        <v>165</v>
      </c>
      <c r="I91" s="14">
        <f>D91*K82</f>
        <v>66000</v>
      </c>
      <c r="J91" s="82"/>
      <c r="K91" s="83"/>
    </row>
    <row r="92" spans="1:11" ht="12.75">
      <c r="A92" s="14" t="s">
        <v>732</v>
      </c>
      <c r="B92" s="7" t="s">
        <v>733</v>
      </c>
      <c r="C92" s="12" t="s">
        <v>37</v>
      </c>
      <c r="D92" s="14">
        <f>13000</f>
        <v>13000</v>
      </c>
      <c r="E92" s="14">
        <f>D92*K80</f>
        <v>1950</v>
      </c>
      <c r="F92" s="47" t="s">
        <v>644</v>
      </c>
      <c r="G92" s="14" t="s">
        <v>481</v>
      </c>
      <c r="H92" s="14">
        <f>E92*K81</f>
        <v>195</v>
      </c>
      <c r="I92" s="14">
        <f>D92*K82</f>
        <v>78000</v>
      </c>
      <c r="J92" s="82"/>
      <c r="K92" s="83"/>
    </row>
    <row r="93" spans="1:11" ht="12.75">
      <c r="A93" s="21" t="s">
        <v>739</v>
      </c>
      <c r="B93" s="28" t="s">
        <v>740</v>
      </c>
      <c r="C93" s="12" t="s">
        <v>37</v>
      </c>
      <c r="D93" s="21">
        <v>15000</v>
      </c>
      <c r="E93" s="14">
        <f>D93*K80</f>
        <v>2250</v>
      </c>
      <c r="F93" s="47" t="s">
        <v>644</v>
      </c>
      <c r="G93" s="21" t="s">
        <v>481</v>
      </c>
      <c r="H93" s="18">
        <f>E93*K101</f>
        <v>225</v>
      </c>
      <c r="I93" s="18">
        <f>D93*K102</f>
        <v>45000</v>
      </c>
      <c r="J93" s="82"/>
      <c r="K93" s="83"/>
    </row>
    <row r="94" spans="1:11" ht="12.75">
      <c r="A94" s="84" t="s">
        <v>744</v>
      </c>
      <c r="B94" s="28" t="s">
        <v>747</v>
      </c>
      <c r="C94" s="12" t="s">
        <v>37</v>
      </c>
      <c r="D94" s="21">
        <v>16000</v>
      </c>
      <c r="E94" s="21">
        <f>D94*K80</f>
        <v>2400</v>
      </c>
      <c r="F94" s="47" t="s">
        <v>644</v>
      </c>
      <c r="G94" s="21" t="s">
        <v>481</v>
      </c>
      <c r="H94" s="18">
        <f>E94*K101</f>
        <v>240</v>
      </c>
      <c r="I94" s="18">
        <f>D94*K102</f>
        <v>48000</v>
      </c>
      <c r="J94" s="82"/>
      <c r="K94" s="83"/>
    </row>
    <row r="95" spans="1:11" ht="12.75">
      <c r="A95" s="21" t="s">
        <v>754</v>
      </c>
      <c r="B95" s="28" t="s">
        <v>755</v>
      </c>
      <c r="C95" s="12" t="s">
        <v>37</v>
      </c>
      <c r="D95" s="21">
        <v>13000</v>
      </c>
      <c r="E95" s="14">
        <f>D95*K80</f>
        <v>1950</v>
      </c>
      <c r="F95" s="47" t="s">
        <v>644</v>
      </c>
      <c r="G95" s="21" t="s">
        <v>756</v>
      </c>
      <c r="H95" s="18">
        <f>E95*K101</f>
        <v>195</v>
      </c>
      <c r="I95" s="18">
        <f>D95*K102</f>
        <v>39000</v>
      </c>
      <c r="J95" s="82"/>
      <c r="K95" s="83"/>
    </row>
    <row r="96" spans="1:11" ht="12.75">
      <c r="A96" s="21" t="s">
        <v>761</v>
      </c>
      <c r="B96" s="28" t="s">
        <v>762</v>
      </c>
      <c r="C96" s="12" t="s">
        <v>37</v>
      </c>
      <c r="D96" s="21">
        <v>12000</v>
      </c>
      <c r="E96" s="14">
        <f>D96*K80</f>
        <v>1800</v>
      </c>
      <c r="F96" s="47" t="s">
        <v>644</v>
      </c>
      <c r="G96" s="21" t="s">
        <v>481</v>
      </c>
      <c r="H96" s="18">
        <f>E96*K101</f>
        <v>180</v>
      </c>
      <c r="I96" s="18">
        <f>D96*K102</f>
        <v>36000</v>
      </c>
      <c r="J96" s="82"/>
      <c r="K96" s="83"/>
    </row>
    <row r="97" spans="1:11" ht="12.75">
      <c r="A97" s="21"/>
      <c r="B97" s="28"/>
      <c r="C97" s="12"/>
      <c r="D97" s="14"/>
      <c r="E97" s="14"/>
      <c r="F97" s="47"/>
      <c r="G97" s="21"/>
      <c r="H97" s="18"/>
      <c r="I97" s="18"/>
      <c r="J97" s="82"/>
      <c r="K97" s="83"/>
    </row>
    <row r="98" spans="1:11" ht="12.75">
      <c r="A98" s="150" t="s">
        <v>315</v>
      </c>
      <c r="B98" s="150"/>
      <c r="C98" s="150"/>
      <c r="D98" s="150"/>
      <c r="E98" s="150"/>
      <c r="F98" s="150"/>
      <c r="G98" s="150"/>
      <c r="H98" s="150"/>
      <c r="I98" s="150"/>
      <c r="J98" s="22"/>
      <c r="K98" s="46"/>
    </row>
    <row r="99" spans="1:11" ht="12.75">
      <c r="A99" s="4" t="s">
        <v>2</v>
      </c>
      <c r="B99" s="4" t="s">
        <v>3</v>
      </c>
      <c r="C99" s="4" t="s">
        <v>4</v>
      </c>
      <c r="D99" s="4" t="s">
        <v>5</v>
      </c>
      <c r="E99" s="4" t="s">
        <v>6</v>
      </c>
      <c r="F99" s="4" t="s">
        <v>9</v>
      </c>
      <c r="G99" s="4" t="s">
        <v>10</v>
      </c>
      <c r="H99" s="4" t="s">
        <v>7</v>
      </c>
      <c r="I99" s="4" t="s">
        <v>8</v>
      </c>
      <c r="J99" s="22"/>
      <c r="K99" s="5" t="s">
        <v>11</v>
      </c>
    </row>
    <row r="100" spans="1:11" ht="12.75">
      <c r="A100" s="14" t="s">
        <v>768</v>
      </c>
      <c r="B100" s="7" t="s">
        <v>771</v>
      </c>
      <c r="C100" s="12" t="s">
        <v>37</v>
      </c>
      <c r="D100" s="14">
        <f>25000</f>
        <v>25000</v>
      </c>
      <c r="E100" s="14">
        <f>D100*K100</f>
        <v>3750</v>
      </c>
      <c r="F100" s="47" t="s">
        <v>635</v>
      </c>
      <c r="G100" s="14">
        <v>338</v>
      </c>
      <c r="H100" s="18">
        <f>E100*K101</f>
        <v>375</v>
      </c>
      <c r="I100" s="18">
        <f>D100*K102</f>
        <v>75000</v>
      </c>
      <c r="J100" s="22"/>
      <c r="K100" s="85">
        <f>0.15</f>
        <v>0.15</v>
      </c>
    </row>
    <row r="101" spans="1:11" ht="12.75">
      <c r="A101" s="14" t="s">
        <v>777</v>
      </c>
      <c r="B101" s="7" t="s">
        <v>778</v>
      </c>
      <c r="C101" s="12" t="s">
        <v>37</v>
      </c>
      <c r="D101" s="14">
        <f>30000</f>
        <v>30000</v>
      </c>
      <c r="E101" s="14">
        <f>D101*K100</f>
        <v>4500</v>
      </c>
      <c r="F101" s="47" t="s">
        <v>635</v>
      </c>
      <c r="G101" s="21" t="s">
        <v>783</v>
      </c>
      <c r="H101" s="18">
        <f>E101*K101</f>
        <v>450</v>
      </c>
      <c r="I101" s="18">
        <f>D101*K102</f>
        <v>90000</v>
      </c>
      <c r="J101" s="22"/>
      <c r="K101" s="44">
        <f>0.1</f>
        <v>0.1</v>
      </c>
    </row>
    <row r="102" spans="1:11" ht="12.75">
      <c r="A102" s="14" t="s">
        <v>788</v>
      </c>
      <c r="B102" s="7" t="s">
        <v>789</v>
      </c>
      <c r="C102" s="12" t="s">
        <v>37</v>
      </c>
      <c r="D102" s="21">
        <v>50000</v>
      </c>
      <c r="E102" s="14">
        <f>D102*K100</f>
        <v>7500</v>
      </c>
      <c r="F102" s="47" t="s">
        <v>635</v>
      </c>
      <c r="G102" s="14">
        <v>408</v>
      </c>
      <c r="H102" s="18">
        <f>E102*K101</f>
        <v>750</v>
      </c>
      <c r="I102" s="18">
        <f>D102*K102</f>
        <v>150000</v>
      </c>
      <c r="J102" s="22"/>
      <c r="K102" s="15">
        <v>3</v>
      </c>
    </row>
    <row r="103" spans="1:11" ht="12.75">
      <c r="A103" s="21" t="s">
        <v>794</v>
      </c>
      <c r="B103" s="29" t="s">
        <v>795</v>
      </c>
      <c r="C103" s="12" t="s">
        <v>37</v>
      </c>
      <c r="D103" s="21">
        <v>50300</v>
      </c>
      <c r="E103" s="14">
        <f>D103*K100</f>
        <v>7545</v>
      </c>
      <c r="F103" s="47" t="s">
        <v>635</v>
      </c>
      <c r="G103" s="21">
        <v>408</v>
      </c>
      <c r="H103" s="18">
        <f>E103*K101</f>
        <v>754.5</v>
      </c>
      <c r="I103" s="18">
        <f>D103*K102</f>
        <v>150900</v>
      </c>
      <c r="J103" s="22"/>
      <c r="K103" s="43"/>
    </row>
    <row r="104" spans="1:11" ht="12.75">
      <c r="A104" s="14" t="s">
        <v>800</v>
      </c>
      <c r="B104" s="7" t="s">
        <v>801</v>
      </c>
      <c r="C104" s="12" t="s">
        <v>37</v>
      </c>
      <c r="D104" s="21">
        <v>75000</v>
      </c>
      <c r="E104" s="14">
        <f>D104*K100</f>
        <v>11250</v>
      </c>
      <c r="F104" s="47" t="s">
        <v>635</v>
      </c>
      <c r="G104" s="21" t="s">
        <v>804</v>
      </c>
      <c r="H104" s="18">
        <f>E104*K101</f>
        <v>1125</v>
      </c>
      <c r="I104" s="18">
        <f>D104*K102</f>
        <v>225000</v>
      </c>
      <c r="J104" s="22"/>
      <c r="K104" s="43"/>
    </row>
    <row r="105" spans="1:11" ht="12.75">
      <c r="A105" s="21" t="s">
        <v>807</v>
      </c>
      <c r="B105" s="28" t="s">
        <v>808</v>
      </c>
      <c r="C105" s="12" t="s">
        <v>37</v>
      </c>
      <c r="D105" s="21">
        <v>75300</v>
      </c>
      <c r="E105" s="14">
        <f>D105*K100</f>
        <v>11295</v>
      </c>
      <c r="F105" s="47" t="s">
        <v>635</v>
      </c>
      <c r="G105" s="21" t="s">
        <v>804</v>
      </c>
      <c r="H105" s="18">
        <f>E105*K101</f>
        <v>1129.5</v>
      </c>
      <c r="I105" s="18">
        <f>D105*K102</f>
        <v>225900</v>
      </c>
      <c r="J105" s="22"/>
      <c r="K105" s="43"/>
    </row>
    <row r="106" spans="1:11" ht="12.75">
      <c r="A106" s="21" t="s">
        <v>813</v>
      </c>
      <c r="B106" s="28" t="s">
        <v>814</v>
      </c>
      <c r="C106" s="12" t="s">
        <v>37</v>
      </c>
      <c r="D106" s="21">
        <v>50000</v>
      </c>
      <c r="E106" s="14">
        <f>D106*K80</f>
        <v>7500</v>
      </c>
      <c r="F106" s="47" t="s">
        <v>635</v>
      </c>
      <c r="G106" s="21" t="s">
        <v>783</v>
      </c>
      <c r="H106" s="18">
        <f>E106*K101</f>
        <v>750</v>
      </c>
      <c r="I106" s="18">
        <f>D106*K102</f>
        <v>150000</v>
      </c>
      <c r="J106" s="22"/>
      <c r="K106" s="43"/>
    </row>
    <row r="107" spans="1:11" ht="12.75">
      <c r="A107" s="21" t="s">
        <v>819</v>
      </c>
      <c r="B107" s="28" t="s">
        <v>820</v>
      </c>
      <c r="C107" s="12" t="s">
        <v>37</v>
      </c>
      <c r="D107" s="21">
        <v>55000</v>
      </c>
      <c r="E107" s="14">
        <f>D107*K100</f>
        <v>8250</v>
      </c>
      <c r="F107" s="47" t="s">
        <v>635</v>
      </c>
      <c r="G107" s="21" t="s">
        <v>804</v>
      </c>
      <c r="H107" s="18">
        <f>E107*K101</f>
        <v>825</v>
      </c>
      <c r="I107" s="18">
        <f>D107*K102</f>
        <v>165000</v>
      </c>
      <c r="J107" s="22"/>
      <c r="K107" s="43"/>
    </row>
    <row r="108" spans="1:11" ht="12.75">
      <c r="A108" s="21" t="s">
        <v>819</v>
      </c>
      <c r="B108" s="28" t="s">
        <v>827</v>
      </c>
      <c r="C108" s="12" t="s">
        <v>37</v>
      </c>
      <c r="D108" s="21">
        <v>66000</v>
      </c>
      <c r="E108" s="14">
        <f>D108*K100</f>
        <v>9900</v>
      </c>
      <c r="F108" s="36" t="s">
        <v>635</v>
      </c>
      <c r="G108" s="21" t="s">
        <v>804</v>
      </c>
      <c r="H108" s="18">
        <f>E108*K101</f>
        <v>990</v>
      </c>
      <c r="I108" s="18">
        <f>D108*K102</f>
        <v>198000</v>
      </c>
      <c r="J108" s="22"/>
      <c r="K108" s="43"/>
    </row>
    <row r="109" spans="1:11" ht="12.75">
      <c r="A109" s="21"/>
      <c r="B109" s="28"/>
      <c r="C109" s="12"/>
      <c r="D109" s="14"/>
      <c r="E109" s="14"/>
      <c r="F109" s="36"/>
      <c r="G109" s="14"/>
      <c r="H109" s="18"/>
      <c r="I109" s="18"/>
      <c r="J109" s="22"/>
      <c r="K109" s="43"/>
    </row>
    <row r="110" spans="1:11" ht="12.75">
      <c r="A110" s="150" t="s">
        <v>373</v>
      </c>
      <c r="B110" s="149"/>
      <c r="C110" s="149"/>
      <c r="D110" s="149"/>
      <c r="E110" s="149"/>
      <c r="F110" s="149"/>
      <c r="G110" s="149"/>
      <c r="H110" s="149"/>
      <c r="I110" s="149"/>
      <c r="J110" s="22"/>
      <c r="K110" s="46"/>
    </row>
    <row r="111" spans="1:11" ht="12.75">
      <c r="A111" s="4" t="s">
        <v>2</v>
      </c>
      <c r="B111" s="4" t="s">
        <v>3</v>
      </c>
      <c r="C111" s="4" t="s">
        <v>4</v>
      </c>
      <c r="D111" s="4" t="s">
        <v>5</v>
      </c>
      <c r="E111" s="4" t="s">
        <v>6</v>
      </c>
      <c r="F111" s="4" t="s">
        <v>9</v>
      </c>
      <c r="G111" s="4" t="s">
        <v>10</v>
      </c>
      <c r="H111" s="4" t="s">
        <v>7</v>
      </c>
      <c r="I111" s="4" t="s">
        <v>8</v>
      </c>
      <c r="J111" s="22"/>
      <c r="K111" s="5" t="s">
        <v>11</v>
      </c>
    </row>
    <row r="112" spans="1:11" ht="12.75">
      <c r="A112" s="36" t="s">
        <v>835</v>
      </c>
      <c r="B112" s="47" t="s">
        <v>836</v>
      </c>
      <c r="C112" s="12" t="s">
        <v>19</v>
      </c>
      <c r="D112" s="36">
        <v>600</v>
      </c>
      <c r="E112" s="18">
        <f>D112*K112</f>
        <v>90</v>
      </c>
      <c r="F112" s="132" t="s">
        <v>1997</v>
      </c>
      <c r="G112" s="132" t="s">
        <v>1997</v>
      </c>
      <c r="H112" s="18">
        <f>E112*K113</f>
        <v>9</v>
      </c>
      <c r="I112" s="18">
        <f>D112*K114</f>
        <v>1800</v>
      </c>
      <c r="J112" s="22"/>
      <c r="K112" s="44">
        <f>0.15</f>
        <v>0.15</v>
      </c>
    </row>
    <row r="113" spans="1:11" ht="12.75">
      <c r="A113" s="36" t="s">
        <v>843</v>
      </c>
      <c r="B113" s="47" t="s">
        <v>844</v>
      </c>
      <c r="C113" s="12" t="s">
        <v>27</v>
      </c>
      <c r="D113" s="36">
        <v>1000</v>
      </c>
      <c r="E113" s="18">
        <f>D113*K112</f>
        <v>150</v>
      </c>
      <c r="F113" s="132" t="s">
        <v>1997</v>
      </c>
      <c r="G113" s="132" t="s">
        <v>1997</v>
      </c>
      <c r="H113" s="18">
        <f>E113*K113</f>
        <v>15</v>
      </c>
      <c r="I113" s="18">
        <f>D113*K114</f>
        <v>3000</v>
      </c>
      <c r="J113" s="22"/>
      <c r="K113" s="15">
        <f>0.1</f>
        <v>0.1</v>
      </c>
    </row>
    <row r="114" spans="1:11" ht="12.75">
      <c r="A114" s="36" t="s">
        <v>847</v>
      </c>
      <c r="B114" s="47" t="s">
        <v>848</v>
      </c>
      <c r="C114" s="12" t="s">
        <v>37</v>
      </c>
      <c r="D114" s="36">
        <v>75000</v>
      </c>
      <c r="E114" s="18">
        <f>D114*K112</f>
        <v>11250</v>
      </c>
      <c r="F114" s="132" t="s">
        <v>1997</v>
      </c>
      <c r="G114" s="132" t="s">
        <v>1997</v>
      </c>
      <c r="H114" s="18">
        <f>E114*K113</f>
        <v>1125</v>
      </c>
      <c r="I114" s="18">
        <f>D114*K114</f>
        <v>225000</v>
      </c>
      <c r="J114" s="22"/>
      <c r="K114" s="15">
        <v>3</v>
      </c>
    </row>
    <row r="115" spans="1:11" ht="12.75">
      <c r="A115" s="36" t="s">
        <v>852</v>
      </c>
      <c r="B115" s="47" t="s">
        <v>854</v>
      </c>
      <c r="C115" s="12" t="s">
        <v>37</v>
      </c>
      <c r="D115" s="36">
        <v>7500</v>
      </c>
      <c r="E115" s="18">
        <f>D115*K112</f>
        <v>1125</v>
      </c>
      <c r="F115" s="132" t="s">
        <v>1997</v>
      </c>
      <c r="G115" s="132" t="s">
        <v>1997</v>
      </c>
      <c r="H115" s="18">
        <f>E115*K113</f>
        <v>112.5</v>
      </c>
      <c r="I115" s="18">
        <f>D115*K114</f>
        <v>22500</v>
      </c>
      <c r="J115" s="22"/>
      <c r="K115" s="43"/>
    </row>
    <row r="116" spans="1:11" ht="12.75">
      <c r="A116" s="14" t="s">
        <v>859</v>
      </c>
      <c r="B116" s="7" t="s">
        <v>505</v>
      </c>
      <c r="C116" s="12" t="s">
        <v>27</v>
      </c>
      <c r="D116" s="36">
        <v>5000</v>
      </c>
      <c r="E116" s="18">
        <f>D116*K112</f>
        <v>750</v>
      </c>
      <c r="F116" s="132" t="s">
        <v>1997</v>
      </c>
      <c r="G116" s="132" t="s">
        <v>1997</v>
      </c>
      <c r="H116" s="18">
        <f>K113*E116</f>
        <v>75</v>
      </c>
      <c r="I116" s="18">
        <f>D116*K114</f>
        <v>15000</v>
      </c>
      <c r="J116" s="22"/>
      <c r="K116" s="43"/>
    </row>
    <row r="117" spans="1:11" ht="12.75">
      <c r="A117" s="14" t="s">
        <v>864</v>
      </c>
      <c r="B117" s="7" t="s">
        <v>504</v>
      </c>
      <c r="C117" s="12" t="s">
        <v>51</v>
      </c>
      <c r="D117" s="36">
        <v>7500</v>
      </c>
      <c r="E117" s="18">
        <f>D117*K112</f>
        <v>1125</v>
      </c>
      <c r="F117" s="132" t="s">
        <v>1997</v>
      </c>
      <c r="G117" s="132" t="s">
        <v>1997</v>
      </c>
      <c r="H117" s="18">
        <f>E117*K113</f>
        <v>112.5</v>
      </c>
      <c r="I117" s="18">
        <f>D117*K114</f>
        <v>22500</v>
      </c>
      <c r="J117" s="22"/>
      <c r="K117" s="43"/>
    </row>
    <row r="118" spans="1:11" ht="12.75">
      <c r="A118" s="14" t="s">
        <v>871</v>
      </c>
      <c r="B118" s="7" t="s">
        <v>503</v>
      </c>
      <c r="C118" s="12" t="s">
        <v>51</v>
      </c>
      <c r="D118" s="36">
        <v>7000</v>
      </c>
      <c r="E118" s="18">
        <f>D118*K112</f>
        <v>1050</v>
      </c>
      <c r="F118" s="132" t="s">
        <v>1997</v>
      </c>
      <c r="G118" s="132" t="s">
        <v>1997</v>
      </c>
      <c r="H118" s="18">
        <f>E118*K113</f>
        <v>105</v>
      </c>
      <c r="I118" s="18">
        <f>D118*K114</f>
        <v>21000</v>
      </c>
      <c r="J118" s="22"/>
      <c r="K118" s="43"/>
    </row>
    <row r="119" spans="1:11" ht="12.75">
      <c r="A119" s="14" t="s">
        <v>872</v>
      </c>
      <c r="B119" s="7" t="s">
        <v>873</v>
      </c>
      <c r="C119" s="12" t="s">
        <v>37</v>
      </c>
      <c r="D119" s="36">
        <v>10000</v>
      </c>
      <c r="E119" s="18">
        <f>D119*K112</f>
        <v>1500</v>
      </c>
      <c r="F119" s="132" t="s">
        <v>1997</v>
      </c>
      <c r="G119" s="132" t="s">
        <v>1997</v>
      </c>
      <c r="H119" s="18">
        <f>E119*K113</f>
        <v>150</v>
      </c>
      <c r="I119" s="18">
        <f>D119*K114</f>
        <v>30000</v>
      </c>
      <c r="J119" s="22"/>
      <c r="K119" s="43"/>
    </row>
    <row r="120" spans="1:11" ht="12.75">
      <c r="A120" s="14" t="s">
        <v>878</v>
      </c>
      <c r="B120" s="7" t="s">
        <v>879</v>
      </c>
      <c r="C120" s="128" t="s">
        <v>1994</v>
      </c>
      <c r="D120" s="132" t="s">
        <v>1995</v>
      </c>
      <c r="E120" s="132" t="s">
        <v>1995</v>
      </c>
      <c r="F120" s="132" t="s">
        <v>1995</v>
      </c>
      <c r="G120" s="132" t="s">
        <v>1995</v>
      </c>
      <c r="H120" s="132" t="s">
        <v>1995</v>
      </c>
      <c r="I120" s="132" t="s">
        <v>1995</v>
      </c>
      <c r="J120" s="22"/>
      <c r="K120" s="43"/>
    </row>
    <row r="121" spans="1:11" ht="12.75">
      <c r="A121" s="14" t="s">
        <v>882</v>
      </c>
      <c r="B121" s="7" t="s">
        <v>499</v>
      </c>
      <c r="C121" s="12" t="s">
        <v>51</v>
      </c>
      <c r="D121" s="36">
        <v>8000</v>
      </c>
      <c r="E121" s="18">
        <f>D121*K112</f>
        <v>1200</v>
      </c>
      <c r="F121" s="132" t="s">
        <v>1997</v>
      </c>
      <c r="G121" s="132" t="s">
        <v>1997</v>
      </c>
      <c r="H121" s="18">
        <f>E121*K113</f>
        <v>120</v>
      </c>
      <c r="I121" s="18">
        <f>D121*K114</f>
        <v>24000</v>
      </c>
      <c r="J121" s="22"/>
      <c r="K121" s="43"/>
    </row>
    <row r="122" spans="1:11" ht="12.75">
      <c r="A122" s="14" t="s">
        <v>891</v>
      </c>
      <c r="B122" s="7" t="s">
        <v>497</v>
      </c>
      <c r="C122" s="12" t="s">
        <v>51</v>
      </c>
      <c r="D122" s="36">
        <v>8000</v>
      </c>
      <c r="E122" s="18">
        <f>D122*K112</f>
        <v>1200</v>
      </c>
      <c r="F122" s="132" t="s">
        <v>1997</v>
      </c>
      <c r="G122" s="132" t="s">
        <v>1997</v>
      </c>
      <c r="H122" s="18">
        <f>E122*K113</f>
        <v>120</v>
      </c>
      <c r="I122" s="18">
        <f>D122*K114</f>
        <v>24000</v>
      </c>
      <c r="J122" s="22"/>
      <c r="K122" s="43"/>
    </row>
    <row r="123" spans="1:11" ht="12.75">
      <c r="A123" s="14" t="s">
        <v>896</v>
      </c>
      <c r="B123" s="7" t="s">
        <v>498</v>
      </c>
      <c r="C123" s="12" t="s">
        <v>37</v>
      </c>
      <c r="D123" s="36">
        <v>10000</v>
      </c>
      <c r="E123" s="18">
        <f>D123*K112</f>
        <v>1500</v>
      </c>
      <c r="F123" s="132" t="s">
        <v>1997</v>
      </c>
      <c r="G123" s="132" t="s">
        <v>1997</v>
      </c>
      <c r="H123" s="18">
        <f>E123*K113</f>
        <v>150</v>
      </c>
      <c r="I123" s="18">
        <f>D123*K114</f>
        <v>30000</v>
      </c>
      <c r="J123" s="22"/>
      <c r="K123" s="43"/>
    </row>
    <row r="124" spans="1:11" ht="12.75">
      <c r="A124" s="14" t="s">
        <v>899</v>
      </c>
      <c r="B124" s="7" t="s">
        <v>500</v>
      </c>
      <c r="C124" s="12" t="s">
        <v>37</v>
      </c>
      <c r="D124" s="36">
        <v>10500</v>
      </c>
      <c r="E124" s="18">
        <f>D124*K112</f>
        <v>1575</v>
      </c>
      <c r="F124" s="132" t="s">
        <v>1997</v>
      </c>
      <c r="G124" s="132" t="s">
        <v>1997</v>
      </c>
      <c r="H124" s="18">
        <f>E124*K113</f>
        <v>157.5</v>
      </c>
      <c r="I124" s="18">
        <f>D124*K114</f>
        <v>31500</v>
      </c>
      <c r="J124" s="22"/>
      <c r="K124" s="43"/>
    </row>
    <row r="125" spans="1:11" ht="12.75">
      <c r="A125" s="14" t="s">
        <v>903</v>
      </c>
      <c r="B125" s="7" t="s">
        <v>502</v>
      </c>
      <c r="C125" s="12" t="s">
        <v>51</v>
      </c>
      <c r="D125" s="21">
        <v>5000</v>
      </c>
      <c r="E125" s="18">
        <f>D125*K112</f>
        <v>750</v>
      </c>
      <c r="F125" s="132" t="s">
        <v>1997</v>
      </c>
      <c r="G125" s="132" t="s">
        <v>1997</v>
      </c>
      <c r="H125" s="18">
        <f>E125*K113</f>
        <v>75</v>
      </c>
      <c r="I125" s="18">
        <f>D125*K114</f>
        <v>15000</v>
      </c>
      <c r="J125" s="22"/>
      <c r="K125" s="43"/>
    </row>
    <row r="126" spans="1:11" ht="12.75">
      <c r="A126" s="22"/>
      <c r="B126" s="7"/>
      <c r="C126" s="12"/>
      <c r="D126" s="22"/>
      <c r="E126" s="22"/>
      <c r="F126" s="22"/>
      <c r="G126" s="22"/>
      <c r="H126" s="22"/>
      <c r="I126" s="22"/>
      <c r="J126" s="22"/>
      <c r="K126" s="43"/>
    </row>
    <row r="127" spans="1:11" ht="12.75">
      <c r="A127" s="150" t="s">
        <v>908</v>
      </c>
      <c r="B127" s="149"/>
      <c r="C127" s="149"/>
      <c r="D127" s="149"/>
      <c r="E127" s="149"/>
      <c r="F127" s="149"/>
      <c r="G127" s="149"/>
      <c r="H127" s="149"/>
      <c r="I127" s="149"/>
      <c r="J127" s="22"/>
      <c r="K127" s="43"/>
    </row>
    <row r="128" spans="1:11" ht="12.75">
      <c r="A128" s="4" t="s">
        <v>2</v>
      </c>
      <c r="B128" s="4" t="s">
        <v>3</v>
      </c>
      <c r="C128" s="4" t="s">
        <v>4</v>
      </c>
      <c r="D128" s="4" t="s">
        <v>5</v>
      </c>
      <c r="E128" s="4" t="s">
        <v>6</v>
      </c>
      <c r="F128" s="4" t="s">
        <v>9</v>
      </c>
      <c r="G128" s="4" t="s">
        <v>10</v>
      </c>
      <c r="H128" s="4" t="s">
        <v>7</v>
      </c>
      <c r="I128" s="4" t="s">
        <v>8</v>
      </c>
      <c r="J128" s="22"/>
      <c r="K128" s="5" t="s">
        <v>11</v>
      </c>
    </row>
    <row r="129" spans="1:11" ht="12.75">
      <c r="A129" s="7" t="s">
        <v>910</v>
      </c>
      <c r="B129" s="7" t="s">
        <v>912</v>
      </c>
      <c r="C129" s="12" t="s">
        <v>19</v>
      </c>
      <c r="D129" s="36">
        <v>400</v>
      </c>
      <c r="E129" s="18">
        <f>D129*K129</f>
        <v>60</v>
      </c>
      <c r="F129" s="131" t="s">
        <v>1996</v>
      </c>
      <c r="G129" s="131" t="s">
        <v>1996</v>
      </c>
      <c r="H129" s="18">
        <f>E129*K130</f>
        <v>6</v>
      </c>
      <c r="I129" s="36">
        <v>0</v>
      </c>
      <c r="J129" s="22"/>
      <c r="K129" s="44">
        <f>0.15</f>
        <v>0.15</v>
      </c>
    </row>
    <row r="130" spans="1:11" ht="12.75">
      <c r="A130" s="7" t="s">
        <v>917</v>
      </c>
      <c r="B130" s="7" t="s">
        <v>918</v>
      </c>
      <c r="C130" s="12" t="s">
        <v>19</v>
      </c>
      <c r="D130" s="36">
        <v>400</v>
      </c>
      <c r="E130" s="18">
        <f>D130*K129</f>
        <v>60</v>
      </c>
      <c r="F130" s="131" t="s">
        <v>1996</v>
      </c>
      <c r="G130" s="131" t="s">
        <v>1996</v>
      </c>
      <c r="H130" s="18">
        <f>E130*K130</f>
        <v>6</v>
      </c>
      <c r="I130" s="36">
        <v>0</v>
      </c>
      <c r="J130" s="22"/>
      <c r="K130" s="44">
        <f>0.1</f>
        <v>0.1</v>
      </c>
    </row>
    <row r="131" spans="1:11" ht="12.75">
      <c r="A131" s="7" t="s">
        <v>921</v>
      </c>
      <c r="B131" s="7" t="s">
        <v>922</v>
      </c>
      <c r="C131" s="12" t="s">
        <v>19</v>
      </c>
      <c r="D131" s="36">
        <v>400</v>
      </c>
      <c r="E131" s="18">
        <f>D131*K129</f>
        <v>60</v>
      </c>
      <c r="F131" s="131" t="s">
        <v>1996</v>
      </c>
      <c r="G131" s="131" t="s">
        <v>1996</v>
      </c>
      <c r="H131" s="18">
        <f>E131*K130</f>
        <v>6</v>
      </c>
      <c r="I131" s="36">
        <v>0</v>
      </c>
      <c r="J131" s="22"/>
      <c r="K131" s="15">
        <v>8</v>
      </c>
    </row>
    <row r="132" spans="1:11" ht="12.75">
      <c r="A132" s="7" t="s">
        <v>925</v>
      </c>
      <c r="B132" s="7" t="s">
        <v>926</v>
      </c>
      <c r="C132" s="12" t="s">
        <v>19</v>
      </c>
      <c r="D132" s="36">
        <v>400</v>
      </c>
      <c r="E132" s="18">
        <f>D132*K129</f>
        <v>60</v>
      </c>
      <c r="F132" s="131" t="s">
        <v>1996</v>
      </c>
      <c r="G132" s="131" t="s">
        <v>1996</v>
      </c>
      <c r="H132" s="18">
        <f>E132*K130</f>
        <v>6</v>
      </c>
      <c r="I132" s="36">
        <v>0</v>
      </c>
      <c r="J132" s="22"/>
      <c r="K132" s="43"/>
    </row>
    <row r="133" spans="1:11" ht="12.75">
      <c r="A133" s="7" t="s">
        <v>931</v>
      </c>
      <c r="B133" s="7" t="s">
        <v>932</v>
      </c>
      <c r="C133" s="12" t="s">
        <v>19</v>
      </c>
      <c r="D133" s="36">
        <v>400</v>
      </c>
      <c r="E133" s="18">
        <f>D133*K129</f>
        <v>60</v>
      </c>
      <c r="F133" s="131" t="s">
        <v>1996</v>
      </c>
      <c r="G133" s="131" t="s">
        <v>1996</v>
      </c>
      <c r="H133" s="18">
        <f>E133*K130</f>
        <v>6</v>
      </c>
      <c r="I133" s="36">
        <v>0</v>
      </c>
      <c r="J133" s="22"/>
      <c r="K133" s="43"/>
    </row>
    <row r="134" spans="1:11" ht="12.75">
      <c r="A134" s="7" t="s">
        <v>935</v>
      </c>
      <c r="B134" s="7" t="s">
        <v>936</v>
      </c>
      <c r="C134" s="12" t="s">
        <v>19</v>
      </c>
      <c r="D134" s="36">
        <v>400</v>
      </c>
      <c r="E134" s="18">
        <f>D134*K129</f>
        <v>60</v>
      </c>
      <c r="F134" s="131" t="s">
        <v>1996</v>
      </c>
      <c r="G134" s="131" t="s">
        <v>1996</v>
      </c>
      <c r="H134" s="18">
        <f>E134*K130</f>
        <v>6</v>
      </c>
      <c r="I134" s="36">
        <v>0</v>
      </c>
      <c r="J134" s="22"/>
      <c r="K134" s="43"/>
    </row>
    <row r="135" spans="1:11" ht="12.75">
      <c r="A135" s="7" t="s">
        <v>941</v>
      </c>
      <c r="B135" s="7" t="s">
        <v>942</v>
      </c>
      <c r="C135" s="12" t="s">
        <v>19</v>
      </c>
      <c r="D135" s="36">
        <v>400</v>
      </c>
      <c r="E135" s="18">
        <f>D135*K129</f>
        <v>60</v>
      </c>
      <c r="F135" s="131" t="s">
        <v>1996</v>
      </c>
      <c r="G135" s="131" t="s">
        <v>1996</v>
      </c>
      <c r="H135" s="18">
        <f>E135*K130</f>
        <v>6</v>
      </c>
      <c r="I135" s="36">
        <v>0</v>
      </c>
      <c r="J135" s="22"/>
      <c r="K135" s="43"/>
    </row>
    <row r="136" spans="1:11" ht="12.75">
      <c r="A136" s="7" t="s">
        <v>947</v>
      </c>
      <c r="B136" s="7" t="s">
        <v>948</v>
      </c>
      <c r="C136" s="12" t="s">
        <v>18</v>
      </c>
      <c r="D136" s="36">
        <v>200</v>
      </c>
      <c r="E136" s="18">
        <f>D136*K129</f>
        <v>30</v>
      </c>
      <c r="F136" s="131" t="s">
        <v>1996</v>
      </c>
      <c r="G136" s="131" t="s">
        <v>1996</v>
      </c>
      <c r="H136" s="18">
        <f>E136*K130</f>
        <v>3</v>
      </c>
      <c r="I136" s="36">
        <v>0</v>
      </c>
      <c r="J136" s="22"/>
      <c r="K136" s="43"/>
    </row>
    <row r="137" spans="1:11" ht="12.75">
      <c r="A137" s="7" t="s">
        <v>949</v>
      </c>
      <c r="B137" s="7" t="s">
        <v>950</v>
      </c>
      <c r="C137" s="12" t="s">
        <v>18</v>
      </c>
      <c r="D137" s="36">
        <v>200</v>
      </c>
      <c r="E137" s="18">
        <f>D137*K129</f>
        <v>30</v>
      </c>
      <c r="F137" s="131" t="s">
        <v>1996</v>
      </c>
      <c r="G137" s="131" t="s">
        <v>1996</v>
      </c>
      <c r="H137" s="18">
        <f>E137*K130</f>
        <v>3</v>
      </c>
      <c r="I137" s="36">
        <v>0</v>
      </c>
      <c r="J137" s="22"/>
      <c r="K137" s="43"/>
    </row>
    <row r="138" spans="1:11" ht="12.75">
      <c r="A138" s="7" t="s">
        <v>955</v>
      </c>
      <c r="B138" s="7" t="s">
        <v>956</v>
      </c>
      <c r="C138" s="12" t="s">
        <v>18</v>
      </c>
      <c r="D138" s="36">
        <v>200</v>
      </c>
      <c r="E138" s="18">
        <f>D138*K129</f>
        <v>30</v>
      </c>
      <c r="F138" s="131" t="s">
        <v>1996</v>
      </c>
      <c r="G138" s="131" t="s">
        <v>1996</v>
      </c>
      <c r="H138" s="18">
        <f>E138*K130</f>
        <v>3</v>
      </c>
      <c r="I138" s="36">
        <v>0</v>
      </c>
      <c r="J138" s="22"/>
      <c r="K138" s="43"/>
    </row>
    <row r="139" spans="1:11" ht="12.75">
      <c r="A139" s="7" t="s">
        <v>959</v>
      </c>
      <c r="B139" s="7" t="s">
        <v>960</v>
      </c>
      <c r="C139" s="12" t="s">
        <v>18</v>
      </c>
      <c r="D139" s="36">
        <v>200</v>
      </c>
      <c r="E139" s="18">
        <f>D139*K129</f>
        <v>30</v>
      </c>
      <c r="F139" s="131" t="s">
        <v>1996</v>
      </c>
      <c r="G139" s="131" t="s">
        <v>1996</v>
      </c>
      <c r="H139" s="18">
        <f>E139*K130</f>
        <v>3</v>
      </c>
      <c r="I139" s="36">
        <v>0</v>
      </c>
      <c r="J139" s="22"/>
      <c r="K139" s="43"/>
    </row>
    <row r="140" spans="1:11" ht="12.75">
      <c r="A140" s="7" t="s">
        <v>965</v>
      </c>
      <c r="B140" s="7" t="s">
        <v>966</v>
      </c>
      <c r="C140" s="12" t="s">
        <v>18</v>
      </c>
      <c r="D140" s="36">
        <v>200</v>
      </c>
      <c r="E140" s="18">
        <f>D140*K129</f>
        <v>30</v>
      </c>
      <c r="F140" s="131" t="s">
        <v>1996</v>
      </c>
      <c r="G140" s="131" t="s">
        <v>1996</v>
      </c>
      <c r="H140" s="18">
        <f>E140*K130</f>
        <v>3</v>
      </c>
      <c r="I140" s="36">
        <v>0</v>
      </c>
      <c r="J140" s="22"/>
      <c r="K140" s="43"/>
    </row>
    <row r="141" spans="1:11" ht="12.75">
      <c r="A141" s="7" t="s">
        <v>969</v>
      </c>
      <c r="B141" s="7" t="s">
        <v>970</v>
      </c>
      <c r="C141" s="12" t="s">
        <v>18</v>
      </c>
      <c r="D141" s="36">
        <v>200</v>
      </c>
      <c r="E141" s="18">
        <f>D141*K129</f>
        <v>30</v>
      </c>
      <c r="F141" s="131" t="s">
        <v>1996</v>
      </c>
      <c r="G141" s="131" t="s">
        <v>1996</v>
      </c>
      <c r="H141" s="18">
        <f>E141*K130</f>
        <v>3</v>
      </c>
      <c r="I141" s="36">
        <v>0</v>
      </c>
      <c r="J141" s="22"/>
      <c r="K141" s="43"/>
    </row>
    <row r="142" spans="1:11" ht="12.75">
      <c r="A142" s="7" t="s">
        <v>973</v>
      </c>
      <c r="B142" s="7" t="s">
        <v>974</v>
      </c>
      <c r="C142" s="12" t="s">
        <v>18</v>
      </c>
      <c r="D142" s="14">
        <v>200</v>
      </c>
      <c r="E142" s="18">
        <f>D142*K129</f>
        <v>30</v>
      </c>
      <c r="F142" s="131" t="s">
        <v>1996</v>
      </c>
      <c r="G142" s="131" t="s">
        <v>1996</v>
      </c>
      <c r="H142" s="18">
        <f>E142*K130</f>
        <v>3</v>
      </c>
      <c r="I142" s="36">
        <v>0</v>
      </c>
      <c r="J142" s="22"/>
      <c r="K142" s="43"/>
    </row>
    <row r="143" spans="1:11" ht="12.75">
      <c r="A143" s="7" t="s">
        <v>979</v>
      </c>
      <c r="B143" s="7" t="s">
        <v>980</v>
      </c>
      <c r="C143" s="12" t="s">
        <v>18</v>
      </c>
      <c r="D143" s="14">
        <v>200</v>
      </c>
      <c r="E143" s="18">
        <f>D143*K129</f>
        <v>30</v>
      </c>
      <c r="F143" s="131" t="s">
        <v>1996</v>
      </c>
      <c r="G143" s="131" t="s">
        <v>1996</v>
      </c>
      <c r="H143" s="18">
        <f>E143*K130</f>
        <v>3</v>
      </c>
      <c r="I143" s="36">
        <v>0</v>
      </c>
      <c r="J143" s="22"/>
      <c r="K143" s="43"/>
    </row>
    <row r="144" spans="1:11" ht="12.75">
      <c r="A144" s="22"/>
      <c r="B144" s="22"/>
      <c r="C144" s="22"/>
      <c r="D144" s="73"/>
      <c r="E144" s="22"/>
      <c r="F144" s="22"/>
      <c r="G144" s="22"/>
      <c r="H144" s="22"/>
      <c r="J144" s="22"/>
      <c r="K144" s="43"/>
    </row>
    <row r="145" spans="1:11" ht="12.7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43"/>
    </row>
    <row r="146" spans="1:11" ht="12.75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43"/>
    </row>
    <row r="147" spans="1:11" ht="12.75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43"/>
    </row>
    <row r="148" spans="1:11" ht="12.7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43"/>
    </row>
    <row r="149" spans="1:11" ht="12.7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43"/>
    </row>
    <row r="150" spans="1:11" ht="12.7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43"/>
    </row>
    <row r="151" spans="1:11" ht="12.7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43"/>
    </row>
    <row r="152" spans="1:11" ht="12.7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43"/>
    </row>
    <row r="153" spans="1:11" ht="12.7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43"/>
    </row>
    <row r="154" spans="1:11" ht="12.75">
      <c r="A154" s="21"/>
      <c r="B154" s="13"/>
      <c r="C154" s="22"/>
      <c r="D154" s="22"/>
      <c r="E154" s="22"/>
      <c r="F154" s="22"/>
      <c r="G154" s="22"/>
      <c r="H154" s="22"/>
      <c r="I154" s="22"/>
      <c r="J154" s="22"/>
      <c r="K154" s="3"/>
    </row>
    <row r="155" spans="1:11" ht="12.7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3"/>
    </row>
    <row r="156" spans="1:11" ht="12.7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3"/>
    </row>
    <row r="157" spans="1:11" ht="12.7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3"/>
    </row>
    <row r="158" spans="1:11" ht="12.7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3"/>
    </row>
    <row r="159" spans="1:11" ht="12.7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3"/>
    </row>
    <row r="160" spans="1:11" ht="12.75">
      <c r="A160" s="22"/>
      <c r="B160" s="56"/>
      <c r="C160" s="7"/>
      <c r="D160" s="7"/>
      <c r="E160" s="7"/>
      <c r="F160" s="22"/>
      <c r="G160" s="22"/>
      <c r="H160" s="22"/>
      <c r="I160" s="22"/>
      <c r="J160" s="22"/>
      <c r="K160" s="3"/>
    </row>
    <row r="161" spans="1:11" ht="12.75">
      <c r="A161" s="22"/>
      <c r="B161" s="56"/>
      <c r="C161" s="7"/>
      <c r="D161" s="7"/>
      <c r="E161" s="7"/>
      <c r="F161" s="22"/>
      <c r="G161" s="22"/>
      <c r="H161" s="22"/>
      <c r="I161" s="22"/>
      <c r="J161" s="22"/>
      <c r="K161" s="3"/>
    </row>
    <row r="162" spans="1:11" ht="12.75">
      <c r="A162" s="22"/>
      <c r="B162" s="56"/>
      <c r="C162" s="7"/>
      <c r="D162" s="7"/>
      <c r="E162" s="7"/>
      <c r="F162" s="22"/>
      <c r="G162" s="22"/>
      <c r="H162" s="22"/>
      <c r="I162" s="22"/>
      <c r="J162" s="22"/>
      <c r="K162" s="3"/>
    </row>
    <row r="163" spans="1:11" ht="12.75">
      <c r="A163" s="22"/>
      <c r="B163" s="56"/>
      <c r="C163" s="7"/>
      <c r="D163" s="7"/>
      <c r="E163" s="7"/>
      <c r="F163" s="22"/>
      <c r="G163" s="22"/>
      <c r="H163" s="22"/>
      <c r="I163" s="22"/>
      <c r="J163" s="22"/>
      <c r="K163" s="3"/>
    </row>
    <row r="164" spans="1:11" ht="12.75">
      <c r="A164" s="22"/>
      <c r="B164" s="56"/>
      <c r="C164" s="7"/>
      <c r="D164" s="7"/>
      <c r="E164" s="7"/>
      <c r="F164" s="22"/>
      <c r="G164" s="22"/>
      <c r="H164" s="22"/>
      <c r="I164" s="22"/>
      <c r="J164" s="22"/>
      <c r="K164" s="3"/>
    </row>
    <row r="165" spans="1:11" ht="12.7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3"/>
    </row>
    <row r="166" spans="1:11" ht="12.7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3"/>
    </row>
    <row r="167" spans="1:11" ht="12.75">
      <c r="A167" s="56"/>
      <c r="B167" s="7"/>
      <c r="C167" s="7"/>
      <c r="D167" s="7"/>
      <c r="E167" s="22"/>
      <c r="F167" s="22"/>
      <c r="G167" s="22"/>
      <c r="H167" s="22"/>
      <c r="I167" s="22"/>
      <c r="J167" s="22"/>
      <c r="K167" s="3"/>
    </row>
    <row r="168" spans="1:11" ht="12.75">
      <c r="A168" s="56"/>
      <c r="B168" s="7"/>
      <c r="C168" s="7"/>
      <c r="D168" s="7"/>
      <c r="E168" s="22"/>
      <c r="F168" s="22"/>
      <c r="G168" s="22"/>
      <c r="H168" s="22"/>
      <c r="I168" s="22"/>
      <c r="J168" s="22"/>
      <c r="K168" s="3"/>
    </row>
    <row r="169" spans="1:11" ht="12.75">
      <c r="A169" s="90"/>
      <c r="B169" s="7"/>
      <c r="C169" s="7"/>
      <c r="D169" s="7"/>
      <c r="E169" s="22"/>
      <c r="F169" s="22"/>
      <c r="G169" s="22"/>
      <c r="H169" s="22"/>
      <c r="I169" s="22"/>
      <c r="J169" s="22"/>
      <c r="K169" s="3"/>
    </row>
    <row r="170" spans="1:11" ht="12.75">
      <c r="A170" s="90"/>
      <c r="B170" s="7"/>
      <c r="C170" s="7"/>
      <c r="D170" s="7"/>
      <c r="E170" s="22"/>
      <c r="F170" s="22"/>
      <c r="G170" s="22"/>
      <c r="H170" s="22"/>
      <c r="I170" s="22"/>
      <c r="J170" s="22"/>
      <c r="K170" s="3"/>
    </row>
    <row r="171" spans="1:11" ht="12.75">
      <c r="A171" s="90"/>
      <c r="B171" s="7"/>
      <c r="C171" s="7"/>
      <c r="D171" s="7"/>
      <c r="E171" s="22"/>
      <c r="F171" s="22"/>
      <c r="G171" s="22"/>
      <c r="H171" s="22"/>
      <c r="I171" s="22"/>
      <c r="J171" s="22"/>
      <c r="K171" s="3"/>
    </row>
    <row r="172" spans="1:11" ht="12.75">
      <c r="A172" s="90"/>
      <c r="B172" s="7"/>
      <c r="C172" s="7"/>
      <c r="D172" s="7"/>
      <c r="E172" s="22"/>
      <c r="F172" s="22"/>
      <c r="G172" s="22"/>
      <c r="H172" s="22"/>
      <c r="I172" s="22"/>
      <c r="J172" s="22"/>
      <c r="K172" s="22"/>
    </row>
    <row r="173" spans="1:11" ht="12.75">
      <c r="A173" s="57"/>
      <c r="B173" s="17"/>
      <c r="C173" s="17"/>
      <c r="D173" s="17"/>
    </row>
    <row r="174" spans="1:11" ht="12.75">
      <c r="A174" s="91"/>
      <c r="B174" s="17"/>
      <c r="C174" s="17"/>
      <c r="D174" s="17"/>
    </row>
    <row r="175" spans="1:11" ht="12.75">
      <c r="A175" s="57"/>
      <c r="B175" s="17"/>
      <c r="C175" s="17"/>
      <c r="D175" s="17"/>
    </row>
    <row r="176" spans="1:11" ht="12.75">
      <c r="A176" s="91"/>
      <c r="B176" s="17"/>
      <c r="C176" s="17"/>
      <c r="D176" s="17"/>
    </row>
    <row r="177" spans="1:4" ht="12.75">
      <c r="A177" s="91"/>
      <c r="B177" s="17"/>
      <c r="C177" s="17"/>
      <c r="D177" s="17"/>
    </row>
    <row r="178" spans="1:4" ht="12.75">
      <c r="A178" s="57"/>
      <c r="B178" s="17"/>
      <c r="C178" s="17"/>
      <c r="D178" s="17"/>
    </row>
    <row r="179" spans="1:4" ht="12.75">
      <c r="A179" s="57"/>
      <c r="B179" s="17"/>
      <c r="C179" s="17"/>
      <c r="D179" s="17"/>
    </row>
  </sheetData>
  <mergeCells count="8">
    <mergeCell ref="A1:I1"/>
    <mergeCell ref="A127:I127"/>
    <mergeCell ref="A110:I110"/>
    <mergeCell ref="A62:I62"/>
    <mergeCell ref="A22:I22"/>
    <mergeCell ref="A15:I15"/>
    <mergeCell ref="A78:I78"/>
    <mergeCell ref="A98:I98"/>
  </mergeCells>
  <conditionalFormatting sqref="C3:C14 C17:C21 C24:C61 C64:C77 C80:C97 C100:C109 C112:C119 C129:C143 C121:C126">
    <cfRule type="cellIs" dxfId="409" priority="6" operator="equal">
      <formula>"Common"</formula>
    </cfRule>
  </conditionalFormatting>
  <conditionalFormatting sqref="C3:C14 C17:C21 C24:C61 C64:C77 C80:C97 C100:C109 C112:C119 C129:C143 C121:C126">
    <cfRule type="cellIs" dxfId="408" priority="7" operator="equal">
      <formula>"Uncommon"</formula>
    </cfRule>
  </conditionalFormatting>
  <conditionalFormatting sqref="C3:C14 C17:C21 C24:C61 C64:C77 C80:C97 C100:C109 C112:C119 C129:C143 C121:C126">
    <cfRule type="cellIs" dxfId="407" priority="8" operator="equal">
      <formula>"Rare"</formula>
    </cfRule>
  </conditionalFormatting>
  <conditionalFormatting sqref="C3:C14 C17:C21 C24:C61 C64:C77 C80:C97 C100:C109 C112:C119 C129:C143 C121:C126">
    <cfRule type="cellIs" dxfId="406" priority="9" operator="equal">
      <formula>"Epic"</formula>
    </cfRule>
  </conditionalFormatting>
  <conditionalFormatting sqref="C3:C14 C17:C21 C24:C61 C64:C77 C80:C97 C100:C109 C112:C119 C129:C143 C121:C126">
    <cfRule type="cellIs" dxfId="405" priority="10" operator="equal">
      <formula>"High End"</formula>
    </cfRule>
  </conditionalFormatting>
  <conditionalFormatting sqref="C120">
    <cfRule type="cellIs" dxfId="404" priority="1" operator="equal">
      <formula>"Common"</formula>
    </cfRule>
  </conditionalFormatting>
  <conditionalFormatting sqref="C120">
    <cfRule type="cellIs" dxfId="403" priority="2" operator="equal">
      <formula>"Uncommon"</formula>
    </cfRule>
  </conditionalFormatting>
  <conditionalFormatting sqref="C120">
    <cfRule type="cellIs" dxfId="402" priority="3" operator="equal">
      <formula>"Rare"</formula>
    </cfRule>
  </conditionalFormatting>
  <conditionalFormatting sqref="C120">
    <cfRule type="cellIs" dxfId="401" priority="4" operator="equal">
      <formula>"Epic"</formula>
    </cfRule>
  </conditionalFormatting>
  <conditionalFormatting sqref="C120">
    <cfRule type="cellIs" dxfId="400" priority="5" operator="equal">
      <formula>"High End"</formula>
    </cfRule>
  </conditionalFormatting>
  <dataValidations count="2">
    <dataValidation type="list" allowBlank="1" sqref="C3:C14 C17:C21 C24:C61 C64:C77 C80:C97 C100:C109 C129:C143 C112:C119 C121:C126" xr:uid="{00000000-0002-0000-0000-000000000000}">
      <formula1>"Common,Uncommon,Rare,Epic,High End"</formula1>
    </dataValidation>
    <dataValidation type="list" allowBlank="1" sqref="F3:F14 F17:F21 F24:F61 F64:F77 F80:F97 F100:F109" xr:uid="{00000000-0002-0000-0000-000001000000}">
      <formula1>"Handgun,SMG,Rifle,LMG,Marksman,Sniper Rifle"</formula1>
    </dataValidation>
  </dataValidation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I96"/>
  <sheetViews>
    <sheetView topLeftCell="A81" workbookViewId="0">
      <selection activeCell="B62" sqref="B62"/>
    </sheetView>
  </sheetViews>
  <sheetFormatPr defaultColWidth="14.42578125" defaultRowHeight="15.75" customHeight="1"/>
  <cols>
    <col min="1" max="1" width="34.140625" customWidth="1"/>
    <col min="2" max="2" width="105.5703125" customWidth="1"/>
    <col min="3" max="3" width="21.85546875" customWidth="1"/>
    <col min="7" max="7" width="17.7109375" customWidth="1"/>
  </cols>
  <sheetData>
    <row r="1" spans="1:9" ht="15.75" customHeight="1">
      <c r="A1" s="148" t="s">
        <v>1</v>
      </c>
      <c r="B1" s="149"/>
      <c r="C1" s="149"/>
      <c r="D1" s="149"/>
      <c r="E1" s="149"/>
      <c r="F1" s="149"/>
      <c r="G1" s="149"/>
    </row>
    <row r="2" spans="1:9" ht="15.7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4" t="s">
        <v>8</v>
      </c>
      <c r="I2" s="6" t="s">
        <v>11</v>
      </c>
    </row>
    <row r="3" spans="1:9" ht="15.75" customHeight="1">
      <c r="A3" s="8" t="s">
        <v>13</v>
      </c>
      <c r="B3" s="9" t="s">
        <v>15</v>
      </c>
      <c r="C3" s="13" t="s">
        <v>18</v>
      </c>
      <c r="D3" s="15">
        <f>(Weapon!D3+Weapon!D4+Weapon!D9)/3*I4</f>
        <v>24</v>
      </c>
      <c r="E3" s="18">
        <f>D3*I3</f>
        <v>3.5999999999999996</v>
      </c>
      <c r="F3" s="18">
        <f>D3*I5</f>
        <v>2.4000000000000004</v>
      </c>
      <c r="G3" s="15">
        <v>0</v>
      </c>
      <c r="I3" s="20">
        <v>0.15</v>
      </c>
    </row>
    <row r="4" spans="1:9" ht="15.75" customHeight="1">
      <c r="A4" s="23" t="s">
        <v>26</v>
      </c>
      <c r="B4" s="25" t="s">
        <v>30</v>
      </c>
      <c r="C4" s="13" t="s">
        <v>19</v>
      </c>
      <c r="D4" s="15">
        <f>Weapon!D6*I4</f>
        <v>28</v>
      </c>
      <c r="E4" s="18">
        <f>D4*I3</f>
        <v>4.2</v>
      </c>
      <c r="F4" s="18">
        <f>D4*I5</f>
        <v>2.8000000000000003</v>
      </c>
      <c r="G4" s="15">
        <v>0</v>
      </c>
      <c r="I4" s="15">
        <v>0.04</v>
      </c>
    </row>
    <row r="5" spans="1:9" ht="15.75" customHeight="1">
      <c r="A5" s="23" t="s">
        <v>38</v>
      </c>
      <c r="B5" s="25" t="s">
        <v>39</v>
      </c>
      <c r="C5" s="13" t="s">
        <v>19</v>
      </c>
      <c r="D5" s="15">
        <f>Weapon!D7*I4</f>
        <v>32</v>
      </c>
      <c r="E5" s="18">
        <f>D5*I3</f>
        <v>4.8</v>
      </c>
      <c r="F5" s="18">
        <f>D5*I5</f>
        <v>3.2</v>
      </c>
      <c r="G5" s="15">
        <v>0</v>
      </c>
      <c r="I5" s="15">
        <v>0.1</v>
      </c>
    </row>
    <row r="6" spans="1:9" ht="15.75" customHeight="1">
      <c r="A6" s="23" t="s">
        <v>45</v>
      </c>
      <c r="B6" s="25" t="s">
        <v>46</v>
      </c>
      <c r="C6" s="13" t="s">
        <v>27</v>
      </c>
      <c r="D6" s="15">
        <f>Weapon!D8*I4</f>
        <v>36</v>
      </c>
      <c r="E6" s="18">
        <f>D6*I3</f>
        <v>5.3999999999999995</v>
      </c>
      <c r="F6" s="18">
        <f>D6*I5</f>
        <v>3.6</v>
      </c>
      <c r="G6" s="15">
        <v>0</v>
      </c>
      <c r="I6" s="15"/>
    </row>
    <row r="7" spans="1:9" ht="15.75" customHeight="1">
      <c r="A7" s="23"/>
      <c r="B7" s="25"/>
      <c r="C7" s="13"/>
    </row>
    <row r="8" spans="1:9" ht="15.75" customHeight="1">
      <c r="A8" s="148" t="s">
        <v>63</v>
      </c>
      <c r="B8" s="149"/>
      <c r="C8" s="149"/>
      <c r="D8" s="149"/>
      <c r="E8" s="149"/>
      <c r="F8" s="149"/>
      <c r="G8" s="149"/>
    </row>
    <row r="9" spans="1:9" ht="15.75" customHeight="1">
      <c r="A9" s="2" t="s">
        <v>2</v>
      </c>
      <c r="B9" s="2" t="s">
        <v>3</v>
      </c>
      <c r="C9" s="2" t="s">
        <v>4</v>
      </c>
      <c r="D9" s="2" t="s">
        <v>5</v>
      </c>
      <c r="E9" s="2" t="s">
        <v>6</v>
      </c>
      <c r="F9" s="2" t="s">
        <v>7</v>
      </c>
      <c r="G9" s="4" t="s">
        <v>8</v>
      </c>
      <c r="I9" s="6" t="s">
        <v>11</v>
      </c>
    </row>
    <row r="10" spans="1:9" ht="15.75" customHeight="1">
      <c r="A10" s="33" t="s">
        <v>64</v>
      </c>
      <c r="B10" s="9" t="s">
        <v>65</v>
      </c>
      <c r="C10" s="13" t="s">
        <v>18</v>
      </c>
      <c r="D10" s="36">
        <f>(Weapon!D17+Weapon!D20+Weapon!D19)/3 *I11</f>
        <v>66.666666666666671</v>
      </c>
      <c r="E10" s="18">
        <f>D10*I10</f>
        <v>10</v>
      </c>
      <c r="F10" s="18">
        <f>D10*I13</f>
        <v>6.6666666666666679</v>
      </c>
      <c r="G10" s="15">
        <v>0</v>
      </c>
      <c r="I10" s="20">
        <v>0.15</v>
      </c>
    </row>
    <row r="11" spans="1:9" ht="15.75" customHeight="1">
      <c r="A11" s="33" t="s">
        <v>75</v>
      </c>
      <c r="B11" s="9" t="s">
        <v>76</v>
      </c>
      <c r="C11" s="13" t="s">
        <v>19</v>
      </c>
      <c r="D11" s="36">
        <f>Weapon!D18*I11</f>
        <v>100</v>
      </c>
      <c r="E11" s="18">
        <f>D11*I10</f>
        <v>15</v>
      </c>
      <c r="F11" s="18">
        <f>D11*I13</f>
        <v>10</v>
      </c>
      <c r="G11" s="15">
        <v>0</v>
      </c>
      <c r="I11" s="15">
        <v>0.04</v>
      </c>
    </row>
    <row r="12" spans="1:9" ht="15.75" customHeight="1">
      <c r="A12" s="15" t="s">
        <v>79</v>
      </c>
      <c r="B12" s="9" t="s">
        <v>80</v>
      </c>
      <c r="C12" s="13" t="s">
        <v>19</v>
      </c>
      <c r="D12" s="36">
        <f>Weapon!D18*I12</f>
        <v>75</v>
      </c>
      <c r="E12" s="18">
        <f>D12*I10</f>
        <v>11.25</v>
      </c>
      <c r="F12" s="18">
        <f>D12*I13</f>
        <v>7.5</v>
      </c>
      <c r="G12" s="15">
        <v>0</v>
      </c>
      <c r="I12" s="15">
        <v>0.03</v>
      </c>
    </row>
    <row r="13" spans="1:9" ht="15.75" customHeight="1">
      <c r="A13" s="15"/>
      <c r="B13" s="9"/>
      <c r="C13" s="13"/>
      <c r="I13" s="15">
        <v>0.1</v>
      </c>
    </row>
    <row r="14" spans="1:9" ht="15.75" customHeight="1">
      <c r="A14" s="148" t="s">
        <v>81</v>
      </c>
      <c r="B14" s="149"/>
      <c r="C14" s="149"/>
      <c r="D14" s="149"/>
      <c r="E14" s="149"/>
      <c r="F14" s="149"/>
      <c r="G14" s="149"/>
    </row>
    <row r="15" spans="1:9" ht="15.75" customHeight="1">
      <c r="A15" s="2" t="s">
        <v>2</v>
      </c>
      <c r="B15" s="2" t="s">
        <v>3</v>
      </c>
      <c r="C15" s="2" t="s">
        <v>4</v>
      </c>
      <c r="D15" s="2" t="s">
        <v>5</v>
      </c>
      <c r="E15" s="2" t="s">
        <v>6</v>
      </c>
      <c r="F15" s="2" t="s">
        <v>7</v>
      </c>
      <c r="G15" s="4" t="s">
        <v>8</v>
      </c>
      <c r="I15" s="6" t="s">
        <v>11</v>
      </c>
    </row>
    <row r="16" spans="1:9" ht="15.75" customHeight="1">
      <c r="A16" s="15" t="s">
        <v>83</v>
      </c>
      <c r="B16" s="13" t="s">
        <v>84</v>
      </c>
      <c r="C16" s="13" t="s">
        <v>19</v>
      </c>
      <c r="D16" s="31">
        <f>Weapon!D24*I17</f>
        <v>100</v>
      </c>
      <c r="E16" s="31">
        <f>D16*I16</f>
        <v>15</v>
      </c>
      <c r="F16" s="18">
        <f>D16*I19</f>
        <v>10</v>
      </c>
      <c r="G16" s="15">
        <v>0</v>
      </c>
      <c r="I16" s="20">
        <v>0.15</v>
      </c>
    </row>
    <row r="17" spans="1:9" ht="15.75" customHeight="1">
      <c r="A17" s="15" t="s">
        <v>92</v>
      </c>
      <c r="B17" s="13" t="s">
        <v>93</v>
      </c>
      <c r="C17" s="13" t="s">
        <v>19</v>
      </c>
      <c r="D17" s="31">
        <f>Weapon!D24*I18</f>
        <v>75</v>
      </c>
      <c r="E17" s="18">
        <f>D17*I16</f>
        <v>11.25</v>
      </c>
      <c r="F17" s="18">
        <f>D17*I19</f>
        <v>7.5</v>
      </c>
      <c r="G17" s="15">
        <v>0</v>
      </c>
      <c r="I17" s="15">
        <v>0.04</v>
      </c>
    </row>
    <row r="18" spans="1:9" ht="15.75" customHeight="1">
      <c r="A18" s="15" t="s">
        <v>96</v>
      </c>
      <c r="B18" s="13" t="s">
        <v>97</v>
      </c>
      <c r="C18" s="13" t="s">
        <v>19</v>
      </c>
      <c r="D18" s="18">
        <f>Weapon!D25*I17</f>
        <v>100</v>
      </c>
      <c r="E18" s="18">
        <f>D18*I16</f>
        <v>15</v>
      </c>
      <c r="F18" s="18">
        <f>D18*I19</f>
        <v>10</v>
      </c>
      <c r="G18" s="15">
        <v>0</v>
      </c>
      <c r="I18" s="40">
        <v>0.03</v>
      </c>
    </row>
    <row r="19" spans="1:9" ht="15.75" customHeight="1">
      <c r="A19" s="8" t="s">
        <v>104</v>
      </c>
      <c r="B19" s="9" t="s">
        <v>105</v>
      </c>
      <c r="C19" s="13" t="s">
        <v>19</v>
      </c>
      <c r="D19" s="18">
        <f>(Weapon!D32+Weapon!D35+Weapon!D31+Weapon!D30+Weapon!D29+Weapon!D28+Weapon!D27+Weapon!D26+Weapon!D25)/9 *I17</f>
        <v>154.22222222222223</v>
      </c>
      <c r="E19" s="18">
        <f>D19*I16</f>
        <v>23.133333333333333</v>
      </c>
      <c r="F19" s="18">
        <f>D19*I19</f>
        <v>15.422222222222224</v>
      </c>
      <c r="G19" s="15">
        <v>0</v>
      </c>
      <c r="I19" s="15">
        <v>0.1</v>
      </c>
    </row>
    <row r="20" spans="1:9" ht="15.75" customHeight="1">
      <c r="A20" s="8" t="s">
        <v>115</v>
      </c>
      <c r="B20" s="13" t="s">
        <v>116</v>
      </c>
      <c r="C20" s="13" t="s">
        <v>19</v>
      </c>
      <c r="D20" s="18">
        <f>(Weapon!D32+Weapon!D35+Weapon!D31+Weapon!D30+Weapon!D29+Weapon!D28+Weapon!D27+Weapon!D26+Weapon!D25)/9 *I18</f>
        <v>115.66666666666667</v>
      </c>
      <c r="E20" s="18">
        <f>D20*I16</f>
        <v>17.350000000000001</v>
      </c>
      <c r="F20" s="18">
        <f>D20*I19</f>
        <v>11.566666666666668</v>
      </c>
      <c r="G20" s="15">
        <v>0</v>
      </c>
    </row>
    <row r="21" spans="1:9" ht="15.75" customHeight="1">
      <c r="A21" s="15" t="s">
        <v>124</v>
      </c>
      <c r="B21" s="13" t="s">
        <v>125</v>
      </c>
      <c r="C21" s="13" t="s">
        <v>19</v>
      </c>
      <c r="D21" s="18">
        <f>(Weapon!D38+Weapon!D39)/2 *I17</f>
        <v>186</v>
      </c>
      <c r="E21" s="18">
        <f>D21*I16</f>
        <v>27.9</v>
      </c>
      <c r="F21" s="18">
        <f>D21*I19</f>
        <v>18.600000000000001</v>
      </c>
      <c r="G21" s="15">
        <v>0</v>
      </c>
    </row>
    <row r="22" spans="1:9" ht="15.75" customHeight="1">
      <c r="A22" s="15" t="s">
        <v>131</v>
      </c>
      <c r="B22" s="13" t="s">
        <v>132</v>
      </c>
      <c r="C22" s="13" t="s">
        <v>19</v>
      </c>
      <c r="D22" s="18">
        <f>(Weapon!D38+Weapon!D39)/2 *I18</f>
        <v>139.5</v>
      </c>
      <c r="E22" s="18">
        <f>D22*I16</f>
        <v>20.925000000000001</v>
      </c>
      <c r="F22" s="18">
        <f>D22*I19</f>
        <v>13.950000000000001</v>
      </c>
      <c r="G22" s="15">
        <v>0</v>
      </c>
    </row>
    <row r="23" spans="1:9" ht="15.75" customHeight="1">
      <c r="A23" s="8" t="s">
        <v>141</v>
      </c>
      <c r="B23" s="45" t="s">
        <v>142</v>
      </c>
      <c r="C23" s="13" t="s">
        <v>27</v>
      </c>
      <c r="D23" s="18">
        <f>(Weapon!D38+Weapon!D39+Weapon!D40+Weapon!D41+Weapon!D42+Weapon!D49)/6 * I17</f>
        <v>203.33333333333331</v>
      </c>
      <c r="E23" s="18">
        <f>D23*I16</f>
        <v>30.499999999999996</v>
      </c>
      <c r="F23" s="18">
        <f>D23*I19</f>
        <v>20.333333333333332</v>
      </c>
      <c r="G23" s="15">
        <v>0</v>
      </c>
    </row>
    <row r="24" spans="1:9" ht="15.75" customHeight="1">
      <c r="A24" s="8" t="s">
        <v>155</v>
      </c>
      <c r="B24" s="9" t="s">
        <v>158</v>
      </c>
      <c r="C24" s="13" t="s">
        <v>19</v>
      </c>
      <c r="D24" s="18">
        <f>(Weapon!D38+Weapon!D39+Weapon!D40+Weapon!D41+Weapon!D42+Weapon!D49)/6 * I18</f>
        <v>152.49999999999997</v>
      </c>
      <c r="E24" s="18">
        <f>D24*I16</f>
        <v>22.874999999999996</v>
      </c>
      <c r="F24" s="18">
        <f>D24*I19</f>
        <v>15.249999999999998</v>
      </c>
      <c r="G24" s="15">
        <v>0</v>
      </c>
    </row>
    <row r="25" spans="1:9" ht="12.75">
      <c r="A25" s="15" t="s">
        <v>167</v>
      </c>
      <c r="B25" s="13" t="s">
        <v>168</v>
      </c>
      <c r="C25" s="13" t="s">
        <v>27</v>
      </c>
      <c r="D25" s="18">
        <f>(Weapon!D43+Weapon!D45+Weapon!D47)/3*I17</f>
        <v>228</v>
      </c>
      <c r="E25" s="18">
        <f>D25*I16</f>
        <v>34.199999999999996</v>
      </c>
      <c r="F25" s="18">
        <f>D25*I19</f>
        <v>22.8</v>
      </c>
      <c r="G25" s="15">
        <v>0</v>
      </c>
    </row>
    <row r="26" spans="1:9" ht="12.75">
      <c r="A26" s="15" t="s">
        <v>179</v>
      </c>
      <c r="B26" s="13" t="s">
        <v>180</v>
      </c>
      <c r="C26" s="13" t="s">
        <v>19</v>
      </c>
      <c r="D26" s="18">
        <f>(Weapon!D43+Weapon!D45+Weapon!D47)/3*I18</f>
        <v>171</v>
      </c>
      <c r="E26" s="18">
        <f>D26*I16</f>
        <v>25.65</v>
      </c>
      <c r="F26" s="18">
        <f>D26*I19</f>
        <v>17.100000000000001</v>
      </c>
      <c r="G26" s="15">
        <v>0</v>
      </c>
    </row>
    <row r="27" spans="1:9" ht="12.75">
      <c r="A27" s="8" t="s">
        <v>185</v>
      </c>
      <c r="B27" s="13" t="s">
        <v>186</v>
      </c>
      <c r="C27" s="13" t="s">
        <v>27</v>
      </c>
      <c r="D27" s="18">
        <f>Weapon!D86*I17</f>
        <v>400</v>
      </c>
      <c r="E27" s="18">
        <f>D27*I16</f>
        <v>60</v>
      </c>
      <c r="F27" s="18">
        <f>D27*I19</f>
        <v>40</v>
      </c>
      <c r="G27" s="15">
        <v>0</v>
      </c>
    </row>
    <row r="28" spans="1:9" ht="12.75">
      <c r="A28" s="15" t="s">
        <v>190</v>
      </c>
      <c r="B28" s="9" t="s">
        <v>191</v>
      </c>
      <c r="C28" s="13" t="s">
        <v>51</v>
      </c>
      <c r="D28" s="18">
        <f>(Weapon!D87+Weapon!D90+Weapon!D91+Weapon!D92)/4*I17</f>
        <v>480</v>
      </c>
      <c r="E28" s="18">
        <f>D28*I16</f>
        <v>72</v>
      </c>
      <c r="F28" s="18">
        <f>D28*I19</f>
        <v>48</v>
      </c>
      <c r="G28" s="15">
        <v>0</v>
      </c>
    </row>
    <row r="29" spans="1:9" ht="12.75">
      <c r="A29" s="15" t="s">
        <v>194</v>
      </c>
      <c r="B29" s="13" t="s">
        <v>195</v>
      </c>
      <c r="C29" s="13" t="s">
        <v>51</v>
      </c>
      <c r="D29" s="18">
        <f>(Weapon!D53+Weapon!D54+Weapon!D52)/3 *I17</f>
        <v>286.66666666666669</v>
      </c>
      <c r="E29" s="18">
        <f>D29*I16</f>
        <v>43</v>
      </c>
      <c r="F29" s="18">
        <f>D29*I19</f>
        <v>28.666666666666671</v>
      </c>
      <c r="G29" s="15">
        <v>0</v>
      </c>
    </row>
    <row r="30" spans="1:9" ht="12.75">
      <c r="A30" s="15" t="s">
        <v>202</v>
      </c>
      <c r="B30" s="13" t="s">
        <v>203</v>
      </c>
      <c r="C30" s="13" t="s">
        <v>51</v>
      </c>
      <c r="D30" s="18">
        <f>(Weapon!D53+Weapon!D54+Weapon!D52)/3 *I18</f>
        <v>215</v>
      </c>
      <c r="E30" s="18">
        <f>D30*I16</f>
        <v>32.25</v>
      </c>
      <c r="F30" s="18">
        <f>D30*I19</f>
        <v>21.5</v>
      </c>
      <c r="G30" s="15">
        <v>0</v>
      </c>
    </row>
    <row r="31" spans="1:9" ht="12.75">
      <c r="A31" s="15"/>
      <c r="C31" s="13"/>
    </row>
    <row r="32" spans="1:9" ht="12.75">
      <c r="A32" s="148" t="s">
        <v>211</v>
      </c>
      <c r="B32" s="149"/>
      <c r="C32" s="149"/>
      <c r="D32" s="149"/>
      <c r="E32" s="149"/>
      <c r="F32" s="149"/>
      <c r="G32" s="149"/>
    </row>
    <row r="33" spans="1:9" ht="12.75">
      <c r="A33" s="144" t="s">
        <v>2</v>
      </c>
      <c r="B33" s="2" t="s">
        <v>3</v>
      </c>
      <c r="C33" s="2" t="s">
        <v>4</v>
      </c>
      <c r="D33" s="2" t="s">
        <v>5</v>
      </c>
      <c r="E33" s="2" t="s">
        <v>6</v>
      </c>
      <c r="F33" s="2" t="s">
        <v>7</v>
      </c>
      <c r="G33" s="4" t="s">
        <v>8</v>
      </c>
      <c r="I33" s="6" t="s">
        <v>11</v>
      </c>
    </row>
    <row r="34" spans="1:9" ht="12.75">
      <c r="A34" s="15" t="s">
        <v>214</v>
      </c>
      <c r="B34" s="13" t="s">
        <v>215</v>
      </c>
      <c r="C34" s="13" t="s">
        <v>27</v>
      </c>
      <c r="D34" s="31">
        <f>(Weapon!D65+Weapon!D65)/2*I35</f>
        <v>320</v>
      </c>
      <c r="E34" s="18">
        <f>D34*I34</f>
        <v>48</v>
      </c>
      <c r="F34" s="18">
        <f>D34*I37</f>
        <v>32</v>
      </c>
      <c r="G34" s="15">
        <v>0</v>
      </c>
      <c r="I34" s="20">
        <v>0.15</v>
      </c>
    </row>
    <row r="35" spans="1:9" ht="12.75">
      <c r="A35" s="15" t="s">
        <v>224</v>
      </c>
      <c r="B35" s="52" t="s">
        <v>225</v>
      </c>
      <c r="C35" s="13" t="s">
        <v>27</v>
      </c>
      <c r="D35" s="31">
        <f>(Weapon!D65+Weapon!D65)/2*I36</f>
        <v>240</v>
      </c>
      <c r="E35" s="18">
        <f>D35*I34</f>
        <v>36</v>
      </c>
      <c r="F35" s="18">
        <f>D35*I37</f>
        <v>24</v>
      </c>
      <c r="G35" s="15">
        <v>0</v>
      </c>
      <c r="I35" s="15">
        <v>0.04</v>
      </c>
    </row>
    <row r="36" spans="1:9" ht="12.75">
      <c r="A36" s="15" t="s">
        <v>234</v>
      </c>
      <c r="B36" s="55" t="s">
        <v>235</v>
      </c>
      <c r="C36" s="13" t="s">
        <v>27</v>
      </c>
      <c r="D36" s="31">
        <f>(Weapon!D64)/1*I35</f>
        <v>400</v>
      </c>
      <c r="E36" s="18">
        <f>D36*I34</f>
        <v>60</v>
      </c>
      <c r="F36" s="18">
        <f>D36*I37</f>
        <v>40</v>
      </c>
      <c r="G36" s="15">
        <v>0</v>
      </c>
      <c r="I36" s="40">
        <v>0.03</v>
      </c>
    </row>
    <row r="37" spans="1:9" ht="12.75">
      <c r="A37" s="15" t="s">
        <v>244</v>
      </c>
      <c r="B37" s="52" t="s">
        <v>245</v>
      </c>
      <c r="C37" s="13" t="s">
        <v>27</v>
      </c>
      <c r="D37" s="31">
        <f>(Weapon!D64)/1*I36</f>
        <v>300</v>
      </c>
      <c r="E37" s="18">
        <f>D37*I34</f>
        <v>45</v>
      </c>
      <c r="F37" s="18">
        <f>D37*I37</f>
        <v>30</v>
      </c>
      <c r="G37" s="15">
        <v>0</v>
      </c>
      <c r="I37" s="15">
        <v>0.1</v>
      </c>
    </row>
    <row r="38" spans="1:9" ht="12.75">
      <c r="A38" s="15" t="s">
        <v>252</v>
      </c>
      <c r="B38" s="13" t="s">
        <v>253</v>
      </c>
      <c r="C38" s="13" t="s">
        <v>19</v>
      </c>
      <c r="D38" s="31">
        <f>(Weapon!D68)/1*I35</f>
        <v>320</v>
      </c>
      <c r="E38" s="18">
        <f>D38*I34</f>
        <v>48</v>
      </c>
      <c r="F38" s="18">
        <f>E38*I37</f>
        <v>4.8000000000000007</v>
      </c>
      <c r="G38" s="15">
        <v>0</v>
      </c>
    </row>
    <row r="39" spans="1:9" ht="12.75">
      <c r="A39" s="15" t="s">
        <v>259</v>
      </c>
      <c r="B39" s="52" t="s">
        <v>261</v>
      </c>
      <c r="C39" s="13" t="s">
        <v>19</v>
      </c>
      <c r="D39" s="31">
        <f>(Weapon!D68)/1*I36</f>
        <v>240</v>
      </c>
      <c r="E39" s="18">
        <f>D39*I34</f>
        <v>36</v>
      </c>
      <c r="F39" s="18">
        <f>E39*I37</f>
        <v>3.6</v>
      </c>
      <c r="G39" s="15">
        <v>0</v>
      </c>
    </row>
    <row r="40" spans="1:9" ht="12.75">
      <c r="A40" s="15" t="s">
        <v>268</v>
      </c>
      <c r="B40" s="45" t="s">
        <v>269</v>
      </c>
      <c r="C40" s="13" t="s">
        <v>27</v>
      </c>
      <c r="D40" s="31">
        <f>(Weapon!D69)/1*I35</f>
        <v>480</v>
      </c>
      <c r="E40" s="18">
        <f>D40*I34</f>
        <v>72</v>
      </c>
      <c r="F40" s="18">
        <f>E40*I37</f>
        <v>7.2</v>
      </c>
      <c r="G40" s="15">
        <v>0</v>
      </c>
    </row>
    <row r="41" spans="1:9" ht="12.75">
      <c r="A41" s="15" t="s">
        <v>276</v>
      </c>
      <c r="B41" s="45" t="s">
        <v>277</v>
      </c>
      <c r="C41" s="13" t="s">
        <v>27</v>
      </c>
      <c r="D41" s="31">
        <f>(Weapon!D69)/1*I36</f>
        <v>360</v>
      </c>
      <c r="E41" s="18">
        <f>D41*I34</f>
        <v>54</v>
      </c>
      <c r="F41" s="18">
        <f>E41*I37</f>
        <v>5.4</v>
      </c>
      <c r="G41" s="15">
        <v>0</v>
      </c>
    </row>
    <row r="42" spans="1:9" ht="12.75">
      <c r="A42" s="15" t="s">
        <v>282</v>
      </c>
      <c r="B42" s="45" t="s">
        <v>283</v>
      </c>
      <c r="C42" s="13" t="s">
        <v>51</v>
      </c>
      <c r="D42" s="31">
        <f>(Weapon!D71)/1*I35</f>
        <v>800</v>
      </c>
      <c r="E42" s="18">
        <f>D42*I34</f>
        <v>120</v>
      </c>
      <c r="F42" s="18">
        <f>E42*I37</f>
        <v>12</v>
      </c>
      <c r="G42" s="15">
        <v>0</v>
      </c>
    </row>
    <row r="43" spans="1:9" ht="12.75">
      <c r="A43" s="15" t="s">
        <v>290</v>
      </c>
      <c r="B43" s="45" t="s">
        <v>291</v>
      </c>
      <c r="C43" s="13" t="s">
        <v>51</v>
      </c>
      <c r="D43" s="31">
        <f>(Weapon!D71)/1*I36</f>
        <v>600</v>
      </c>
      <c r="E43" s="18">
        <f>D43*I34</f>
        <v>90</v>
      </c>
      <c r="F43" s="18">
        <f>E43*I37</f>
        <v>9</v>
      </c>
      <c r="G43" s="15">
        <v>0</v>
      </c>
    </row>
    <row r="44" spans="1:9" ht="12.75">
      <c r="A44" s="15" t="s">
        <v>298</v>
      </c>
      <c r="B44" s="55" t="s">
        <v>299</v>
      </c>
      <c r="C44" s="13" t="s">
        <v>37</v>
      </c>
      <c r="D44" s="31">
        <f>(Weapon!D72)/1*I35</f>
        <v>1800</v>
      </c>
      <c r="E44" s="18">
        <f>D44*I34</f>
        <v>270</v>
      </c>
      <c r="F44" s="18">
        <f>D44*I37</f>
        <v>180</v>
      </c>
      <c r="G44" s="15">
        <v>0</v>
      </c>
    </row>
    <row r="45" spans="1:9" ht="12.75">
      <c r="A45" s="15" t="s">
        <v>306</v>
      </c>
      <c r="B45" s="55" t="s">
        <v>307</v>
      </c>
      <c r="C45" s="13" t="s">
        <v>37</v>
      </c>
      <c r="D45" s="31">
        <f>(Weapon!D72)/1*I36</f>
        <v>1350</v>
      </c>
      <c r="E45" s="18">
        <f>D45*I34</f>
        <v>202.5</v>
      </c>
      <c r="F45" s="18">
        <f>D45*I37</f>
        <v>135</v>
      </c>
      <c r="G45" s="15">
        <v>0</v>
      </c>
    </row>
    <row r="46" spans="1:9" ht="12.75">
      <c r="A46" s="15"/>
      <c r="B46" s="55"/>
      <c r="C46" s="13"/>
    </row>
    <row r="47" spans="1:9" ht="12.75">
      <c r="A47" s="148" t="s">
        <v>315</v>
      </c>
      <c r="B47" s="149"/>
      <c r="C47" s="149"/>
      <c r="D47" s="149"/>
      <c r="E47" s="149"/>
      <c r="F47" s="149"/>
      <c r="G47" s="149"/>
    </row>
    <row r="48" spans="1:9" ht="12.75">
      <c r="A48" s="2" t="s">
        <v>2</v>
      </c>
      <c r="B48" s="2" t="s">
        <v>3</v>
      </c>
      <c r="C48" s="2" t="s">
        <v>4</v>
      </c>
      <c r="D48" s="2" t="s">
        <v>5</v>
      </c>
      <c r="E48" s="2" t="s">
        <v>6</v>
      </c>
      <c r="F48" s="2" t="s">
        <v>7</v>
      </c>
      <c r="G48" s="4" t="s">
        <v>8</v>
      </c>
      <c r="I48" s="6" t="s">
        <v>11</v>
      </c>
    </row>
    <row r="49" spans="1:9" ht="12.75">
      <c r="A49" s="15" t="s">
        <v>318</v>
      </c>
      <c r="B49" s="58" t="s">
        <v>319</v>
      </c>
      <c r="C49" s="13" t="s">
        <v>51</v>
      </c>
      <c r="D49" s="31">
        <f>Weapon!D100*I51</f>
        <v>750</v>
      </c>
      <c r="E49" s="18">
        <f>D49*I49</f>
        <v>112.5</v>
      </c>
      <c r="F49" s="18">
        <f>E49*I52</f>
        <v>11.25</v>
      </c>
      <c r="G49" s="15">
        <v>0</v>
      </c>
      <c r="I49" s="20">
        <v>0.15</v>
      </c>
    </row>
    <row r="50" spans="1:9" ht="12.75">
      <c r="A50" s="15" t="s">
        <v>330</v>
      </c>
      <c r="B50" s="25" t="s">
        <v>331</v>
      </c>
      <c r="C50" s="13" t="s">
        <v>51</v>
      </c>
      <c r="D50" s="31">
        <f>Weapon!D101*I51</f>
        <v>900</v>
      </c>
      <c r="E50" s="18">
        <f>D50*I49</f>
        <v>135</v>
      </c>
      <c r="F50" s="18">
        <f>E50*I52</f>
        <v>13.5</v>
      </c>
      <c r="G50" s="15">
        <v>0</v>
      </c>
      <c r="I50" s="15">
        <v>0.05</v>
      </c>
    </row>
    <row r="51" spans="1:9" ht="12.75">
      <c r="A51" s="15" t="s">
        <v>341</v>
      </c>
      <c r="B51" s="25" t="s">
        <v>342</v>
      </c>
      <c r="C51" s="13" t="s">
        <v>37</v>
      </c>
      <c r="D51" s="31">
        <f>Weapon!D102*I51</f>
        <v>1500</v>
      </c>
      <c r="E51" s="18">
        <f>D51*I49</f>
        <v>225</v>
      </c>
      <c r="F51" s="18">
        <f>E51*I52</f>
        <v>22.5</v>
      </c>
      <c r="G51" s="15">
        <v>0</v>
      </c>
      <c r="I51" s="15">
        <v>0.03</v>
      </c>
    </row>
    <row r="52" spans="1:9" ht="12.75">
      <c r="A52" s="15" t="s">
        <v>347</v>
      </c>
      <c r="B52" s="25" t="s">
        <v>348</v>
      </c>
      <c r="C52" s="13" t="s">
        <v>37</v>
      </c>
      <c r="D52" s="31">
        <f>Weapon!D104*I51</f>
        <v>2250</v>
      </c>
      <c r="E52" s="18">
        <f>D52*I49</f>
        <v>337.5</v>
      </c>
      <c r="F52" s="18">
        <f>E52*I52</f>
        <v>33.75</v>
      </c>
      <c r="G52" s="15">
        <v>0</v>
      </c>
      <c r="I52" s="15">
        <v>0.1</v>
      </c>
    </row>
    <row r="53" spans="1:9" ht="12.75">
      <c r="A53" s="15" t="s">
        <v>357</v>
      </c>
      <c r="B53" s="25" t="s">
        <v>358</v>
      </c>
      <c r="C53" s="13" t="s">
        <v>37</v>
      </c>
      <c r="D53" s="31">
        <f>Weapon!D104*I50</f>
        <v>3750</v>
      </c>
      <c r="E53" s="18">
        <f>D53*I49</f>
        <v>562.5</v>
      </c>
      <c r="F53" s="18">
        <f>E53*I52</f>
        <v>56.25</v>
      </c>
      <c r="G53" s="15">
        <v>0</v>
      </c>
    </row>
    <row r="54" spans="1:9" ht="12.75">
      <c r="A54" s="15" t="s">
        <v>365</v>
      </c>
      <c r="B54" s="55" t="s">
        <v>366</v>
      </c>
      <c r="C54" s="13" t="s">
        <v>37</v>
      </c>
      <c r="D54" s="15">
        <v>3000</v>
      </c>
      <c r="E54" s="31">
        <f>D54*I49</f>
        <v>450</v>
      </c>
      <c r="F54" s="31">
        <f>E54*I52</f>
        <v>45</v>
      </c>
      <c r="G54" s="15">
        <v>0</v>
      </c>
    </row>
    <row r="55" spans="1:9" ht="12.75">
      <c r="A55" s="15"/>
      <c r="B55" s="34"/>
      <c r="C55" s="13"/>
      <c r="D55" s="34"/>
      <c r="E55" s="34"/>
    </row>
    <row r="56" spans="1:9" ht="12.75">
      <c r="A56" s="148" t="s">
        <v>373</v>
      </c>
      <c r="B56" s="149"/>
      <c r="C56" s="149"/>
      <c r="D56" s="149"/>
      <c r="E56" s="149"/>
      <c r="F56" s="149"/>
      <c r="G56" s="149"/>
    </row>
    <row r="57" spans="1:9" ht="12.75">
      <c r="A57" s="2" t="s">
        <v>2</v>
      </c>
      <c r="B57" s="2" t="s">
        <v>3</v>
      </c>
      <c r="C57" s="2" t="s">
        <v>4</v>
      </c>
      <c r="D57" s="2" t="s">
        <v>5</v>
      </c>
      <c r="E57" s="2" t="s">
        <v>6</v>
      </c>
      <c r="F57" s="2" t="s">
        <v>7</v>
      </c>
      <c r="G57" s="4" t="s">
        <v>8</v>
      </c>
      <c r="I57" s="6" t="s">
        <v>11</v>
      </c>
    </row>
    <row r="58" spans="1:9" ht="12.75">
      <c r="A58" s="15" t="s">
        <v>374</v>
      </c>
      <c r="B58" s="55" t="s">
        <v>375</v>
      </c>
      <c r="C58" s="13" t="s">
        <v>37</v>
      </c>
      <c r="D58" s="15">
        <v>500</v>
      </c>
      <c r="E58" s="31">
        <f>D58*I58</f>
        <v>75</v>
      </c>
      <c r="F58" s="18">
        <f>E58*I59</f>
        <v>7.5</v>
      </c>
      <c r="G58" s="15">
        <v>0</v>
      </c>
      <c r="I58" s="20">
        <v>0.15</v>
      </c>
    </row>
    <row r="59" spans="1:9" ht="12.75">
      <c r="A59" s="15" t="s">
        <v>380</v>
      </c>
      <c r="B59" s="55" t="s">
        <v>383</v>
      </c>
      <c r="C59" s="13" t="s">
        <v>37</v>
      </c>
      <c r="D59" s="15">
        <v>4000</v>
      </c>
      <c r="E59" s="31">
        <f>D59*I58</f>
        <v>600</v>
      </c>
      <c r="F59" s="18">
        <f>E59*I59</f>
        <v>60</v>
      </c>
      <c r="G59" s="15">
        <v>0</v>
      </c>
      <c r="I59" s="15">
        <v>0.1</v>
      </c>
    </row>
    <row r="60" spans="1:9" ht="12.75">
      <c r="A60" s="53" t="s">
        <v>386</v>
      </c>
      <c r="B60" s="61" t="s">
        <v>387</v>
      </c>
      <c r="C60" s="13" t="s">
        <v>19</v>
      </c>
      <c r="D60" s="126" t="s">
        <v>1995</v>
      </c>
      <c r="E60" s="126">
        <f>D59*I58</f>
        <v>600</v>
      </c>
      <c r="F60" s="126">
        <f>SUM(E60*I59)</f>
        <v>60</v>
      </c>
      <c r="G60" s="126" t="s">
        <v>1995</v>
      </c>
    </row>
    <row r="61" spans="1:9" ht="12.75">
      <c r="A61" s="53" t="s">
        <v>394</v>
      </c>
      <c r="B61" s="61" t="s">
        <v>395</v>
      </c>
      <c r="C61" s="13" t="s">
        <v>19</v>
      </c>
      <c r="D61" s="126" t="s">
        <v>1995</v>
      </c>
      <c r="E61" s="126">
        <v>90</v>
      </c>
      <c r="F61" s="126">
        <f>SUM(E61*I59)</f>
        <v>9</v>
      </c>
      <c r="G61" s="126" t="s">
        <v>1995</v>
      </c>
    </row>
    <row r="62" spans="1:9" ht="12.75">
      <c r="A62" s="53" t="s">
        <v>396</v>
      </c>
      <c r="B62" s="61" t="s">
        <v>397</v>
      </c>
      <c r="C62" s="13" t="s">
        <v>19</v>
      </c>
      <c r="D62" s="126" t="s">
        <v>1995</v>
      </c>
      <c r="E62" s="126">
        <v>90</v>
      </c>
      <c r="F62" s="126">
        <f>SUM(E62*I59)</f>
        <v>9</v>
      </c>
      <c r="G62" s="126" t="s">
        <v>1995</v>
      </c>
    </row>
    <row r="63" spans="1:9" ht="12.75">
      <c r="A63" s="53" t="s">
        <v>400</v>
      </c>
      <c r="B63" s="61" t="s">
        <v>401</v>
      </c>
      <c r="C63" s="13" t="s">
        <v>19</v>
      </c>
      <c r="D63" s="126" t="s">
        <v>1995</v>
      </c>
      <c r="E63" s="126">
        <v>90</v>
      </c>
      <c r="F63" s="126">
        <f>SUM(E63*I59)</f>
        <v>9</v>
      </c>
      <c r="G63" s="126" t="s">
        <v>1995</v>
      </c>
    </row>
    <row r="64" spans="1:9" ht="12.75">
      <c r="A64" s="53" t="s">
        <v>402</v>
      </c>
      <c r="B64" s="61" t="s">
        <v>403</v>
      </c>
      <c r="C64" s="13" t="s">
        <v>19</v>
      </c>
      <c r="D64" s="126" t="s">
        <v>1995</v>
      </c>
      <c r="E64" s="126">
        <v>90</v>
      </c>
      <c r="F64" s="126">
        <f>SUM(E64*I59)</f>
        <v>9</v>
      </c>
      <c r="G64" s="126" t="s">
        <v>1995</v>
      </c>
    </row>
    <row r="65" spans="1:7" ht="12.75">
      <c r="A65" s="53" t="s">
        <v>405</v>
      </c>
      <c r="B65" s="61" t="s">
        <v>406</v>
      </c>
      <c r="C65" s="13" t="s">
        <v>19</v>
      </c>
      <c r="D65" s="126" t="s">
        <v>1995</v>
      </c>
      <c r="E65" s="126">
        <v>90</v>
      </c>
      <c r="F65" s="126">
        <f>SUM(E65*I59)</f>
        <v>9</v>
      </c>
      <c r="G65" s="126" t="s">
        <v>1995</v>
      </c>
    </row>
    <row r="66" spans="1:7" ht="12.75">
      <c r="A66" s="53" t="s">
        <v>409</v>
      </c>
      <c r="B66" s="61" t="s">
        <v>410</v>
      </c>
      <c r="C66" s="13" t="s">
        <v>19</v>
      </c>
      <c r="D66" s="126" t="s">
        <v>1995</v>
      </c>
      <c r="E66" s="126">
        <v>90</v>
      </c>
      <c r="F66" s="126">
        <f>SUM(E66*I59)</f>
        <v>9</v>
      </c>
      <c r="G66" s="126" t="s">
        <v>1995</v>
      </c>
    </row>
    <row r="67" spans="1:7" ht="12.75">
      <c r="A67" s="53" t="s">
        <v>413</v>
      </c>
      <c r="B67" s="61" t="s">
        <v>414</v>
      </c>
      <c r="C67" s="13" t="s">
        <v>18</v>
      </c>
      <c r="D67" s="126" t="s">
        <v>1995</v>
      </c>
      <c r="E67" s="126">
        <v>60</v>
      </c>
      <c r="F67" s="126">
        <f>SUM(E67*I59)</f>
        <v>6</v>
      </c>
      <c r="G67" s="126" t="s">
        <v>1995</v>
      </c>
    </row>
    <row r="68" spans="1:7" ht="12.75">
      <c r="A68" s="53" t="s">
        <v>415</v>
      </c>
      <c r="B68" s="61" t="s">
        <v>416</v>
      </c>
      <c r="C68" s="13" t="s">
        <v>18</v>
      </c>
      <c r="D68" s="126" t="s">
        <v>1995</v>
      </c>
      <c r="E68" s="126">
        <v>60</v>
      </c>
      <c r="F68" s="126">
        <f>SUM(E68*I59)</f>
        <v>6</v>
      </c>
      <c r="G68" s="126" t="s">
        <v>1995</v>
      </c>
    </row>
    <row r="69" spans="1:7" ht="12.75">
      <c r="A69" s="53" t="s">
        <v>417</v>
      </c>
      <c r="B69" s="61" t="s">
        <v>418</v>
      </c>
      <c r="C69" s="13" t="s">
        <v>18</v>
      </c>
      <c r="D69" s="126" t="s">
        <v>1995</v>
      </c>
      <c r="E69" s="126">
        <v>60</v>
      </c>
      <c r="F69" s="126">
        <f>SUM(E69*I59)</f>
        <v>6</v>
      </c>
      <c r="G69" s="126" t="s">
        <v>1995</v>
      </c>
    </row>
    <row r="70" spans="1:7" ht="12.75">
      <c r="A70" s="53" t="s">
        <v>419</v>
      </c>
      <c r="B70" s="61" t="s">
        <v>420</v>
      </c>
      <c r="C70" s="13" t="s">
        <v>18</v>
      </c>
      <c r="D70" s="126" t="s">
        <v>1995</v>
      </c>
      <c r="E70" s="126">
        <v>60</v>
      </c>
      <c r="F70" s="126">
        <f>SUM(E70*I59)</f>
        <v>6</v>
      </c>
      <c r="G70" s="126" t="s">
        <v>1995</v>
      </c>
    </row>
    <row r="71" spans="1:7" ht="12.75">
      <c r="A71" s="53" t="s">
        <v>423</v>
      </c>
      <c r="B71" s="61" t="s">
        <v>424</v>
      </c>
      <c r="C71" s="13" t="s">
        <v>18</v>
      </c>
      <c r="D71" s="126" t="s">
        <v>1995</v>
      </c>
      <c r="E71" s="126">
        <v>60</v>
      </c>
      <c r="F71" s="126">
        <f>SUM(E71*I59)</f>
        <v>6</v>
      </c>
      <c r="G71" s="126" t="s">
        <v>1995</v>
      </c>
    </row>
    <row r="72" spans="1:7" ht="12.75">
      <c r="A72" s="53" t="s">
        <v>425</v>
      </c>
      <c r="B72" s="17" t="s">
        <v>426</v>
      </c>
      <c r="C72" s="13" t="s">
        <v>18</v>
      </c>
      <c r="D72" s="15">
        <v>200</v>
      </c>
      <c r="E72" s="31">
        <f>D72*I58</f>
        <v>30</v>
      </c>
      <c r="F72" s="15">
        <f>E72*I59</f>
        <v>3</v>
      </c>
      <c r="G72" s="15">
        <v>0</v>
      </c>
    </row>
    <row r="73" spans="1:7" ht="12.75">
      <c r="A73" s="53" t="s">
        <v>433</v>
      </c>
      <c r="B73" s="17" t="s">
        <v>434</v>
      </c>
      <c r="C73" s="13" t="s">
        <v>18</v>
      </c>
      <c r="D73" s="15">
        <v>200</v>
      </c>
      <c r="E73" s="31">
        <f>D73*I58</f>
        <v>30</v>
      </c>
      <c r="F73" s="31">
        <f>E73*I59</f>
        <v>3</v>
      </c>
      <c r="G73" s="15">
        <v>0</v>
      </c>
    </row>
    <row r="74" spans="1:7" ht="12.75">
      <c r="A74" s="53" t="s">
        <v>439</v>
      </c>
      <c r="B74" s="17" t="s">
        <v>440</v>
      </c>
      <c r="C74" s="13" t="s">
        <v>18</v>
      </c>
      <c r="D74" s="15">
        <v>200</v>
      </c>
      <c r="E74" s="31">
        <f>D74*I58</f>
        <v>30</v>
      </c>
      <c r="F74" s="31">
        <f>E74*I59</f>
        <v>3</v>
      </c>
      <c r="G74" s="15">
        <v>0</v>
      </c>
    </row>
    <row r="75" spans="1:7" ht="12.75">
      <c r="A75" s="53" t="s">
        <v>445</v>
      </c>
      <c r="B75" s="17" t="s">
        <v>446</v>
      </c>
      <c r="C75" s="13" t="s">
        <v>18</v>
      </c>
      <c r="D75" s="15">
        <v>200</v>
      </c>
      <c r="E75" s="31">
        <f>D75*I58</f>
        <v>30</v>
      </c>
      <c r="F75" s="31">
        <f>E75*I59</f>
        <v>3</v>
      </c>
      <c r="G75" s="15">
        <v>0</v>
      </c>
    </row>
    <row r="76" spans="1:7" ht="12.75">
      <c r="A76" s="53" t="s">
        <v>449</v>
      </c>
      <c r="B76" s="17" t="s">
        <v>450</v>
      </c>
      <c r="C76" s="13" t="s">
        <v>18</v>
      </c>
      <c r="D76" s="15">
        <v>200</v>
      </c>
      <c r="E76" s="31">
        <f>D76*I58</f>
        <v>30</v>
      </c>
      <c r="F76" s="31">
        <f>E76*I59</f>
        <v>3</v>
      </c>
      <c r="G76" s="15">
        <v>0</v>
      </c>
    </row>
    <row r="77" spans="1:7" ht="12.75">
      <c r="A77" s="53" t="s">
        <v>457</v>
      </c>
      <c r="B77" s="17" t="s">
        <v>458</v>
      </c>
      <c r="C77" s="13" t="s">
        <v>19</v>
      </c>
      <c r="D77" s="15">
        <v>400</v>
      </c>
      <c r="E77" s="31">
        <f>D77*I58</f>
        <v>60</v>
      </c>
      <c r="F77" s="31">
        <f>E77*I59</f>
        <v>6</v>
      </c>
      <c r="G77" s="15">
        <v>0</v>
      </c>
    </row>
    <row r="78" spans="1:7" ht="12.75">
      <c r="A78" s="53" t="s">
        <v>465</v>
      </c>
      <c r="B78" s="17" t="s">
        <v>466</v>
      </c>
      <c r="C78" s="13" t="s">
        <v>19</v>
      </c>
      <c r="D78" s="15">
        <v>400</v>
      </c>
      <c r="E78" s="31">
        <f>D78*I58</f>
        <v>60</v>
      </c>
      <c r="F78" s="31">
        <f>E78*I59</f>
        <v>6</v>
      </c>
      <c r="G78" s="15">
        <v>0</v>
      </c>
    </row>
    <row r="79" spans="1:7" ht="12.75">
      <c r="A79" s="53" t="s">
        <v>467</v>
      </c>
      <c r="B79" s="17" t="s">
        <v>468</v>
      </c>
      <c r="C79" s="13" t="s">
        <v>19</v>
      </c>
      <c r="D79" s="15">
        <v>400</v>
      </c>
      <c r="E79" s="31">
        <f>D79*I58</f>
        <v>60</v>
      </c>
      <c r="F79" s="31">
        <f>E79*I59</f>
        <v>6</v>
      </c>
      <c r="G79" s="15">
        <v>0</v>
      </c>
    </row>
    <row r="80" spans="1:7" ht="12.75">
      <c r="A80" s="53" t="s">
        <v>473</v>
      </c>
      <c r="B80" s="17" t="s">
        <v>474</v>
      </c>
      <c r="C80" s="13" t="s">
        <v>19</v>
      </c>
      <c r="D80" s="15">
        <v>400</v>
      </c>
      <c r="E80" s="31">
        <f>D80*I58</f>
        <v>60</v>
      </c>
      <c r="F80" s="31">
        <f>E80*I59</f>
        <v>6</v>
      </c>
      <c r="G80" s="15">
        <v>0</v>
      </c>
    </row>
    <row r="81" spans="1:7" ht="12.75">
      <c r="A81" s="53" t="s">
        <v>479</v>
      </c>
      <c r="B81" s="17" t="s">
        <v>480</v>
      </c>
      <c r="C81" s="13" t="s">
        <v>19</v>
      </c>
      <c r="D81" s="15">
        <v>400</v>
      </c>
      <c r="E81" s="31">
        <f>D81*I58</f>
        <v>60</v>
      </c>
      <c r="F81" s="31">
        <f>E81*I59</f>
        <v>6</v>
      </c>
      <c r="G81" s="15">
        <v>0</v>
      </c>
    </row>
    <row r="82" spans="1:7" ht="12.75">
      <c r="A82" s="53" t="s">
        <v>484</v>
      </c>
      <c r="B82" s="17" t="s">
        <v>487</v>
      </c>
      <c r="C82" s="13" t="s">
        <v>19</v>
      </c>
      <c r="D82" s="15">
        <v>400</v>
      </c>
      <c r="E82" s="31">
        <f>D82*I58</f>
        <v>60</v>
      </c>
      <c r="F82" s="31">
        <f>E82*I59</f>
        <v>6</v>
      </c>
      <c r="G82" s="15">
        <v>0</v>
      </c>
    </row>
    <row r="83" spans="1:7" ht="12.75">
      <c r="A83" s="53" t="s">
        <v>490</v>
      </c>
      <c r="B83" s="17" t="s">
        <v>491</v>
      </c>
      <c r="C83" s="13" t="s">
        <v>19</v>
      </c>
      <c r="D83" s="15">
        <v>400</v>
      </c>
      <c r="E83" s="31">
        <f>D83*I58</f>
        <v>60</v>
      </c>
      <c r="F83" s="31">
        <f>E83*I59</f>
        <v>6</v>
      </c>
      <c r="G83" s="15">
        <v>0</v>
      </c>
    </row>
    <row r="84" spans="1:7" ht="12.75">
      <c r="A84" s="125" t="s">
        <v>1993</v>
      </c>
      <c r="B84" s="13" t="s">
        <v>496</v>
      </c>
      <c r="C84" s="128" t="s">
        <v>1994</v>
      </c>
      <c r="D84" s="126" t="s">
        <v>1995</v>
      </c>
      <c r="E84" s="126" t="s">
        <v>1995</v>
      </c>
      <c r="F84" s="126" t="s">
        <v>1995</v>
      </c>
      <c r="G84" s="126" t="s">
        <v>1995</v>
      </c>
    </row>
    <row r="85" spans="1:7" ht="12.75">
      <c r="A85" s="125" t="s">
        <v>1992</v>
      </c>
      <c r="B85" s="13" t="s">
        <v>497</v>
      </c>
      <c r="C85" s="128" t="s">
        <v>1994</v>
      </c>
      <c r="D85" s="126" t="s">
        <v>1995</v>
      </c>
      <c r="E85" s="126" t="s">
        <v>1995</v>
      </c>
      <c r="F85" s="126" t="s">
        <v>1995</v>
      </c>
      <c r="G85" s="126" t="s">
        <v>1995</v>
      </c>
    </row>
    <row r="86" spans="1:7" ht="12.75">
      <c r="A86" s="125" t="s">
        <v>1991</v>
      </c>
      <c r="B86" s="13" t="s">
        <v>498</v>
      </c>
      <c r="C86" s="128" t="s">
        <v>1994</v>
      </c>
      <c r="D86" s="126" t="s">
        <v>1995</v>
      </c>
      <c r="E86" s="126" t="s">
        <v>1995</v>
      </c>
      <c r="F86" s="126" t="s">
        <v>1995</v>
      </c>
      <c r="G86" s="126" t="s">
        <v>1995</v>
      </c>
    </row>
    <row r="87" spans="1:7" ht="12.75">
      <c r="A87" s="126" t="s">
        <v>1990</v>
      </c>
      <c r="B87" s="13" t="s">
        <v>499</v>
      </c>
      <c r="C87" s="128" t="s">
        <v>1994</v>
      </c>
      <c r="D87" s="126" t="s">
        <v>1995</v>
      </c>
      <c r="E87" s="126" t="s">
        <v>1995</v>
      </c>
      <c r="F87" s="126" t="s">
        <v>1995</v>
      </c>
      <c r="G87" s="126" t="s">
        <v>1995</v>
      </c>
    </row>
    <row r="88" spans="1:7" ht="12.75">
      <c r="A88" s="126" t="s">
        <v>1989</v>
      </c>
      <c r="B88" s="13" t="s">
        <v>500</v>
      </c>
      <c r="C88" s="128" t="s">
        <v>1994</v>
      </c>
      <c r="D88" s="126" t="s">
        <v>1995</v>
      </c>
      <c r="E88" s="126" t="s">
        <v>1995</v>
      </c>
      <c r="F88" s="126" t="s">
        <v>1995</v>
      </c>
      <c r="G88" s="126" t="s">
        <v>1995</v>
      </c>
    </row>
    <row r="89" spans="1:7" ht="12.75">
      <c r="A89" s="126" t="s">
        <v>1988</v>
      </c>
      <c r="B89" s="13" t="s">
        <v>501</v>
      </c>
      <c r="C89" s="128" t="s">
        <v>1994</v>
      </c>
      <c r="D89" s="126" t="s">
        <v>1995</v>
      </c>
      <c r="E89" s="126" t="s">
        <v>1995</v>
      </c>
      <c r="F89" s="126" t="s">
        <v>1995</v>
      </c>
      <c r="G89" s="126" t="s">
        <v>1995</v>
      </c>
    </row>
    <row r="90" spans="1:7" ht="12.75">
      <c r="A90" s="126" t="s">
        <v>1983</v>
      </c>
      <c r="B90" s="13" t="s">
        <v>502</v>
      </c>
      <c r="C90" s="128" t="s">
        <v>1994</v>
      </c>
      <c r="D90" s="126" t="s">
        <v>1995</v>
      </c>
      <c r="E90" s="126" t="s">
        <v>1995</v>
      </c>
      <c r="F90" s="126" t="s">
        <v>1995</v>
      </c>
      <c r="G90" s="126" t="s">
        <v>1995</v>
      </c>
    </row>
    <row r="91" spans="1:7" ht="12.75">
      <c r="A91" s="126" t="s">
        <v>1984</v>
      </c>
      <c r="B91" s="13" t="s">
        <v>503</v>
      </c>
      <c r="C91" s="128" t="s">
        <v>1994</v>
      </c>
      <c r="D91" s="126" t="s">
        <v>1995</v>
      </c>
      <c r="E91" s="126" t="s">
        <v>1995</v>
      </c>
      <c r="F91" s="126" t="s">
        <v>1995</v>
      </c>
      <c r="G91" s="126" t="s">
        <v>1995</v>
      </c>
    </row>
    <row r="92" spans="1:7" ht="12.75">
      <c r="A92" s="126" t="s">
        <v>1987</v>
      </c>
      <c r="B92" s="13" t="s">
        <v>504</v>
      </c>
      <c r="C92" s="128" t="s">
        <v>1994</v>
      </c>
      <c r="D92" s="126" t="s">
        <v>1995</v>
      </c>
      <c r="E92" s="126" t="s">
        <v>1995</v>
      </c>
      <c r="F92" s="126" t="s">
        <v>1995</v>
      </c>
      <c r="G92" s="126" t="s">
        <v>1995</v>
      </c>
    </row>
    <row r="93" spans="1:7" ht="12.75">
      <c r="A93" s="127" t="s">
        <v>1985</v>
      </c>
      <c r="B93" s="13" t="s">
        <v>505</v>
      </c>
      <c r="C93" s="128" t="s">
        <v>1994</v>
      </c>
      <c r="D93" s="126" t="s">
        <v>1995</v>
      </c>
      <c r="E93" s="126" t="s">
        <v>1995</v>
      </c>
      <c r="F93" s="126" t="s">
        <v>1995</v>
      </c>
      <c r="G93" s="126" t="s">
        <v>1995</v>
      </c>
    </row>
    <row r="94" spans="1:7" ht="12.75">
      <c r="A94" s="126" t="s">
        <v>1986</v>
      </c>
      <c r="B94" s="123" t="s">
        <v>506</v>
      </c>
      <c r="C94" s="128" t="s">
        <v>1994</v>
      </c>
      <c r="D94" s="126" t="s">
        <v>1995</v>
      </c>
      <c r="E94" s="126" t="s">
        <v>1995</v>
      </c>
      <c r="F94" s="126" t="s">
        <v>1995</v>
      </c>
      <c r="G94" s="126" t="s">
        <v>1995</v>
      </c>
    </row>
    <row r="95" spans="1:7" ht="15.75" customHeight="1">
      <c r="C95" s="123"/>
    </row>
    <row r="96" spans="1:7" ht="15.75" customHeight="1">
      <c r="B96" s="124"/>
    </row>
  </sheetData>
  <mergeCells count="6">
    <mergeCell ref="A56:G56"/>
    <mergeCell ref="A1:G1"/>
    <mergeCell ref="A8:G8"/>
    <mergeCell ref="A14:G14"/>
    <mergeCell ref="A32:G32"/>
    <mergeCell ref="A47:G47"/>
  </mergeCells>
  <conditionalFormatting sqref="C3:C7 C10:C13 C16:C31 C34:C46 C49:C55 C58:C87">
    <cfRule type="cellIs" dxfId="399" priority="11" operator="equal">
      <formula>"Common"</formula>
    </cfRule>
  </conditionalFormatting>
  <conditionalFormatting sqref="C3:C7 C10:C13 C16:C31 C34:C46 C49:C55 C58:C87">
    <cfRule type="cellIs" dxfId="398" priority="12" operator="equal">
      <formula>"Uncommon"</formula>
    </cfRule>
  </conditionalFormatting>
  <conditionalFormatting sqref="C3:C7 C10:C13 C16:C31 C34:C46 C49:C55 C58:C87">
    <cfRule type="cellIs" dxfId="397" priority="13" operator="equal">
      <formula>"Rare"</formula>
    </cfRule>
  </conditionalFormatting>
  <conditionalFormatting sqref="C3:C7 C10:C13 C16:C31 C34:C46 C49:C55 C58:C87">
    <cfRule type="cellIs" dxfId="396" priority="14" operator="equal">
      <formula>"Epic"</formula>
    </cfRule>
  </conditionalFormatting>
  <conditionalFormatting sqref="C3:C7 C10:C13 C16:C31 C34:C46 C49:C55 C58:C87">
    <cfRule type="cellIs" dxfId="395" priority="15" operator="equal">
      <formula>"High End"</formula>
    </cfRule>
  </conditionalFormatting>
  <conditionalFormatting sqref="C88:C91">
    <cfRule type="cellIs" dxfId="394" priority="6" operator="equal">
      <formula>"Common"</formula>
    </cfRule>
  </conditionalFormatting>
  <conditionalFormatting sqref="C88:C91">
    <cfRule type="cellIs" dxfId="393" priority="7" operator="equal">
      <formula>"Uncommon"</formula>
    </cfRule>
  </conditionalFormatting>
  <conditionalFormatting sqref="C88:C91">
    <cfRule type="cellIs" dxfId="392" priority="8" operator="equal">
      <formula>"Rare"</formula>
    </cfRule>
  </conditionalFormatting>
  <conditionalFormatting sqref="C88:C91">
    <cfRule type="cellIs" dxfId="391" priority="9" operator="equal">
      <formula>"Epic"</formula>
    </cfRule>
  </conditionalFormatting>
  <conditionalFormatting sqref="C88:C91">
    <cfRule type="cellIs" dxfId="390" priority="10" operator="equal">
      <formula>"High End"</formula>
    </cfRule>
  </conditionalFormatting>
  <conditionalFormatting sqref="C92:C95">
    <cfRule type="cellIs" dxfId="389" priority="1" operator="equal">
      <formula>"Common"</formula>
    </cfRule>
  </conditionalFormatting>
  <conditionalFormatting sqref="C92:C95">
    <cfRule type="cellIs" dxfId="388" priority="2" operator="equal">
      <formula>"Uncommon"</formula>
    </cfRule>
  </conditionalFormatting>
  <conditionalFormatting sqref="C92:C95">
    <cfRule type="cellIs" dxfId="387" priority="3" operator="equal">
      <formula>"Rare"</formula>
    </cfRule>
  </conditionalFormatting>
  <conditionalFormatting sqref="C92:C95">
    <cfRule type="cellIs" dxfId="386" priority="4" operator="equal">
      <formula>"Epic"</formula>
    </cfRule>
  </conditionalFormatting>
  <conditionalFormatting sqref="C92:C95">
    <cfRule type="cellIs" dxfId="385" priority="5" operator="equal">
      <formula>"High End"</formula>
    </cfRule>
  </conditionalFormatting>
  <dataValidations count="1">
    <dataValidation type="list" allowBlank="1" sqref="C3:C7 C10:C13 C16:C31 C34:C46 C49:C55 C58:C83" xr:uid="{00000000-0002-0000-0100-000000000000}">
      <formula1>"Common,Uncommon,Rare,Epic,High End"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  <outlinePr summaryBelow="0" summaryRight="0"/>
  </sheetPr>
  <dimension ref="A1:I43"/>
  <sheetViews>
    <sheetView workbookViewId="0">
      <selection activeCell="A6" sqref="A6"/>
    </sheetView>
  </sheetViews>
  <sheetFormatPr defaultColWidth="14.42578125" defaultRowHeight="15.75" customHeight="1"/>
  <cols>
    <col min="1" max="1" width="30.140625" customWidth="1"/>
    <col min="2" max="2" width="25.7109375" customWidth="1"/>
    <col min="7" max="7" width="17.7109375" customWidth="1"/>
  </cols>
  <sheetData>
    <row r="1" spans="1:9" ht="15.75" customHeight="1">
      <c r="A1" s="148" t="s">
        <v>0</v>
      </c>
      <c r="B1" s="149"/>
      <c r="C1" s="149"/>
      <c r="D1" s="149"/>
      <c r="E1" s="149"/>
      <c r="F1" s="149"/>
      <c r="G1" s="149"/>
      <c r="H1" s="1"/>
    </row>
    <row r="2" spans="1:9" ht="15.75" customHeight="1">
      <c r="A2" s="144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4" t="s">
        <v>8</v>
      </c>
      <c r="H2" s="1"/>
      <c r="I2" s="6" t="s">
        <v>11</v>
      </c>
    </row>
    <row r="3" spans="1:9" ht="15.75" customHeight="1">
      <c r="A3" s="10" t="s">
        <v>16</v>
      </c>
      <c r="B3" s="11" t="s">
        <v>17</v>
      </c>
      <c r="C3" s="13" t="s">
        <v>19</v>
      </c>
      <c r="D3" s="10">
        <v>700</v>
      </c>
      <c r="E3" s="10">
        <f>D3*I3</f>
        <v>105</v>
      </c>
      <c r="F3" s="14">
        <f>E3*I4</f>
        <v>10.5</v>
      </c>
      <c r="G3" s="15">
        <v>0</v>
      </c>
      <c r="H3" s="1"/>
      <c r="I3" s="16">
        <v>0.15</v>
      </c>
    </row>
    <row r="4" spans="1:9" ht="15.75" customHeight="1">
      <c r="A4" s="10" t="s">
        <v>20</v>
      </c>
      <c r="B4" s="17" t="s">
        <v>21</v>
      </c>
      <c r="C4" s="13" t="s">
        <v>18</v>
      </c>
      <c r="D4" s="10">
        <v>400</v>
      </c>
      <c r="E4" s="10">
        <f>D4*I3</f>
        <v>60</v>
      </c>
      <c r="F4" s="19">
        <f>E4*I4</f>
        <v>6</v>
      </c>
      <c r="G4" s="20">
        <v>0</v>
      </c>
      <c r="H4" s="1"/>
      <c r="I4" s="13">
        <v>0.1</v>
      </c>
    </row>
    <row r="5" spans="1:9" ht="15.75" customHeight="1">
      <c r="A5" s="10" t="s">
        <v>24</v>
      </c>
      <c r="B5" s="17" t="s">
        <v>25</v>
      </c>
      <c r="C5" s="13" t="s">
        <v>27</v>
      </c>
      <c r="D5" s="10">
        <v>1200</v>
      </c>
      <c r="E5" s="10">
        <f>D5*I3</f>
        <v>180</v>
      </c>
      <c r="F5" s="19">
        <f>E5*I4</f>
        <v>18</v>
      </c>
      <c r="G5" s="20">
        <v>0</v>
      </c>
      <c r="H5" s="1"/>
    </row>
    <row r="6" spans="1:9" ht="15.75" customHeight="1">
      <c r="A6" s="10" t="s">
        <v>28</v>
      </c>
      <c r="B6" s="17" t="s">
        <v>29</v>
      </c>
      <c r="C6" s="13" t="s">
        <v>19</v>
      </c>
      <c r="D6" s="10">
        <v>400</v>
      </c>
      <c r="E6" s="10">
        <f>D6*I3</f>
        <v>60</v>
      </c>
      <c r="F6" s="19">
        <f>E6*I4</f>
        <v>6</v>
      </c>
      <c r="G6" s="15">
        <v>0</v>
      </c>
      <c r="H6" s="24"/>
    </row>
    <row r="7" spans="1:9" ht="15.75" customHeight="1">
      <c r="A7" s="10" t="s">
        <v>31</v>
      </c>
      <c r="B7" s="17" t="s">
        <v>32</v>
      </c>
      <c r="C7" s="13" t="s">
        <v>19</v>
      </c>
      <c r="D7" s="10">
        <v>400</v>
      </c>
      <c r="E7" s="10">
        <f>D7*I3</f>
        <v>60</v>
      </c>
      <c r="F7" s="14">
        <f>E7*I4</f>
        <v>6</v>
      </c>
      <c r="G7" s="15">
        <v>0</v>
      </c>
      <c r="H7" s="27"/>
    </row>
    <row r="8" spans="1:9" ht="15.75" customHeight="1">
      <c r="A8" s="10" t="s">
        <v>35</v>
      </c>
      <c r="B8" s="17" t="s">
        <v>35</v>
      </c>
      <c r="C8" s="13" t="s">
        <v>19</v>
      </c>
      <c r="D8" s="10">
        <v>800</v>
      </c>
      <c r="E8" s="10">
        <f>D8*I3</f>
        <v>120</v>
      </c>
      <c r="F8" s="14">
        <f>E8*I4</f>
        <v>12</v>
      </c>
      <c r="G8" s="20">
        <v>0</v>
      </c>
      <c r="H8" s="10"/>
    </row>
    <row r="9" spans="1:9" ht="15.75" customHeight="1">
      <c r="A9" s="10" t="s">
        <v>36</v>
      </c>
      <c r="B9" s="17" t="s">
        <v>36</v>
      </c>
      <c r="C9" s="13" t="s">
        <v>37</v>
      </c>
      <c r="D9" s="10">
        <v>3500</v>
      </c>
      <c r="E9" s="10">
        <f>D9*I3</f>
        <v>525</v>
      </c>
      <c r="F9" s="14">
        <f>E9*I4</f>
        <v>52.5</v>
      </c>
      <c r="G9" s="20">
        <v>10000</v>
      </c>
      <c r="H9" s="10"/>
    </row>
    <row r="10" spans="1:9" ht="15.75" customHeight="1">
      <c r="A10" s="10" t="s">
        <v>41</v>
      </c>
      <c r="B10" s="99" t="s">
        <v>42</v>
      </c>
      <c r="C10" s="13" t="s">
        <v>27</v>
      </c>
      <c r="D10" s="10">
        <v>1200</v>
      </c>
      <c r="E10" s="10">
        <f>D10*I3</f>
        <v>180</v>
      </c>
      <c r="F10" s="14">
        <f>E10*I4</f>
        <v>18</v>
      </c>
      <c r="G10" s="20">
        <v>0</v>
      </c>
    </row>
    <row r="11" spans="1:9" ht="15.75" customHeight="1">
      <c r="A11" s="15" t="s">
        <v>44</v>
      </c>
      <c r="B11" s="129" t="s">
        <v>1995</v>
      </c>
      <c r="C11" s="128" t="s">
        <v>1994</v>
      </c>
      <c r="D11" s="125" t="s">
        <v>1995</v>
      </c>
      <c r="E11" s="125" t="s">
        <v>1995</v>
      </c>
      <c r="F11" s="125" t="s">
        <v>1995</v>
      </c>
      <c r="G11" s="125" t="s">
        <v>1995</v>
      </c>
    </row>
    <row r="12" spans="1:9" ht="15.75" customHeight="1">
      <c r="A12" s="15" t="s">
        <v>48</v>
      </c>
      <c r="B12" s="129" t="s">
        <v>1995</v>
      </c>
      <c r="C12" s="13" t="s">
        <v>27</v>
      </c>
      <c r="D12" s="125" t="s">
        <v>1995</v>
      </c>
      <c r="E12" s="31">
        <v>600</v>
      </c>
      <c r="F12" s="125">
        <f>SUM(E12*I4)</f>
        <v>60</v>
      </c>
      <c r="G12" s="125" t="s">
        <v>1995</v>
      </c>
    </row>
    <row r="13" spans="1:9" ht="15.75" customHeight="1">
      <c r="A13" s="10" t="s">
        <v>49</v>
      </c>
      <c r="B13" s="99" t="s">
        <v>50</v>
      </c>
      <c r="C13" s="30" t="s">
        <v>51</v>
      </c>
      <c r="D13" s="20">
        <v>7500</v>
      </c>
      <c r="E13" s="10">
        <f>D13*I3</f>
        <v>1125</v>
      </c>
      <c r="F13" s="14">
        <f>E13*I4</f>
        <v>112.5</v>
      </c>
      <c r="G13" s="20">
        <v>5000</v>
      </c>
    </row>
    <row r="14" spans="1:9" ht="15.75" customHeight="1">
      <c r="A14" s="10" t="s">
        <v>52</v>
      </c>
      <c r="B14" s="99" t="s">
        <v>53</v>
      </c>
      <c r="C14" s="128" t="s">
        <v>1994</v>
      </c>
      <c r="D14" s="125" t="s">
        <v>1995</v>
      </c>
      <c r="E14" s="125" t="s">
        <v>1995</v>
      </c>
      <c r="F14" s="125" t="s">
        <v>1995</v>
      </c>
      <c r="G14" s="125" t="s">
        <v>1995</v>
      </c>
    </row>
    <row r="15" spans="1:9" ht="15.75" customHeight="1">
      <c r="A15" s="10" t="s">
        <v>54</v>
      </c>
      <c r="B15" s="99" t="s">
        <v>55</v>
      </c>
      <c r="C15" s="128" t="s">
        <v>1994</v>
      </c>
      <c r="D15" s="125" t="s">
        <v>1995</v>
      </c>
      <c r="E15" s="125" t="s">
        <v>1995</v>
      </c>
      <c r="F15" s="125" t="s">
        <v>1995</v>
      </c>
      <c r="G15" s="125" t="s">
        <v>1995</v>
      </c>
    </row>
    <row r="16" spans="1:9" ht="15.75" customHeight="1">
      <c r="A16" s="10" t="s">
        <v>56</v>
      </c>
      <c r="B16" s="99" t="s">
        <v>56</v>
      </c>
      <c r="C16" s="128" t="s">
        <v>1994</v>
      </c>
      <c r="D16" s="125" t="s">
        <v>1995</v>
      </c>
      <c r="E16" s="125" t="s">
        <v>1995</v>
      </c>
      <c r="F16" s="125" t="s">
        <v>1995</v>
      </c>
      <c r="G16" s="125" t="s">
        <v>1995</v>
      </c>
    </row>
    <row r="17" spans="1:8" ht="15.75" customHeight="1">
      <c r="A17" s="20" t="s">
        <v>57</v>
      </c>
      <c r="B17" s="99" t="s">
        <v>58</v>
      </c>
      <c r="C17" s="128" t="s">
        <v>1994</v>
      </c>
      <c r="D17" s="125" t="s">
        <v>1995</v>
      </c>
      <c r="E17" s="125" t="s">
        <v>1995</v>
      </c>
      <c r="F17" s="125" t="s">
        <v>1995</v>
      </c>
      <c r="G17" s="125" t="s">
        <v>1995</v>
      </c>
    </row>
    <row r="18" spans="1:8" ht="15.75" customHeight="1">
      <c r="A18" s="10" t="s">
        <v>61</v>
      </c>
      <c r="B18" s="99" t="s">
        <v>62</v>
      </c>
      <c r="C18" s="13" t="s">
        <v>37</v>
      </c>
      <c r="D18" s="15">
        <v>15000</v>
      </c>
      <c r="E18" s="31">
        <f>D18*I3</f>
        <v>2250</v>
      </c>
      <c r="F18" s="10">
        <f>E18*I4</f>
        <v>225</v>
      </c>
      <c r="G18" s="20">
        <v>20000</v>
      </c>
    </row>
    <row r="19" spans="1:8" ht="15.75" customHeight="1">
      <c r="B19" s="100"/>
      <c r="C19" s="13"/>
      <c r="D19" s="31"/>
      <c r="E19" s="31"/>
      <c r="F19" s="10"/>
      <c r="G19" s="10"/>
    </row>
    <row r="20" spans="1:8" ht="15.75" customHeight="1">
      <c r="A20" s="15" t="s">
        <v>66</v>
      </c>
      <c r="B20" s="35" t="s">
        <v>67</v>
      </c>
      <c r="C20" s="13" t="s">
        <v>19</v>
      </c>
      <c r="D20" s="125" t="s">
        <v>1995</v>
      </c>
      <c r="E20" s="15">
        <v>300</v>
      </c>
      <c r="F20" s="10">
        <f>E20*I4</f>
        <v>30</v>
      </c>
      <c r="G20" s="125" t="s">
        <v>1995</v>
      </c>
    </row>
    <row r="21" spans="1:8" ht="15.75" customHeight="1">
      <c r="A21" s="20" t="s">
        <v>69</v>
      </c>
      <c r="B21" s="35" t="s">
        <v>70</v>
      </c>
      <c r="C21" s="13" t="s">
        <v>27</v>
      </c>
      <c r="D21" s="125" t="s">
        <v>1995</v>
      </c>
      <c r="E21" s="20">
        <v>400</v>
      </c>
      <c r="F21" s="10">
        <f>E21*I4</f>
        <v>40</v>
      </c>
      <c r="G21" s="125" t="s">
        <v>1995</v>
      </c>
    </row>
    <row r="22" spans="1:8" ht="15.75" customHeight="1">
      <c r="A22" s="20" t="s">
        <v>71</v>
      </c>
      <c r="B22" s="35" t="s">
        <v>72</v>
      </c>
      <c r="C22" s="13" t="s">
        <v>51</v>
      </c>
      <c r="D22" s="125" t="s">
        <v>1995</v>
      </c>
      <c r="E22" s="20">
        <v>500</v>
      </c>
      <c r="F22" s="10">
        <f>E22*I4</f>
        <v>50</v>
      </c>
      <c r="G22" s="125" t="s">
        <v>1995</v>
      </c>
    </row>
    <row r="23" spans="1:8" ht="15.75" customHeight="1">
      <c r="A23" s="17"/>
      <c r="B23" s="32"/>
      <c r="C23" s="10"/>
      <c r="D23" s="10"/>
      <c r="E23" s="10"/>
      <c r="F23" s="10"/>
      <c r="G23" s="10"/>
    </row>
    <row r="24" spans="1:8" ht="15.75" customHeight="1">
      <c r="A24" s="17"/>
      <c r="B24" s="32"/>
      <c r="C24" s="10"/>
      <c r="D24" s="27"/>
      <c r="E24" s="27"/>
      <c r="F24" s="27"/>
      <c r="G24" s="27"/>
    </row>
    <row r="25" spans="1:8" ht="12.75">
      <c r="A25" s="17"/>
      <c r="B25" s="35"/>
      <c r="C25" s="10"/>
      <c r="D25" s="27"/>
      <c r="E25" s="27"/>
      <c r="F25" s="27"/>
      <c r="G25" s="27"/>
    </row>
    <row r="26" spans="1:8" ht="12.75">
      <c r="A26" s="17"/>
      <c r="B26" s="35"/>
      <c r="C26" s="10"/>
      <c r="D26" s="27"/>
      <c r="E26" s="27"/>
      <c r="F26" s="27"/>
      <c r="G26" s="27"/>
      <c r="H26" s="27"/>
    </row>
    <row r="27" spans="1:8" ht="12.75">
      <c r="A27" s="17"/>
      <c r="B27" s="35"/>
      <c r="C27" s="27"/>
      <c r="D27" s="27"/>
      <c r="E27" s="27"/>
      <c r="F27" s="27"/>
      <c r="G27" s="27"/>
      <c r="H27" s="27"/>
    </row>
    <row r="28" spans="1:8" ht="12.75">
      <c r="A28" s="17"/>
      <c r="B28" s="32"/>
      <c r="C28" s="27"/>
      <c r="D28" s="27"/>
      <c r="E28" s="27"/>
      <c r="F28" s="27"/>
      <c r="G28" s="27"/>
      <c r="H28" s="27"/>
    </row>
    <row r="29" spans="1:8" ht="12.75">
      <c r="A29" s="17"/>
      <c r="B29" s="32"/>
      <c r="C29" s="27"/>
      <c r="D29" s="27"/>
      <c r="E29" s="27"/>
      <c r="F29" s="27"/>
      <c r="G29" s="27"/>
      <c r="H29" s="27"/>
    </row>
    <row r="30" spans="1:8" ht="12.75">
      <c r="A30" s="17"/>
      <c r="B30" s="32"/>
      <c r="C30" s="27"/>
      <c r="D30" s="27"/>
      <c r="E30" s="27"/>
      <c r="F30" s="27"/>
      <c r="G30" s="27"/>
      <c r="H30" s="27"/>
    </row>
    <row r="31" spans="1:8" ht="12.75">
      <c r="A31" s="17"/>
      <c r="B31" s="32"/>
      <c r="C31" s="27"/>
      <c r="D31" s="27"/>
      <c r="E31" s="27"/>
      <c r="F31" s="27"/>
      <c r="G31" s="27"/>
      <c r="H31" s="27"/>
    </row>
    <row r="32" spans="1:8" ht="12.75">
      <c r="A32" s="17"/>
      <c r="B32" s="32"/>
      <c r="C32" s="27"/>
      <c r="D32" s="27"/>
      <c r="E32" s="27"/>
      <c r="F32" s="27"/>
      <c r="G32" s="27"/>
      <c r="H32" s="27"/>
    </row>
    <row r="33" spans="1:8" ht="12.75">
      <c r="A33" s="17"/>
      <c r="B33" s="32"/>
      <c r="C33" s="27"/>
      <c r="D33" s="27"/>
      <c r="E33" s="27"/>
      <c r="F33" s="27"/>
      <c r="G33" s="27"/>
      <c r="H33" s="27"/>
    </row>
    <row r="34" spans="1:8" ht="12.75">
      <c r="A34" s="17"/>
      <c r="B34" s="32"/>
      <c r="C34" s="27"/>
      <c r="D34" s="27"/>
      <c r="E34" s="27"/>
      <c r="F34" s="27"/>
      <c r="G34" s="27"/>
      <c r="H34" s="27"/>
    </row>
    <row r="35" spans="1:8" ht="12.75">
      <c r="A35" s="17"/>
      <c r="B35" s="32"/>
      <c r="C35" s="10"/>
      <c r="D35" s="27"/>
      <c r="E35" s="27"/>
      <c r="F35" s="27"/>
      <c r="G35" s="27"/>
      <c r="H35" s="27"/>
    </row>
    <row r="36" spans="1:8" ht="12.75">
      <c r="A36" s="27"/>
      <c r="B36" s="32"/>
      <c r="C36" s="27"/>
      <c r="D36" s="27"/>
      <c r="E36" s="27"/>
      <c r="F36" s="27"/>
      <c r="G36" s="27"/>
      <c r="H36" s="27"/>
    </row>
    <row r="37" spans="1:8" ht="12.75">
      <c r="A37" s="27"/>
      <c r="B37" s="32"/>
      <c r="C37" s="27"/>
      <c r="D37" s="27"/>
      <c r="E37" s="27"/>
      <c r="F37" s="27"/>
      <c r="G37" s="27"/>
      <c r="H37" s="27"/>
    </row>
    <row r="38" spans="1:8" ht="12.75">
      <c r="F38" s="27"/>
      <c r="G38" s="27"/>
      <c r="H38" s="27"/>
    </row>
    <row r="39" spans="1:8" ht="12.75">
      <c r="F39" s="27"/>
      <c r="G39" s="27"/>
      <c r="H39" s="27"/>
    </row>
    <row r="40" spans="1:8" ht="12.75">
      <c r="B40" s="142"/>
      <c r="F40" s="27"/>
      <c r="G40" s="27"/>
      <c r="H40" s="27"/>
    </row>
    <row r="41" spans="1:8" ht="12.75">
      <c r="F41" s="27"/>
      <c r="G41" s="27"/>
      <c r="H41" s="27"/>
    </row>
    <row r="42" spans="1:8" ht="12.75">
      <c r="A42" s="27"/>
      <c r="B42" s="32"/>
      <c r="C42" s="27"/>
      <c r="D42" s="27"/>
      <c r="E42" s="27"/>
      <c r="F42" s="27"/>
      <c r="G42" s="27"/>
      <c r="H42" s="27"/>
    </row>
    <row r="43" spans="1:8" ht="12.75">
      <c r="A43" s="27"/>
      <c r="B43" s="32"/>
      <c r="C43" s="27"/>
      <c r="D43" s="27"/>
      <c r="E43" s="27"/>
      <c r="F43" s="27"/>
      <c r="G43" s="27"/>
      <c r="H43" s="27"/>
    </row>
  </sheetData>
  <mergeCells count="1">
    <mergeCell ref="A1:G1"/>
  </mergeCells>
  <conditionalFormatting sqref="C18">
    <cfRule type="cellIs" dxfId="384" priority="26" operator="equal">
      <formula>"Common"</formula>
    </cfRule>
  </conditionalFormatting>
  <conditionalFormatting sqref="C18">
    <cfRule type="cellIs" dxfId="383" priority="27" operator="equal">
      <formula>"Uncommon"</formula>
    </cfRule>
  </conditionalFormatting>
  <conditionalFormatting sqref="C18">
    <cfRule type="cellIs" dxfId="382" priority="28" operator="equal">
      <formula>"Rare"</formula>
    </cfRule>
  </conditionalFormatting>
  <conditionalFormatting sqref="C18">
    <cfRule type="cellIs" dxfId="381" priority="29" operator="equal">
      <formula>"Epic"</formula>
    </cfRule>
  </conditionalFormatting>
  <conditionalFormatting sqref="C18">
    <cfRule type="cellIs" dxfId="380" priority="30" operator="equal">
      <formula>"High End"</formula>
    </cfRule>
  </conditionalFormatting>
  <conditionalFormatting sqref="C3:C10 C19:C22 C12:C13">
    <cfRule type="cellIs" dxfId="379" priority="31" operator="equal">
      <formula>"Common"</formula>
    </cfRule>
  </conditionalFormatting>
  <conditionalFormatting sqref="C3:C10 C19:C22 C12:C13">
    <cfRule type="cellIs" dxfId="378" priority="32" operator="equal">
      <formula>"Uncommon"</formula>
    </cfRule>
  </conditionalFormatting>
  <conditionalFormatting sqref="C3:C10 C19:C22 C12:C13">
    <cfRule type="cellIs" dxfId="377" priority="33" operator="equal">
      <formula>"Rare"</formula>
    </cfRule>
  </conditionalFormatting>
  <conditionalFormatting sqref="C3:C10 C19:C22 C12:C13">
    <cfRule type="cellIs" dxfId="376" priority="34" operator="equal">
      <formula>"Epic"</formula>
    </cfRule>
  </conditionalFormatting>
  <conditionalFormatting sqref="C3:C10 C19:C22 C12:C13">
    <cfRule type="cellIs" dxfId="375" priority="35" operator="equal">
      <formula>"High End"</formula>
    </cfRule>
  </conditionalFormatting>
  <conditionalFormatting sqref="C11">
    <cfRule type="cellIs" dxfId="374" priority="21" operator="equal">
      <formula>"Common"</formula>
    </cfRule>
  </conditionalFormatting>
  <conditionalFormatting sqref="C11">
    <cfRule type="cellIs" dxfId="373" priority="22" operator="equal">
      <formula>"Uncommon"</formula>
    </cfRule>
  </conditionalFormatting>
  <conditionalFormatting sqref="C11">
    <cfRule type="cellIs" dxfId="372" priority="23" operator="equal">
      <formula>"Rare"</formula>
    </cfRule>
  </conditionalFormatting>
  <conditionalFormatting sqref="C11">
    <cfRule type="cellIs" dxfId="371" priority="24" operator="equal">
      <formula>"Epic"</formula>
    </cfRule>
  </conditionalFormatting>
  <conditionalFormatting sqref="C11">
    <cfRule type="cellIs" dxfId="370" priority="25" operator="equal">
      <formula>"High End"</formula>
    </cfRule>
  </conditionalFormatting>
  <conditionalFormatting sqref="C14">
    <cfRule type="cellIs" dxfId="369" priority="16" operator="equal">
      <formula>"Common"</formula>
    </cfRule>
  </conditionalFormatting>
  <conditionalFormatting sqref="C14">
    <cfRule type="cellIs" dxfId="368" priority="17" operator="equal">
      <formula>"Uncommon"</formula>
    </cfRule>
  </conditionalFormatting>
  <conditionalFormatting sqref="C14">
    <cfRule type="cellIs" dxfId="367" priority="18" operator="equal">
      <formula>"Rare"</formula>
    </cfRule>
  </conditionalFormatting>
  <conditionalFormatting sqref="C14">
    <cfRule type="cellIs" dxfId="366" priority="19" operator="equal">
      <formula>"Epic"</formula>
    </cfRule>
  </conditionalFormatting>
  <conditionalFormatting sqref="C14">
    <cfRule type="cellIs" dxfId="365" priority="20" operator="equal">
      <formula>"High End"</formula>
    </cfRule>
  </conditionalFormatting>
  <conditionalFormatting sqref="C15">
    <cfRule type="cellIs" dxfId="364" priority="11" operator="equal">
      <formula>"Common"</formula>
    </cfRule>
  </conditionalFormatting>
  <conditionalFormatting sqref="C15">
    <cfRule type="cellIs" dxfId="363" priority="12" operator="equal">
      <formula>"Uncommon"</formula>
    </cfRule>
  </conditionalFormatting>
  <conditionalFormatting sqref="C15">
    <cfRule type="cellIs" dxfId="362" priority="13" operator="equal">
      <formula>"Rare"</formula>
    </cfRule>
  </conditionalFormatting>
  <conditionalFormatting sqref="C15">
    <cfRule type="cellIs" dxfId="361" priority="14" operator="equal">
      <formula>"Epic"</formula>
    </cfRule>
  </conditionalFormatting>
  <conditionalFormatting sqref="C15">
    <cfRule type="cellIs" dxfId="360" priority="15" operator="equal">
      <formula>"High End"</formula>
    </cfRule>
  </conditionalFormatting>
  <conditionalFormatting sqref="C16">
    <cfRule type="cellIs" dxfId="359" priority="6" operator="equal">
      <formula>"Common"</formula>
    </cfRule>
  </conditionalFormatting>
  <conditionalFormatting sqref="C16">
    <cfRule type="cellIs" dxfId="358" priority="7" operator="equal">
      <formula>"Uncommon"</formula>
    </cfRule>
  </conditionalFormatting>
  <conditionalFormatting sqref="C16">
    <cfRule type="cellIs" dxfId="357" priority="8" operator="equal">
      <formula>"Rare"</formula>
    </cfRule>
  </conditionalFormatting>
  <conditionalFormatting sqref="C16">
    <cfRule type="cellIs" dxfId="356" priority="9" operator="equal">
      <formula>"Epic"</formula>
    </cfRule>
  </conditionalFormatting>
  <conditionalFormatting sqref="C16">
    <cfRule type="cellIs" dxfId="355" priority="10" operator="equal">
      <formula>"High End"</formula>
    </cfRule>
  </conditionalFormatting>
  <conditionalFormatting sqref="C17">
    <cfRule type="cellIs" dxfId="354" priority="1" operator="equal">
      <formula>"Common"</formula>
    </cfRule>
  </conditionalFormatting>
  <conditionalFormatting sqref="C17">
    <cfRule type="cellIs" dxfId="353" priority="2" operator="equal">
      <formula>"Uncommon"</formula>
    </cfRule>
  </conditionalFormatting>
  <conditionalFormatting sqref="C17">
    <cfRule type="cellIs" dxfId="352" priority="3" operator="equal">
      <formula>"Rare"</formula>
    </cfRule>
  </conditionalFormatting>
  <conditionalFormatting sqref="C17">
    <cfRule type="cellIs" dxfId="351" priority="4" operator="equal">
      <formula>"Epic"</formula>
    </cfRule>
  </conditionalFormatting>
  <conditionalFormatting sqref="C17">
    <cfRule type="cellIs" dxfId="350" priority="5" operator="equal">
      <formula>"High End"</formula>
    </cfRule>
  </conditionalFormatting>
  <dataValidations count="1">
    <dataValidation type="list" allowBlank="1" sqref="C3:C10 C12:C13 C18:C22" xr:uid="{00000000-0002-0000-02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  <outlinePr summaryBelow="0" summaryRight="0"/>
  </sheetPr>
  <dimension ref="A1:Q518"/>
  <sheetViews>
    <sheetView workbookViewId="0">
      <selection activeCell="B98" sqref="B98"/>
    </sheetView>
  </sheetViews>
  <sheetFormatPr defaultColWidth="14.42578125" defaultRowHeight="15.75" customHeight="1"/>
  <cols>
    <col min="1" max="1" width="34.5703125" customWidth="1"/>
    <col min="2" max="2" width="35" customWidth="1"/>
    <col min="3" max="3" width="20.140625" customWidth="1"/>
    <col min="6" max="6" width="17.42578125" customWidth="1"/>
    <col min="9" max="10" width="17.7109375" customWidth="1"/>
  </cols>
  <sheetData>
    <row r="1" spans="1:15" ht="12.75">
      <c r="A1" s="148" t="s">
        <v>86</v>
      </c>
      <c r="B1" s="149"/>
      <c r="C1" s="149"/>
      <c r="D1" s="149"/>
      <c r="E1" s="149"/>
      <c r="F1" s="149"/>
      <c r="G1" s="149"/>
      <c r="H1" s="149"/>
      <c r="I1" s="149"/>
    </row>
    <row r="2" spans="1:15" ht="12.7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9</v>
      </c>
      <c r="G2" s="5" t="s">
        <v>87</v>
      </c>
      <c r="H2" s="2" t="s">
        <v>7</v>
      </c>
      <c r="I2" s="4" t="s">
        <v>8</v>
      </c>
      <c r="K2" s="5" t="s">
        <v>11</v>
      </c>
    </row>
    <row r="3" spans="1:15" ht="12.75">
      <c r="A3" s="20" t="s">
        <v>88</v>
      </c>
      <c r="B3" s="35" t="s">
        <v>89</v>
      </c>
      <c r="C3" s="13" t="s">
        <v>19</v>
      </c>
      <c r="D3" s="10">
        <f t="shared" ref="D3:D9" si="0">600</f>
        <v>600</v>
      </c>
      <c r="E3" s="10">
        <f>D3*K3</f>
        <v>90</v>
      </c>
      <c r="F3" s="136" t="s">
        <v>2003</v>
      </c>
      <c r="G3" s="10">
        <v>6</v>
      </c>
      <c r="H3" s="31">
        <f>E3*K4</f>
        <v>9</v>
      </c>
      <c r="I3" s="31">
        <f>D3*K5</f>
        <v>3600</v>
      </c>
      <c r="J3" s="10"/>
      <c r="K3" s="20">
        <f>0.15</f>
        <v>0.15</v>
      </c>
      <c r="L3" s="10"/>
      <c r="M3" s="10"/>
      <c r="N3" s="39"/>
      <c r="O3" s="10"/>
    </row>
    <row r="4" spans="1:15" ht="12.75">
      <c r="A4" s="20" t="s">
        <v>98</v>
      </c>
      <c r="B4" s="35" t="s">
        <v>99</v>
      </c>
      <c r="C4" s="13" t="s">
        <v>19</v>
      </c>
      <c r="D4" s="10">
        <f t="shared" si="0"/>
        <v>600</v>
      </c>
      <c r="E4" s="10">
        <f>D4*K3</f>
        <v>90</v>
      </c>
      <c r="F4" s="136" t="s">
        <v>2003</v>
      </c>
      <c r="G4" s="40">
        <v>6</v>
      </c>
      <c r="H4" s="31">
        <f>K4*E4</f>
        <v>9</v>
      </c>
      <c r="I4" s="31">
        <f>D4*K5</f>
        <v>3600</v>
      </c>
      <c r="J4" s="10"/>
      <c r="K4" s="20">
        <v>0.1</v>
      </c>
      <c r="L4" s="10"/>
      <c r="M4" s="10"/>
      <c r="N4" s="39"/>
      <c r="O4" s="10"/>
    </row>
    <row r="5" spans="1:15" ht="12.75">
      <c r="A5" s="20" t="s">
        <v>102</v>
      </c>
      <c r="B5" s="35" t="s">
        <v>103</v>
      </c>
      <c r="C5" s="13" t="s">
        <v>19</v>
      </c>
      <c r="D5" s="10">
        <f t="shared" si="0"/>
        <v>600</v>
      </c>
      <c r="E5" s="10">
        <f>D5*K3</f>
        <v>90</v>
      </c>
      <c r="F5" s="136" t="s">
        <v>2003</v>
      </c>
      <c r="G5" s="40">
        <v>6</v>
      </c>
      <c r="H5" s="31">
        <f>E5*K4</f>
        <v>9</v>
      </c>
      <c r="I5" s="31">
        <f>D5*K5</f>
        <v>3600</v>
      </c>
      <c r="J5" s="10"/>
      <c r="K5" s="41">
        <v>6</v>
      </c>
      <c r="L5" s="10"/>
      <c r="M5" s="10"/>
      <c r="N5" s="39"/>
      <c r="O5" s="10"/>
    </row>
    <row r="6" spans="1:15" ht="12.75">
      <c r="A6" s="20" t="s">
        <v>106</v>
      </c>
      <c r="B6" s="35" t="s">
        <v>107</v>
      </c>
      <c r="C6" s="13" t="s">
        <v>19</v>
      </c>
      <c r="D6" s="10">
        <f t="shared" si="0"/>
        <v>600</v>
      </c>
      <c r="E6" s="10">
        <f>D6*K3</f>
        <v>90</v>
      </c>
      <c r="F6" s="136" t="s">
        <v>2003</v>
      </c>
      <c r="G6" s="10">
        <v>6</v>
      </c>
      <c r="H6" s="31">
        <f>E6*K4</f>
        <v>9</v>
      </c>
      <c r="I6" s="31">
        <f>D6*K5</f>
        <v>3600</v>
      </c>
      <c r="J6" s="10"/>
      <c r="K6" s="20"/>
      <c r="L6" s="10"/>
      <c r="M6" s="10"/>
      <c r="N6" s="39"/>
      <c r="O6" s="10"/>
    </row>
    <row r="7" spans="1:15" ht="12.75">
      <c r="A7" s="20" t="s">
        <v>109</v>
      </c>
      <c r="B7" s="35" t="s">
        <v>110</v>
      </c>
      <c r="C7" s="13" t="s">
        <v>19</v>
      </c>
      <c r="D7" s="10">
        <f t="shared" si="0"/>
        <v>600</v>
      </c>
      <c r="E7" s="10">
        <f>D7*K3</f>
        <v>90</v>
      </c>
      <c r="F7" s="136" t="s">
        <v>2003</v>
      </c>
      <c r="G7" s="40">
        <v>6</v>
      </c>
      <c r="H7" s="31">
        <f>E7*K4</f>
        <v>9</v>
      </c>
      <c r="I7" s="31">
        <f>D7*K5</f>
        <v>3600</v>
      </c>
      <c r="J7" s="10"/>
      <c r="K7" s="20"/>
      <c r="L7" s="10"/>
      <c r="M7" s="10"/>
      <c r="N7" s="39"/>
      <c r="O7" s="10"/>
    </row>
    <row r="8" spans="1:15" ht="12.75">
      <c r="A8" s="20" t="s">
        <v>111</v>
      </c>
      <c r="B8" s="35" t="s">
        <v>112</v>
      </c>
      <c r="C8" s="13" t="s">
        <v>19</v>
      </c>
      <c r="D8" s="10">
        <f t="shared" si="0"/>
        <v>600</v>
      </c>
      <c r="E8" s="31">
        <f>D8*K3</f>
        <v>90</v>
      </c>
      <c r="F8" s="136" t="s">
        <v>2003</v>
      </c>
      <c r="G8" s="40">
        <v>6</v>
      </c>
      <c r="H8" s="31">
        <f>E8*K4</f>
        <v>9</v>
      </c>
      <c r="I8" s="31">
        <f>D8*K5</f>
        <v>3600</v>
      </c>
      <c r="J8" s="10"/>
      <c r="K8" s="20"/>
      <c r="L8" s="10"/>
      <c r="M8" s="10"/>
      <c r="N8" s="39"/>
      <c r="O8" s="10"/>
    </row>
    <row r="9" spans="1:15" ht="12.75">
      <c r="A9" s="20" t="s">
        <v>113</v>
      </c>
      <c r="B9" s="35" t="s">
        <v>114</v>
      </c>
      <c r="C9" s="13" t="s">
        <v>19</v>
      </c>
      <c r="D9" s="10">
        <f t="shared" si="0"/>
        <v>600</v>
      </c>
      <c r="E9" s="10">
        <f>D9*K3</f>
        <v>90</v>
      </c>
      <c r="F9" s="136" t="s">
        <v>2003</v>
      </c>
      <c r="G9" s="40">
        <v>6</v>
      </c>
      <c r="H9" s="31">
        <f>E9*K4</f>
        <v>9</v>
      </c>
      <c r="I9" s="31">
        <f>D9*K5</f>
        <v>3600</v>
      </c>
      <c r="J9" s="10"/>
      <c r="K9" s="20"/>
      <c r="L9" s="10"/>
      <c r="M9" s="10"/>
      <c r="N9" s="39"/>
      <c r="O9" s="10"/>
    </row>
    <row r="10" spans="1:15" ht="12.75">
      <c r="A10" s="20" t="s">
        <v>117</v>
      </c>
      <c r="B10" s="35" t="s">
        <v>118</v>
      </c>
      <c r="C10" s="13" t="s">
        <v>19</v>
      </c>
      <c r="D10" s="20">
        <v>400</v>
      </c>
      <c r="E10" s="10">
        <f t="shared" ref="E10:E11" si="1">D10*K3</f>
        <v>60</v>
      </c>
      <c r="F10" s="136" t="s">
        <v>2003</v>
      </c>
      <c r="G10" s="20">
        <v>3</v>
      </c>
      <c r="H10" s="31">
        <f>E10*K4</f>
        <v>6</v>
      </c>
      <c r="I10" s="31">
        <f>D10*K5</f>
        <v>2400</v>
      </c>
      <c r="J10" s="10"/>
      <c r="L10" s="10"/>
      <c r="M10" s="10"/>
      <c r="N10" s="13" t="s">
        <v>119</v>
      </c>
      <c r="O10" s="10"/>
    </row>
    <row r="11" spans="1:15" ht="12.75">
      <c r="A11" s="20" t="s">
        <v>120</v>
      </c>
      <c r="B11" s="35" t="s">
        <v>121</v>
      </c>
      <c r="C11" s="13" t="s">
        <v>19</v>
      </c>
      <c r="D11" s="40">
        <v>400</v>
      </c>
      <c r="E11" s="10">
        <f t="shared" si="1"/>
        <v>40</v>
      </c>
      <c r="F11" s="136" t="s">
        <v>2003</v>
      </c>
      <c r="G11" s="20">
        <v>3</v>
      </c>
      <c r="H11" s="31">
        <f>E11*K4</f>
        <v>4</v>
      </c>
      <c r="I11" s="31">
        <f>D11*K5</f>
        <v>2400</v>
      </c>
      <c r="J11" s="10"/>
      <c r="L11" s="10"/>
      <c r="M11" s="10"/>
      <c r="N11" s="13"/>
      <c r="O11" s="10"/>
    </row>
    <row r="12" spans="1:15" ht="12.75">
      <c r="A12" s="20" t="s">
        <v>126</v>
      </c>
      <c r="B12" s="35" t="s">
        <v>127</v>
      </c>
      <c r="C12" s="13" t="s">
        <v>19</v>
      </c>
      <c r="D12" s="40">
        <v>400</v>
      </c>
      <c r="E12" s="10">
        <f>D12*K4</f>
        <v>40</v>
      </c>
      <c r="F12" s="136" t="s">
        <v>2003</v>
      </c>
      <c r="G12" s="20">
        <v>3</v>
      </c>
      <c r="H12" s="31">
        <f>E12*K4</f>
        <v>4</v>
      </c>
      <c r="I12" s="31">
        <f>D12*K5</f>
        <v>2400</v>
      </c>
      <c r="J12" s="10"/>
      <c r="L12" s="10"/>
      <c r="M12" s="10"/>
      <c r="N12" s="13"/>
      <c r="O12" s="10"/>
    </row>
    <row r="13" spans="1:15" ht="12.75">
      <c r="A13" s="20" t="s">
        <v>129</v>
      </c>
      <c r="B13" s="35" t="s">
        <v>130</v>
      </c>
      <c r="C13" s="13" t="s">
        <v>19</v>
      </c>
      <c r="D13" s="40">
        <v>400</v>
      </c>
      <c r="E13" s="10">
        <f>D13*K4</f>
        <v>40</v>
      </c>
      <c r="F13" s="136" t="s">
        <v>2003</v>
      </c>
      <c r="G13" s="20">
        <v>3</v>
      </c>
      <c r="H13" s="31">
        <f>E13*K4</f>
        <v>4</v>
      </c>
      <c r="I13" s="31">
        <f>D13*K5</f>
        <v>2400</v>
      </c>
      <c r="J13" s="10"/>
      <c r="L13" s="10"/>
      <c r="M13" s="10"/>
      <c r="N13" s="13"/>
      <c r="O13" s="10"/>
    </row>
    <row r="14" spans="1:15" ht="12.75">
      <c r="A14" s="20" t="s">
        <v>133</v>
      </c>
      <c r="B14" s="35" t="s">
        <v>134</v>
      </c>
      <c r="C14" s="13" t="s">
        <v>19</v>
      </c>
      <c r="D14" s="40">
        <v>400</v>
      </c>
      <c r="E14" s="10">
        <f>D14*K4</f>
        <v>40</v>
      </c>
      <c r="F14" s="136" t="s">
        <v>2003</v>
      </c>
      <c r="G14" s="20">
        <v>3</v>
      </c>
      <c r="H14" s="31">
        <f>E14*K4</f>
        <v>4</v>
      </c>
      <c r="I14" s="31">
        <f>D14*K5</f>
        <v>2400</v>
      </c>
      <c r="J14" s="10"/>
      <c r="L14" s="10"/>
      <c r="M14" s="10"/>
      <c r="N14" s="13"/>
      <c r="O14" s="10"/>
    </row>
    <row r="15" spans="1:15" ht="12.75">
      <c r="A15" s="20" t="s">
        <v>137</v>
      </c>
      <c r="B15" s="35" t="s">
        <v>138</v>
      </c>
      <c r="C15" s="13" t="s">
        <v>19</v>
      </c>
      <c r="D15" s="40">
        <v>400</v>
      </c>
      <c r="E15" s="10">
        <f>D15*K4</f>
        <v>40</v>
      </c>
      <c r="F15" s="136" t="s">
        <v>2003</v>
      </c>
      <c r="G15" s="20">
        <v>3</v>
      </c>
      <c r="H15" s="31">
        <f>E15*K4</f>
        <v>4</v>
      </c>
      <c r="I15" s="31">
        <f>D15*K5</f>
        <v>2400</v>
      </c>
      <c r="J15" s="10"/>
      <c r="L15" s="10"/>
      <c r="M15" s="10"/>
      <c r="N15" s="13"/>
      <c r="O15" s="10"/>
    </row>
    <row r="16" spans="1:15" ht="12.75">
      <c r="A16" s="40" t="s">
        <v>139</v>
      </c>
      <c r="B16" s="35" t="s">
        <v>140</v>
      </c>
      <c r="C16" s="13" t="s">
        <v>19</v>
      </c>
      <c r="D16" s="40">
        <v>400</v>
      </c>
      <c r="E16" s="10">
        <f>D16*K4</f>
        <v>40</v>
      </c>
      <c r="F16" s="136" t="s">
        <v>2003</v>
      </c>
      <c r="G16" s="20">
        <v>3</v>
      </c>
      <c r="H16" s="31">
        <f>E16*K4</f>
        <v>4</v>
      </c>
      <c r="I16" s="31">
        <f>D16*K5</f>
        <v>2400</v>
      </c>
      <c r="J16" s="10"/>
      <c r="L16" s="10"/>
      <c r="M16" s="10"/>
      <c r="N16" s="13"/>
      <c r="O16" s="10"/>
    </row>
    <row r="17" spans="1:15" ht="12.75">
      <c r="A17" s="20" t="s">
        <v>145</v>
      </c>
      <c r="B17" s="35" t="s">
        <v>146</v>
      </c>
      <c r="C17" s="13" t="s">
        <v>18</v>
      </c>
      <c r="D17" s="10">
        <f t="shared" ref="D17:D26" si="2">300</f>
        <v>300</v>
      </c>
      <c r="E17" s="10">
        <f>D17*K3</f>
        <v>45</v>
      </c>
      <c r="F17" s="136" t="s">
        <v>1092</v>
      </c>
      <c r="G17" s="10">
        <v>0</v>
      </c>
      <c r="H17" s="14">
        <f>E17*K4</f>
        <v>4.5</v>
      </c>
      <c r="I17" s="15">
        <v>0</v>
      </c>
      <c r="J17" s="10"/>
      <c r="L17" s="10"/>
      <c r="M17" s="10"/>
      <c r="N17" s="13" t="s">
        <v>147</v>
      </c>
      <c r="O17" s="10"/>
    </row>
    <row r="18" spans="1:15" ht="12.75">
      <c r="A18" s="20" t="s">
        <v>148</v>
      </c>
      <c r="B18" s="35" t="s">
        <v>149</v>
      </c>
      <c r="C18" s="13" t="s">
        <v>18</v>
      </c>
      <c r="D18" s="10">
        <f t="shared" si="2"/>
        <v>300</v>
      </c>
      <c r="E18" s="10">
        <f>D18*K3</f>
        <v>45</v>
      </c>
      <c r="F18" s="136" t="s">
        <v>1092</v>
      </c>
      <c r="G18" s="10">
        <v>0</v>
      </c>
      <c r="H18" s="14">
        <f>E18*K4</f>
        <v>4.5</v>
      </c>
      <c r="I18" s="15">
        <v>0</v>
      </c>
      <c r="J18" s="10"/>
      <c r="L18" s="10"/>
      <c r="M18" s="10"/>
      <c r="N18" s="13"/>
      <c r="O18" s="10"/>
    </row>
    <row r="19" spans="1:15" ht="12.75">
      <c r="A19" s="20" t="s">
        <v>150</v>
      </c>
      <c r="B19" s="35" t="s">
        <v>151</v>
      </c>
      <c r="C19" s="13" t="s">
        <v>18</v>
      </c>
      <c r="D19" s="10">
        <f t="shared" si="2"/>
        <v>300</v>
      </c>
      <c r="E19" s="10">
        <f>D19*K3</f>
        <v>45</v>
      </c>
      <c r="F19" s="136" t="s">
        <v>1092</v>
      </c>
      <c r="G19" s="10">
        <v>0</v>
      </c>
      <c r="H19" s="14">
        <f>E19*K4</f>
        <v>4.5</v>
      </c>
      <c r="I19" s="15">
        <v>0</v>
      </c>
      <c r="J19" s="10"/>
      <c r="L19" s="10"/>
      <c r="M19" s="10"/>
      <c r="N19" s="13"/>
      <c r="O19" s="10"/>
    </row>
    <row r="20" spans="1:15" ht="12.75">
      <c r="A20" s="20" t="s">
        <v>152</v>
      </c>
      <c r="B20" s="35" t="s">
        <v>153</v>
      </c>
      <c r="C20" s="13" t="s">
        <v>18</v>
      </c>
      <c r="D20" s="10">
        <f t="shared" si="2"/>
        <v>300</v>
      </c>
      <c r="E20" s="10">
        <f>D20*K3</f>
        <v>45</v>
      </c>
      <c r="F20" s="136" t="s">
        <v>1092</v>
      </c>
      <c r="G20" s="10">
        <v>0</v>
      </c>
      <c r="H20" s="14">
        <f>E20*K4</f>
        <v>4.5</v>
      </c>
      <c r="I20" s="15">
        <v>0</v>
      </c>
      <c r="J20" s="10"/>
      <c r="L20" s="10"/>
      <c r="M20" s="10"/>
      <c r="N20" s="13"/>
      <c r="O20" s="10"/>
    </row>
    <row r="21" spans="1:15" ht="12.75">
      <c r="A21" s="20" t="s">
        <v>154</v>
      </c>
      <c r="B21" s="35" t="s">
        <v>156</v>
      </c>
      <c r="C21" s="13" t="s">
        <v>18</v>
      </c>
      <c r="D21" s="10">
        <f t="shared" si="2"/>
        <v>300</v>
      </c>
      <c r="E21" s="10">
        <f>D21*K3</f>
        <v>45</v>
      </c>
      <c r="F21" s="136" t="s">
        <v>1092</v>
      </c>
      <c r="G21" s="10">
        <v>0</v>
      </c>
      <c r="H21" s="14">
        <f>E21*K4</f>
        <v>4.5</v>
      </c>
      <c r="I21" s="15">
        <v>0</v>
      </c>
      <c r="J21" s="10"/>
      <c r="L21" s="10"/>
      <c r="M21" s="10"/>
      <c r="N21" s="13"/>
      <c r="O21" s="10"/>
    </row>
    <row r="22" spans="1:15" ht="12.75">
      <c r="A22" s="20" t="s">
        <v>160</v>
      </c>
      <c r="B22" s="35" t="s">
        <v>161</v>
      </c>
      <c r="C22" s="13" t="s">
        <v>18</v>
      </c>
      <c r="D22" s="10">
        <f t="shared" si="2"/>
        <v>300</v>
      </c>
      <c r="E22" s="10">
        <f>D22*K3</f>
        <v>45</v>
      </c>
      <c r="F22" s="136" t="s">
        <v>1092</v>
      </c>
      <c r="G22" s="10">
        <v>0</v>
      </c>
      <c r="H22" s="14">
        <f>E22*K4</f>
        <v>4.5</v>
      </c>
      <c r="I22" s="15">
        <v>0</v>
      </c>
      <c r="J22" s="10"/>
      <c r="L22" s="10"/>
      <c r="M22" s="10"/>
      <c r="N22" s="13"/>
      <c r="O22" s="10"/>
    </row>
    <row r="23" spans="1:15" ht="12.75">
      <c r="A23" s="20" t="s">
        <v>162</v>
      </c>
      <c r="B23" s="35" t="s">
        <v>163</v>
      </c>
      <c r="C23" s="13" t="s">
        <v>18</v>
      </c>
      <c r="D23" s="10">
        <f t="shared" si="2"/>
        <v>300</v>
      </c>
      <c r="E23" s="10">
        <f>D23*K3</f>
        <v>45</v>
      </c>
      <c r="F23" s="136" t="s">
        <v>1092</v>
      </c>
      <c r="G23" s="10">
        <v>0</v>
      </c>
      <c r="H23" s="14">
        <f>E23*K4</f>
        <v>4.5</v>
      </c>
      <c r="I23" s="15">
        <v>0</v>
      </c>
      <c r="J23" s="10"/>
      <c r="L23" s="10"/>
      <c r="M23" s="10"/>
      <c r="N23" s="13"/>
      <c r="O23" s="10"/>
    </row>
    <row r="24" spans="1:15" ht="12.75">
      <c r="A24" s="20" t="s">
        <v>165</v>
      </c>
      <c r="B24" s="35" t="s">
        <v>166</v>
      </c>
      <c r="C24" s="13" t="s">
        <v>18</v>
      </c>
      <c r="D24" s="10">
        <f t="shared" si="2"/>
        <v>300</v>
      </c>
      <c r="E24" s="10">
        <f>D24*K3</f>
        <v>45</v>
      </c>
      <c r="F24" s="136" t="s">
        <v>1092</v>
      </c>
      <c r="G24" s="10">
        <v>0</v>
      </c>
      <c r="H24" s="14">
        <f>E24*K4</f>
        <v>4.5</v>
      </c>
      <c r="I24" s="15">
        <v>0</v>
      </c>
      <c r="J24" s="10"/>
      <c r="L24" s="10"/>
      <c r="M24" s="10"/>
      <c r="N24" s="13"/>
      <c r="O24" s="10"/>
    </row>
    <row r="25" spans="1:15" ht="12.75">
      <c r="A25" s="20" t="s">
        <v>170</v>
      </c>
      <c r="B25" s="35" t="s">
        <v>171</v>
      </c>
      <c r="C25" s="13" t="s">
        <v>18</v>
      </c>
      <c r="D25" s="10">
        <f t="shared" si="2"/>
        <v>300</v>
      </c>
      <c r="E25" s="10">
        <f>D25*K3</f>
        <v>45</v>
      </c>
      <c r="F25" s="136" t="s">
        <v>1092</v>
      </c>
      <c r="G25" s="10">
        <v>0</v>
      </c>
      <c r="H25" s="14">
        <f>E25*K4</f>
        <v>4.5</v>
      </c>
      <c r="I25" s="15">
        <v>0</v>
      </c>
      <c r="J25" s="10"/>
      <c r="L25" s="10"/>
      <c r="M25" s="10"/>
      <c r="N25" s="13"/>
      <c r="O25" s="10"/>
    </row>
    <row r="26" spans="1:15" ht="12.75">
      <c r="A26" s="20" t="s">
        <v>173</v>
      </c>
      <c r="B26" s="35" t="s">
        <v>174</v>
      </c>
      <c r="C26" s="13" t="s">
        <v>18</v>
      </c>
      <c r="D26" s="10">
        <f t="shared" si="2"/>
        <v>300</v>
      </c>
      <c r="E26" s="10">
        <f>D26*K3</f>
        <v>45</v>
      </c>
      <c r="F26" s="136" t="s">
        <v>1092</v>
      </c>
      <c r="G26" s="10">
        <v>0</v>
      </c>
      <c r="H26" s="14">
        <f>E26*K4</f>
        <v>4.5</v>
      </c>
      <c r="I26" s="15">
        <v>0</v>
      </c>
      <c r="J26" s="10"/>
      <c r="L26" s="10"/>
      <c r="M26" s="10"/>
      <c r="N26" s="13"/>
      <c r="O26" s="10"/>
    </row>
    <row r="27" spans="1:15" ht="12.75">
      <c r="A27" s="20" t="s">
        <v>177</v>
      </c>
      <c r="B27" s="35" t="s">
        <v>178</v>
      </c>
      <c r="C27" s="13" t="s">
        <v>19</v>
      </c>
      <c r="D27" s="49">
        <f t="shared" ref="D27:D28" si="3">600</f>
        <v>600</v>
      </c>
      <c r="E27" s="49">
        <f>D27*K3</f>
        <v>90</v>
      </c>
      <c r="F27" s="136" t="s">
        <v>2003</v>
      </c>
      <c r="G27" s="10">
        <v>6</v>
      </c>
      <c r="H27" s="20">
        <f>E27*K4</f>
        <v>9</v>
      </c>
      <c r="I27" s="15">
        <f>D27*K5</f>
        <v>3600</v>
      </c>
      <c r="J27" s="10"/>
      <c r="K27" s="50"/>
      <c r="L27" s="49"/>
      <c r="M27" s="10"/>
      <c r="N27" s="27"/>
      <c r="O27" s="10"/>
    </row>
    <row r="28" spans="1:15" ht="12.75">
      <c r="A28" s="20" t="s">
        <v>183</v>
      </c>
      <c r="B28" s="35" t="s">
        <v>184</v>
      </c>
      <c r="C28" s="13" t="s">
        <v>19</v>
      </c>
      <c r="D28" s="49">
        <f t="shared" si="3"/>
        <v>600</v>
      </c>
      <c r="E28" s="49">
        <f>D28*K3</f>
        <v>90</v>
      </c>
      <c r="F28" s="136" t="s">
        <v>2003</v>
      </c>
      <c r="G28" s="20">
        <v>6</v>
      </c>
      <c r="H28" s="20">
        <f>D28*K4</f>
        <v>60</v>
      </c>
      <c r="I28" s="15">
        <f>D28*K5</f>
        <v>3600</v>
      </c>
      <c r="J28" s="10"/>
      <c r="K28" s="50"/>
      <c r="L28" s="49"/>
      <c r="M28" s="10"/>
      <c r="N28" s="27"/>
      <c r="O28" s="10"/>
    </row>
    <row r="29" spans="1:15" ht="12.75">
      <c r="A29" s="20" t="s">
        <v>188</v>
      </c>
      <c r="B29" s="32" t="s">
        <v>189</v>
      </c>
      <c r="C29" s="13" t="s">
        <v>51</v>
      </c>
      <c r="D29" s="10">
        <f>1000</f>
        <v>1000</v>
      </c>
      <c r="E29" s="10">
        <f>D29*K3</f>
        <v>150</v>
      </c>
      <c r="F29" s="135" t="s">
        <v>2004</v>
      </c>
      <c r="G29" s="10">
        <v>10</v>
      </c>
      <c r="H29" s="20">
        <f>E29*K4</f>
        <v>15</v>
      </c>
      <c r="I29" s="15">
        <f>D29*K5</f>
        <v>6000</v>
      </c>
      <c r="J29" s="10"/>
      <c r="K29" s="50"/>
      <c r="L29" s="10"/>
      <c r="M29" s="10"/>
      <c r="N29" s="27"/>
      <c r="O29" s="10"/>
    </row>
    <row r="30" spans="1:15" ht="12.75">
      <c r="A30" s="20" t="s">
        <v>192</v>
      </c>
      <c r="B30" s="52" t="s">
        <v>193</v>
      </c>
      <c r="C30" s="13" t="s">
        <v>19</v>
      </c>
      <c r="D30" s="10">
        <f t="shared" ref="D30:D32" si="4">600</f>
        <v>600</v>
      </c>
      <c r="E30" s="49">
        <f>D30*K3</f>
        <v>90</v>
      </c>
      <c r="F30" s="124" t="s">
        <v>2003</v>
      </c>
      <c r="G30" s="20">
        <v>6</v>
      </c>
      <c r="H30" s="20">
        <f>E30*K4</f>
        <v>9</v>
      </c>
      <c r="I30" s="31">
        <f>D30*K5</f>
        <v>3600</v>
      </c>
      <c r="J30" s="10"/>
      <c r="K30" s="50"/>
      <c r="L30" s="49"/>
      <c r="M30" s="10"/>
      <c r="N30" s="27"/>
      <c r="O30" s="10"/>
    </row>
    <row r="31" spans="1:15" ht="12.75">
      <c r="A31" s="10" t="s">
        <v>198</v>
      </c>
      <c r="B31" s="35" t="s">
        <v>199</v>
      </c>
      <c r="C31" s="13" t="s">
        <v>19</v>
      </c>
      <c r="D31" s="10">
        <f t="shared" si="4"/>
        <v>600</v>
      </c>
      <c r="E31" s="49">
        <f>D31*K3</f>
        <v>90</v>
      </c>
      <c r="F31" s="124" t="s">
        <v>2003</v>
      </c>
      <c r="G31" s="10">
        <v>6</v>
      </c>
      <c r="H31" s="10">
        <f>E31*K4</f>
        <v>9</v>
      </c>
      <c r="I31" s="31">
        <f>D31*K5</f>
        <v>3600</v>
      </c>
      <c r="J31" s="10"/>
      <c r="K31" s="50"/>
      <c r="L31" s="49"/>
      <c r="M31" s="10"/>
      <c r="N31" s="27"/>
      <c r="O31" s="10"/>
    </row>
    <row r="32" spans="1:15" ht="12.75">
      <c r="A32" s="10" t="s">
        <v>200</v>
      </c>
      <c r="B32" s="35" t="s">
        <v>201</v>
      </c>
      <c r="C32" s="13" t="s">
        <v>19</v>
      </c>
      <c r="D32" s="20">
        <f t="shared" si="4"/>
        <v>600</v>
      </c>
      <c r="E32" s="49">
        <f>D32*K3</f>
        <v>90</v>
      </c>
      <c r="F32" s="124" t="s">
        <v>2003</v>
      </c>
      <c r="G32" s="10">
        <v>6</v>
      </c>
      <c r="H32" s="10">
        <f>E32*K4</f>
        <v>9</v>
      </c>
      <c r="I32" s="31">
        <f>D32*K5</f>
        <v>3600</v>
      </c>
      <c r="J32" s="10"/>
      <c r="K32" s="50"/>
      <c r="L32" s="49"/>
      <c r="M32" s="10"/>
      <c r="N32" s="27"/>
      <c r="O32" s="10"/>
    </row>
    <row r="33" spans="1:15" ht="12.75">
      <c r="A33" s="20" t="s">
        <v>206</v>
      </c>
      <c r="B33" s="35" t="s">
        <v>207</v>
      </c>
      <c r="C33" s="13" t="s">
        <v>18</v>
      </c>
      <c r="D33" s="10">
        <f t="shared" ref="D33:D50" si="5">300</f>
        <v>300</v>
      </c>
      <c r="E33" s="49">
        <f>D33*K3</f>
        <v>45</v>
      </c>
      <c r="F33" s="13" t="s">
        <v>208</v>
      </c>
      <c r="G33" s="10">
        <v>0</v>
      </c>
      <c r="H33" s="10">
        <f>E33*K4</f>
        <v>4.5</v>
      </c>
      <c r="I33" s="15">
        <v>0</v>
      </c>
      <c r="J33" s="10"/>
      <c r="K33" s="50"/>
      <c r="L33" s="49"/>
      <c r="M33" s="10"/>
      <c r="N33" s="27"/>
      <c r="O33" s="10"/>
    </row>
    <row r="34" spans="1:15" ht="12.75">
      <c r="A34" s="40" t="s">
        <v>209</v>
      </c>
      <c r="B34" s="35" t="s">
        <v>210</v>
      </c>
      <c r="C34" s="13" t="s">
        <v>18</v>
      </c>
      <c r="D34" s="10">
        <f t="shared" si="5"/>
        <v>300</v>
      </c>
      <c r="E34" s="49">
        <f>D33*K3</f>
        <v>45</v>
      </c>
      <c r="F34" s="13" t="s">
        <v>208</v>
      </c>
      <c r="G34" s="10">
        <v>0</v>
      </c>
      <c r="H34" s="10">
        <f>E33*K4</f>
        <v>4.5</v>
      </c>
      <c r="I34" s="15">
        <v>0</v>
      </c>
      <c r="J34" s="10"/>
      <c r="K34" s="50"/>
      <c r="L34" s="49"/>
      <c r="M34" s="10"/>
      <c r="N34" s="27"/>
      <c r="O34" s="10"/>
    </row>
    <row r="35" spans="1:15" ht="12.75">
      <c r="A35" s="20" t="s">
        <v>212</v>
      </c>
      <c r="B35" s="35" t="s">
        <v>213</v>
      </c>
      <c r="C35" s="13" t="s">
        <v>18</v>
      </c>
      <c r="D35" s="10">
        <f t="shared" si="5"/>
        <v>300</v>
      </c>
      <c r="E35" s="49">
        <f>D33*K3</f>
        <v>45</v>
      </c>
      <c r="F35" s="13" t="s">
        <v>208</v>
      </c>
      <c r="G35" s="10">
        <v>0</v>
      </c>
      <c r="H35" s="10">
        <f>E33*K4</f>
        <v>4.5</v>
      </c>
      <c r="I35" s="15">
        <v>0</v>
      </c>
      <c r="J35" s="10"/>
      <c r="K35" s="50"/>
      <c r="L35" s="49"/>
      <c r="M35" s="10"/>
      <c r="N35" s="27"/>
      <c r="O35" s="10"/>
    </row>
    <row r="36" spans="1:15" ht="15" customHeight="1">
      <c r="A36" s="20" t="s">
        <v>218</v>
      </c>
      <c r="B36" s="35" t="s">
        <v>219</v>
      </c>
      <c r="C36" s="13" t="s">
        <v>18</v>
      </c>
      <c r="D36" s="10">
        <f t="shared" si="5"/>
        <v>300</v>
      </c>
      <c r="E36" s="49">
        <f>D33*K3</f>
        <v>45</v>
      </c>
      <c r="F36" s="13" t="s">
        <v>208</v>
      </c>
      <c r="G36" s="10">
        <v>0</v>
      </c>
      <c r="H36" s="10">
        <f>E33*K4</f>
        <v>4.5</v>
      </c>
      <c r="I36" s="15">
        <v>0</v>
      </c>
      <c r="J36" s="10"/>
      <c r="K36" s="50"/>
      <c r="L36" s="49"/>
      <c r="M36" s="10"/>
      <c r="N36" s="27"/>
      <c r="O36" s="10"/>
    </row>
    <row r="37" spans="1:15" ht="12.75">
      <c r="A37" s="20" t="s">
        <v>220</v>
      </c>
      <c r="B37" s="35" t="s">
        <v>221</v>
      </c>
      <c r="C37" s="13" t="s">
        <v>18</v>
      </c>
      <c r="D37" s="10">
        <f t="shared" si="5"/>
        <v>300</v>
      </c>
      <c r="E37" s="49">
        <f>D33*K3</f>
        <v>45</v>
      </c>
      <c r="F37" s="13" t="s">
        <v>208</v>
      </c>
      <c r="G37" s="10">
        <v>0</v>
      </c>
      <c r="H37" s="10">
        <f>E33*K4</f>
        <v>4.5</v>
      </c>
      <c r="I37" s="15">
        <v>0</v>
      </c>
      <c r="J37" s="10"/>
      <c r="K37" s="50"/>
      <c r="L37" s="49"/>
      <c r="M37" s="10"/>
      <c r="N37" s="27"/>
      <c r="O37" s="10"/>
    </row>
    <row r="38" spans="1:15" ht="12.75">
      <c r="A38" s="40" t="s">
        <v>222</v>
      </c>
      <c r="B38" s="35" t="s">
        <v>223</v>
      </c>
      <c r="C38" s="13" t="s">
        <v>18</v>
      </c>
      <c r="D38" s="10">
        <f t="shared" si="5"/>
        <v>300</v>
      </c>
      <c r="E38" s="49">
        <f>D33*K3</f>
        <v>45</v>
      </c>
      <c r="F38" s="13" t="s">
        <v>208</v>
      </c>
      <c r="G38" s="10">
        <v>0</v>
      </c>
      <c r="H38" s="10">
        <f>E33*K4</f>
        <v>4.5</v>
      </c>
      <c r="I38" s="15">
        <v>0</v>
      </c>
      <c r="J38" s="10"/>
      <c r="K38" s="50"/>
      <c r="L38" s="49"/>
      <c r="M38" s="10"/>
      <c r="N38" s="27"/>
      <c r="O38" s="10"/>
    </row>
    <row r="39" spans="1:15" ht="12.75">
      <c r="A39" s="40" t="s">
        <v>226</v>
      </c>
      <c r="B39" s="35" t="s">
        <v>227</v>
      </c>
      <c r="C39" s="13" t="s">
        <v>18</v>
      </c>
      <c r="D39" s="10">
        <f t="shared" si="5"/>
        <v>300</v>
      </c>
      <c r="E39" s="49">
        <f>D33*K3</f>
        <v>45</v>
      </c>
      <c r="F39" s="13" t="s">
        <v>208</v>
      </c>
      <c r="G39" s="10">
        <v>0</v>
      </c>
      <c r="H39" s="10">
        <f>E33*K4</f>
        <v>4.5</v>
      </c>
      <c r="I39" s="15">
        <v>0</v>
      </c>
      <c r="J39" s="10"/>
      <c r="K39" s="50"/>
      <c r="L39" s="49"/>
      <c r="M39" s="10"/>
      <c r="N39" s="27"/>
      <c r="O39" s="10"/>
    </row>
    <row r="40" spans="1:15" ht="12.75">
      <c r="A40" s="40" t="s">
        <v>230</v>
      </c>
      <c r="B40" s="35" t="s">
        <v>231</v>
      </c>
      <c r="C40" s="13" t="s">
        <v>18</v>
      </c>
      <c r="D40" s="10">
        <f t="shared" si="5"/>
        <v>300</v>
      </c>
      <c r="E40" s="49">
        <f>D33*K3</f>
        <v>45</v>
      </c>
      <c r="F40" s="13" t="s">
        <v>208</v>
      </c>
      <c r="G40" s="10">
        <v>0</v>
      </c>
      <c r="H40" s="10">
        <f>E33*K4</f>
        <v>4.5</v>
      </c>
      <c r="I40" s="15">
        <v>0</v>
      </c>
      <c r="J40" s="10"/>
      <c r="K40" s="50"/>
      <c r="L40" s="49"/>
      <c r="M40" s="10"/>
      <c r="N40" s="27"/>
      <c r="O40" s="10"/>
    </row>
    <row r="41" spans="1:15" ht="12.75">
      <c r="A41" s="40" t="s">
        <v>232</v>
      </c>
      <c r="B41" s="35" t="s">
        <v>233</v>
      </c>
      <c r="C41" s="13" t="s">
        <v>18</v>
      </c>
      <c r="D41" s="10">
        <f t="shared" si="5"/>
        <v>300</v>
      </c>
      <c r="E41" s="49">
        <f>D33*K3</f>
        <v>45</v>
      </c>
      <c r="F41" s="13" t="s">
        <v>208</v>
      </c>
      <c r="G41" s="10">
        <v>0</v>
      </c>
      <c r="H41" s="10">
        <f>E33*K4</f>
        <v>4.5</v>
      </c>
      <c r="I41" s="15">
        <v>0</v>
      </c>
      <c r="J41" s="10"/>
      <c r="K41" s="50"/>
      <c r="L41" s="49"/>
      <c r="M41" s="10"/>
      <c r="N41" s="27"/>
      <c r="O41" s="10"/>
    </row>
    <row r="42" spans="1:15" ht="12.75">
      <c r="A42" s="40" t="s">
        <v>236</v>
      </c>
      <c r="B42" s="35" t="s">
        <v>237</v>
      </c>
      <c r="C42" s="13" t="s">
        <v>18</v>
      </c>
      <c r="D42" s="10">
        <f t="shared" si="5"/>
        <v>300</v>
      </c>
      <c r="E42" s="49">
        <f>D33*K3</f>
        <v>45</v>
      </c>
      <c r="F42" s="13" t="s">
        <v>208</v>
      </c>
      <c r="G42" s="10">
        <v>0</v>
      </c>
      <c r="H42" s="10">
        <f>E33*K4</f>
        <v>4.5</v>
      </c>
      <c r="I42" s="15">
        <v>0</v>
      </c>
      <c r="J42" s="10"/>
      <c r="K42" s="50"/>
      <c r="L42" s="49"/>
      <c r="M42" s="10"/>
      <c r="N42" s="27"/>
      <c r="O42" s="10"/>
    </row>
    <row r="43" spans="1:15" ht="12.75">
      <c r="A43" s="40" t="s">
        <v>240</v>
      </c>
      <c r="B43" s="35" t="s">
        <v>241</v>
      </c>
      <c r="C43" s="13" t="s">
        <v>18</v>
      </c>
      <c r="D43" s="10">
        <f t="shared" si="5"/>
        <v>300</v>
      </c>
      <c r="E43" s="49">
        <f>D33*K3</f>
        <v>45</v>
      </c>
      <c r="F43" s="13" t="s">
        <v>208</v>
      </c>
      <c r="G43" s="10">
        <v>0</v>
      </c>
      <c r="H43" s="10">
        <f>E33*K4</f>
        <v>4.5</v>
      </c>
      <c r="I43" s="15">
        <v>0</v>
      </c>
      <c r="J43" s="10"/>
      <c r="K43" s="50"/>
      <c r="L43" s="49"/>
      <c r="M43" s="10"/>
      <c r="N43" s="27"/>
      <c r="O43" s="10"/>
    </row>
    <row r="44" spans="1:15" ht="12.75">
      <c r="A44" s="40" t="s">
        <v>242</v>
      </c>
      <c r="B44" s="35" t="s">
        <v>243</v>
      </c>
      <c r="C44" s="13" t="s">
        <v>18</v>
      </c>
      <c r="D44" s="10">
        <f t="shared" si="5"/>
        <v>300</v>
      </c>
      <c r="E44" s="49">
        <f>D44*K3</f>
        <v>45</v>
      </c>
      <c r="F44" s="13" t="s">
        <v>208</v>
      </c>
      <c r="G44" s="10">
        <v>0</v>
      </c>
      <c r="H44" s="10">
        <f>E33*K4</f>
        <v>4.5</v>
      </c>
      <c r="I44" s="15">
        <v>0</v>
      </c>
      <c r="J44" s="10"/>
      <c r="K44" s="50"/>
      <c r="L44" s="49"/>
      <c r="M44" s="10"/>
      <c r="N44" s="27"/>
      <c r="O44" s="10"/>
    </row>
    <row r="45" spans="1:15" ht="12.75">
      <c r="A45" s="40" t="s">
        <v>246</v>
      </c>
      <c r="B45" s="35" t="s">
        <v>247</v>
      </c>
      <c r="C45" s="13" t="s">
        <v>18</v>
      </c>
      <c r="D45" s="10">
        <f t="shared" si="5"/>
        <v>300</v>
      </c>
      <c r="E45" s="49">
        <f>D45*K3</f>
        <v>45</v>
      </c>
      <c r="F45" s="13" t="s">
        <v>208</v>
      </c>
      <c r="G45" s="10">
        <v>0</v>
      </c>
      <c r="H45" s="10">
        <f>E33*K4</f>
        <v>4.5</v>
      </c>
      <c r="I45" s="15">
        <v>0</v>
      </c>
      <c r="J45" s="10"/>
      <c r="K45" s="50"/>
      <c r="L45" s="49"/>
      <c r="M45" s="10"/>
      <c r="N45" s="27"/>
      <c r="O45" s="10"/>
    </row>
    <row r="46" spans="1:15" ht="12.75">
      <c r="A46" s="40" t="s">
        <v>248</v>
      </c>
      <c r="B46" s="35" t="s">
        <v>249</v>
      </c>
      <c r="C46" s="13" t="s">
        <v>18</v>
      </c>
      <c r="D46" s="10">
        <f t="shared" si="5"/>
        <v>300</v>
      </c>
      <c r="E46" s="49">
        <f>D33*K3</f>
        <v>45</v>
      </c>
      <c r="F46" s="13" t="s">
        <v>208</v>
      </c>
      <c r="G46" s="10">
        <v>0</v>
      </c>
      <c r="H46" s="10">
        <f>E33*K4</f>
        <v>4.5</v>
      </c>
      <c r="I46" s="15">
        <v>0</v>
      </c>
      <c r="J46" s="10"/>
      <c r="K46" s="50"/>
      <c r="L46" s="49"/>
      <c r="M46" s="10"/>
      <c r="N46" s="27"/>
      <c r="O46" s="10"/>
    </row>
    <row r="47" spans="1:15" ht="12.75">
      <c r="A47" s="40" t="s">
        <v>254</v>
      </c>
      <c r="B47" s="35" t="s">
        <v>255</v>
      </c>
      <c r="C47" s="13" t="s">
        <v>18</v>
      </c>
      <c r="D47" s="10">
        <f t="shared" si="5"/>
        <v>300</v>
      </c>
      <c r="E47" s="49">
        <f>D33*K3</f>
        <v>45</v>
      </c>
      <c r="F47" s="13" t="s">
        <v>208</v>
      </c>
      <c r="G47" s="10">
        <v>0</v>
      </c>
      <c r="H47" s="10">
        <f>E33*K4</f>
        <v>4.5</v>
      </c>
      <c r="I47" s="15">
        <v>0</v>
      </c>
      <c r="J47" s="10"/>
      <c r="K47" s="50"/>
      <c r="L47" s="49"/>
      <c r="M47" s="10"/>
      <c r="N47" s="27"/>
      <c r="O47" s="10"/>
    </row>
    <row r="48" spans="1:15" ht="12.75">
      <c r="A48" s="40" t="s">
        <v>256</v>
      </c>
      <c r="B48" s="35" t="s">
        <v>257</v>
      </c>
      <c r="C48" s="13" t="s">
        <v>18</v>
      </c>
      <c r="D48" s="10">
        <f t="shared" si="5"/>
        <v>300</v>
      </c>
      <c r="E48" s="49">
        <f>D33*K3</f>
        <v>45</v>
      </c>
      <c r="F48" s="13" t="s">
        <v>208</v>
      </c>
      <c r="G48" s="10">
        <v>0</v>
      </c>
      <c r="H48" s="10">
        <f>E33*K4</f>
        <v>4.5</v>
      </c>
      <c r="I48" s="15">
        <v>0</v>
      </c>
      <c r="J48" s="10"/>
      <c r="K48" s="50"/>
      <c r="L48" s="49"/>
      <c r="M48" s="10"/>
      <c r="N48" s="27"/>
      <c r="O48" s="10"/>
    </row>
    <row r="49" spans="1:15" ht="12.75">
      <c r="A49" s="40" t="s">
        <v>258</v>
      </c>
      <c r="B49" s="35" t="s">
        <v>260</v>
      </c>
      <c r="C49" s="13" t="s">
        <v>18</v>
      </c>
      <c r="D49" s="10">
        <f t="shared" si="5"/>
        <v>300</v>
      </c>
      <c r="E49" s="49">
        <f>D33*K3</f>
        <v>45</v>
      </c>
      <c r="F49" s="13" t="s">
        <v>208</v>
      </c>
      <c r="G49" s="10">
        <v>0</v>
      </c>
      <c r="H49" s="10">
        <f>E33*K4</f>
        <v>4.5</v>
      </c>
      <c r="I49" s="15">
        <v>0</v>
      </c>
      <c r="J49" s="10"/>
      <c r="K49" s="50"/>
      <c r="L49" s="49"/>
      <c r="M49" s="10"/>
      <c r="N49" s="27"/>
      <c r="O49" s="10"/>
    </row>
    <row r="50" spans="1:15" ht="12.75">
      <c r="A50" s="10" t="s">
        <v>264</v>
      </c>
      <c r="B50" s="35" t="s">
        <v>265</v>
      </c>
      <c r="C50" s="13" t="s">
        <v>18</v>
      </c>
      <c r="D50" s="10">
        <f t="shared" si="5"/>
        <v>300</v>
      </c>
      <c r="E50" s="49">
        <f>D50*K3</f>
        <v>45</v>
      </c>
      <c r="F50" s="136" t="s">
        <v>1092</v>
      </c>
      <c r="G50" s="10">
        <v>0</v>
      </c>
      <c r="H50" s="14">
        <f>E50*K4</f>
        <v>4.5</v>
      </c>
      <c r="I50" s="15">
        <v>0</v>
      </c>
      <c r="J50" s="10"/>
      <c r="K50" s="50"/>
      <c r="L50" s="49"/>
      <c r="M50" s="10"/>
      <c r="N50" s="27"/>
      <c r="O50" s="10"/>
    </row>
    <row r="51" spans="1:15" ht="12.75">
      <c r="A51" s="20" t="s">
        <v>266</v>
      </c>
      <c r="B51" s="35" t="s">
        <v>267</v>
      </c>
      <c r="C51" s="13" t="s">
        <v>27</v>
      </c>
      <c r="D51" s="10">
        <f>800</f>
        <v>800</v>
      </c>
      <c r="E51" s="10">
        <f>D51*K3</f>
        <v>120</v>
      </c>
      <c r="F51" s="136" t="s">
        <v>1092</v>
      </c>
      <c r="G51" s="10">
        <v>8</v>
      </c>
      <c r="H51" s="10">
        <f>E51*K4</f>
        <v>12</v>
      </c>
      <c r="I51" s="31">
        <f>D51*K5</f>
        <v>4800</v>
      </c>
      <c r="J51" s="10"/>
      <c r="K51" s="50"/>
      <c r="L51" s="10"/>
      <c r="M51" s="10"/>
      <c r="N51" s="27"/>
      <c r="O51" s="10"/>
    </row>
    <row r="52" spans="1:15" ht="12.75">
      <c r="A52" s="20" t="s">
        <v>270</v>
      </c>
      <c r="B52" s="35" t="s">
        <v>271</v>
      </c>
      <c r="C52" s="13" t="s">
        <v>27</v>
      </c>
      <c r="D52" s="20">
        <v>800</v>
      </c>
      <c r="E52" s="10">
        <f>D52*K3</f>
        <v>120</v>
      </c>
      <c r="F52" s="136" t="s">
        <v>1092</v>
      </c>
      <c r="G52" s="20">
        <v>8</v>
      </c>
      <c r="H52" s="10">
        <f>E52*K4</f>
        <v>12</v>
      </c>
      <c r="I52" s="31">
        <f>D52*K5</f>
        <v>4800</v>
      </c>
      <c r="J52" s="10"/>
      <c r="K52" s="50"/>
      <c r="L52" s="10"/>
      <c r="M52" s="10"/>
      <c r="N52" s="27"/>
      <c r="O52" s="10"/>
    </row>
    <row r="53" spans="1:15" ht="12.75">
      <c r="A53" s="20" t="s">
        <v>274</v>
      </c>
      <c r="B53" s="35" t="s">
        <v>275</v>
      </c>
      <c r="C53" s="13" t="s">
        <v>37</v>
      </c>
      <c r="D53" s="10">
        <f>1200</f>
        <v>1200</v>
      </c>
      <c r="E53" s="10">
        <f>D53*K3</f>
        <v>180</v>
      </c>
      <c r="F53" s="136" t="s">
        <v>1092</v>
      </c>
      <c r="G53" s="10">
        <v>12</v>
      </c>
      <c r="H53" s="10">
        <f>E53*K4</f>
        <v>18</v>
      </c>
      <c r="I53" s="31">
        <f>D53*K5</f>
        <v>7200</v>
      </c>
      <c r="J53" s="10"/>
      <c r="K53" s="50"/>
      <c r="L53" s="10"/>
      <c r="M53" s="10"/>
      <c r="N53" s="27"/>
      <c r="O53" s="10"/>
    </row>
    <row r="54" spans="1:15" ht="12.75">
      <c r="A54" s="20" t="s">
        <v>280</v>
      </c>
      <c r="B54" s="35" t="s">
        <v>281</v>
      </c>
      <c r="C54" s="13" t="s">
        <v>37</v>
      </c>
      <c r="D54" s="10">
        <f>1300</f>
        <v>1300</v>
      </c>
      <c r="E54" s="10">
        <f t="shared" ref="E54:E55" si="6">D54*K3</f>
        <v>195</v>
      </c>
      <c r="F54" s="136" t="s">
        <v>1092</v>
      </c>
      <c r="G54" s="20">
        <v>12</v>
      </c>
      <c r="H54" s="14">
        <f>E54*K4</f>
        <v>19.5</v>
      </c>
      <c r="I54" s="31">
        <f>D54*K5</f>
        <v>7800</v>
      </c>
      <c r="J54" s="10"/>
      <c r="K54" s="50"/>
      <c r="L54" s="10"/>
      <c r="M54" s="10"/>
      <c r="N54" s="27"/>
      <c r="O54" s="10"/>
    </row>
    <row r="55" spans="1:15" ht="12.75">
      <c r="A55" s="20" t="s">
        <v>284</v>
      </c>
      <c r="B55" s="35" t="s">
        <v>285</v>
      </c>
      <c r="C55" s="13" t="s">
        <v>37</v>
      </c>
      <c r="D55" s="10">
        <f>1200</f>
        <v>1200</v>
      </c>
      <c r="E55" s="10">
        <f t="shared" si="6"/>
        <v>120</v>
      </c>
      <c r="F55" s="136" t="s">
        <v>1092</v>
      </c>
      <c r="G55" s="20">
        <v>12</v>
      </c>
      <c r="H55" s="14">
        <f>E55*K4</f>
        <v>12</v>
      </c>
      <c r="I55" s="31">
        <f>D55*K5</f>
        <v>7200</v>
      </c>
      <c r="J55" s="10"/>
      <c r="K55" s="50"/>
      <c r="L55" s="10"/>
      <c r="M55" s="10"/>
      <c r="N55" s="27"/>
      <c r="O55" s="10"/>
    </row>
    <row r="56" spans="1:15" ht="12.75">
      <c r="A56" s="20" t="s">
        <v>288</v>
      </c>
      <c r="B56" s="35" t="s">
        <v>289</v>
      </c>
      <c r="C56" s="13" t="s">
        <v>19</v>
      </c>
      <c r="D56" s="10">
        <f t="shared" ref="D56:D58" si="7">600</f>
        <v>600</v>
      </c>
      <c r="E56" s="10">
        <f>D56*K3</f>
        <v>90</v>
      </c>
      <c r="F56" s="136" t="s">
        <v>1092</v>
      </c>
      <c r="G56" s="10">
        <v>6</v>
      </c>
      <c r="H56" s="10">
        <f>E56*K4</f>
        <v>9</v>
      </c>
      <c r="I56" s="31">
        <f>D56*K5</f>
        <v>3600</v>
      </c>
      <c r="K56" s="50"/>
      <c r="L56" s="10"/>
      <c r="M56" s="10"/>
      <c r="N56" s="27"/>
      <c r="O56" s="10"/>
    </row>
    <row r="57" spans="1:15" ht="12.75">
      <c r="A57" s="20" t="s">
        <v>292</v>
      </c>
      <c r="B57" s="35" t="s">
        <v>293</v>
      </c>
      <c r="C57" s="13" t="s">
        <v>19</v>
      </c>
      <c r="D57" s="10">
        <f t="shared" si="7"/>
        <v>600</v>
      </c>
      <c r="E57" s="10">
        <f>D56*K3</f>
        <v>90</v>
      </c>
      <c r="F57" s="136" t="s">
        <v>1092</v>
      </c>
      <c r="G57" s="20">
        <v>6</v>
      </c>
      <c r="H57" s="10">
        <f>E56*K4</f>
        <v>9</v>
      </c>
      <c r="I57" s="31">
        <f>D56*K5</f>
        <v>3600</v>
      </c>
      <c r="K57" s="50"/>
      <c r="L57" s="10"/>
      <c r="M57" s="10"/>
      <c r="N57" s="27"/>
      <c r="O57" s="10"/>
    </row>
    <row r="58" spans="1:15" ht="12.75">
      <c r="A58" s="20" t="s">
        <v>296</v>
      </c>
      <c r="B58" s="35" t="s">
        <v>297</v>
      </c>
      <c r="C58" s="13" t="s">
        <v>19</v>
      </c>
      <c r="D58" s="10">
        <f t="shared" si="7"/>
        <v>600</v>
      </c>
      <c r="E58" s="10">
        <f>D56*K3</f>
        <v>90</v>
      </c>
      <c r="F58" s="136" t="s">
        <v>1092</v>
      </c>
      <c r="G58" s="20">
        <v>6</v>
      </c>
      <c r="H58" s="10">
        <f>E56*K4</f>
        <v>9</v>
      </c>
      <c r="I58" s="31">
        <f>D56*K5</f>
        <v>3600</v>
      </c>
      <c r="K58" s="50"/>
      <c r="L58" s="10"/>
      <c r="M58" s="10"/>
      <c r="N58" s="27"/>
      <c r="O58" s="10"/>
    </row>
    <row r="59" spans="1:15" ht="12.75">
      <c r="A59" s="20" t="s">
        <v>300</v>
      </c>
      <c r="B59" s="35" t="s">
        <v>301</v>
      </c>
      <c r="C59" s="13" t="s">
        <v>51</v>
      </c>
      <c r="D59" s="10">
        <f t="shared" ref="D59:D60" si="8">1000</f>
        <v>1000</v>
      </c>
      <c r="E59" s="10">
        <f>D59*K3</f>
        <v>150</v>
      </c>
      <c r="F59" s="136" t="s">
        <v>1092</v>
      </c>
      <c r="G59" s="10">
        <v>10</v>
      </c>
      <c r="H59" s="10">
        <f>E59*K4</f>
        <v>15</v>
      </c>
      <c r="I59" s="31">
        <f>D59*K5</f>
        <v>6000</v>
      </c>
      <c r="K59" s="50"/>
      <c r="L59" s="10"/>
      <c r="M59" s="10"/>
      <c r="N59" s="27"/>
      <c r="O59" s="10"/>
    </row>
    <row r="60" spans="1:15" ht="12.75">
      <c r="A60" s="20" t="s">
        <v>304</v>
      </c>
      <c r="B60" s="35" t="s">
        <v>305</v>
      </c>
      <c r="C60" s="13" t="s">
        <v>51</v>
      </c>
      <c r="D60" s="10">
        <f t="shared" si="8"/>
        <v>1000</v>
      </c>
      <c r="E60" s="10">
        <f>D60*K3</f>
        <v>150</v>
      </c>
      <c r="F60" s="136" t="s">
        <v>1092</v>
      </c>
      <c r="G60" s="20">
        <v>10</v>
      </c>
      <c r="H60" s="10">
        <f>E59*K4</f>
        <v>15</v>
      </c>
      <c r="I60" s="31">
        <f>D59*K5</f>
        <v>6000</v>
      </c>
      <c r="K60" s="50"/>
      <c r="L60" s="10"/>
      <c r="M60" s="10"/>
      <c r="N60" s="27"/>
      <c r="O60" s="10"/>
    </row>
    <row r="61" spans="1:15" ht="12.75">
      <c r="A61" s="20" t="s">
        <v>308</v>
      </c>
      <c r="B61" s="35" t="s">
        <v>309</v>
      </c>
      <c r="C61" s="13" t="s">
        <v>51</v>
      </c>
      <c r="D61" s="20">
        <v>1000</v>
      </c>
      <c r="E61" s="10">
        <f>D61*K3</f>
        <v>150</v>
      </c>
      <c r="F61" s="136" t="s">
        <v>1092</v>
      </c>
      <c r="G61" s="20">
        <v>10</v>
      </c>
      <c r="H61" s="10">
        <f>E59*K4</f>
        <v>15</v>
      </c>
      <c r="I61" s="31">
        <f>D59*K5</f>
        <v>6000</v>
      </c>
      <c r="K61" s="50"/>
      <c r="L61" s="10"/>
      <c r="M61" s="10"/>
      <c r="N61" s="27"/>
      <c r="O61" s="10"/>
    </row>
    <row r="62" spans="1:15" ht="12.75">
      <c r="A62" s="20" t="s">
        <v>312</v>
      </c>
      <c r="B62" s="35" t="s">
        <v>313</v>
      </c>
      <c r="C62" s="13" t="s">
        <v>27</v>
      </c>
      <c r="D62" s="10">
        <f>800</f>
        <v>800</v>
      </c>
      <c r="E62" s="10">
        <f>D62*K3</f>
        <v>120</v>
      </c>
      <c r="F62" s="136" t="s">
        <v>2003</v>
      </c>
      <c r="G62" s="10">
        <v>8</v>
      </c>
      <c r="H62" s="20">
        <f>E62*K4</f>
        <v>12</v>
      </c>
      <c r="I62" s="31">
        <f>D62*K5</f>
        <v>4800</v>
      </c>
      <c r="K62" s="50"/>
      <c r="L62" s="10"/>
      <c r="M62" s="10"/>
      <c r="N62" s="27"/>
      <c r="O62" s="10"/>
    </row>
    <row r="63" spans="1:15" ht="12.75">
      <c r="A63" s="20" t="s">
        <v>316</v>
      </c>
      <c r="B63" s="35" t="s">
        <v>317</v>
      </c>
      <c r="C63" s="13" t="s">
        <v>27</v>
      </c>
      <c r="D63" s="20">
        <v>800</v>
      </c>
      <c r="E63" s="10">
        <f>D63*K3</f>
        <v>120</v>
      </c>
      <c r="F63" s="136" t="s">
        <v>2003</v>
      </c>
      <c r="G63" s="20">
        <v>8</v>
      </c>
      <c r="H63" s="20">
        <f>E63*K4</f>
        <v>12</v>
      </c>
      <c r="I63" s="31">
        <f>D63*K5</f>
        <v>4800</v>
      </c>
      <c r="K63" s="50"/>
      <c r="L63" s="10"/>
      <c r="M63" s="10"/>
      <c r="N63" s="27"/>
      <c r="O63" s="10"/>
    </row>
    <row r="64" spans="1:15" ht="12.75">
      <c r="A64" s="20" t="s">
        <v>322</v>
      </c>
      <c r="B64" s="35" t="s">
        <v>323</v>
      </c>
      <c r="C64" s="13" t="s">
        <v>27</v>
      </c>
      <c r="D64" s="10">
        <f t="shared" ref="D64:D65" si="9">800</f>
        <v>800</v>
      </c>
      <c r="E64" s="10">
        <f>D64*K3</f>
        <v>120</v>
      </c>
      <c r="F64" s="136" t="s">
        <v>2003</v>
      </c>
      <c r="G64" s="10">
        <v>8</v>
      </c>
      <c r="H64" s="20">
        <f>E64*K4</f>
        <v>12</v>
      </c>
      <c r="I64" s="31">
        <f>D64*K5</f>
        <v>4800</v>
      </c>
      <c r="K64" s="50"/>
      <c r="L64" s="10"/>
      <c r="M64" s="10"/>
      <c r="N64" s="27"/>
      <c r="O64" s="10"/>
    </row>
    <row r="65" spans="1:15" ht="12.75">
      <c r="A65" s="20" t="s">
        <v>324</v>
      </c>
      <c r="B65" s="35" t="s">
        <v>325</v>
      </c>
      <c r="C65" s="13" t="s">
        <v>27</v>
      </c>
      <c r="D65" s="10">
        <f t="shared" si="9"/>
        <v>800</v>
      </c>
      <c r="E65" s="10">
        <f>D65*K3</f>
        <v>120</v>
      </c>
      <c r="F65" s="136" t="s">
        <v>2003</v>
      </c>
      <c r="G65" s="20">
        <v>8</v>
      </c>
      <c r="H65" s="20">
        <f>E65*K4</f>
        <v>12</v>
      </c>
      <c r="I65" s="31">
        <f>D65*K5</f>
        <v>4800</v>
      </c>
      <c r="K65" s="50"/>
      <c r="L65" s="10"/>
      <c r="M65" s="10"/>
      <c r="N65" s="27"/>
      <c r="O65" s="10"/>
    </row>
    <row r="66" spans="1:15" ht="12.75">
      <c r="A66" s="20" t="s">
        <v>328</v>
      </c>
      <c r="B66" s="35" t="s">
        <v>329</v>
      </c>
      <c r="C66" s="13" t="s">
        <v>18</v>
      </c>
      <c r="D66" s="10">
        <f t="shared" ref="D66:D78" si="10">300</f>
        <v>300</v>
      </c>
      <c r="E66" s="49">
        <f>D66*K3</f>
        <v>45</v>
      </c>
      <c r="F66" s="136" t="s">
        <v>1092</v>
      </c>
      <c r="G66" s="10">
        <v>0</v>
      </c>
      <c r="H66" s="14">
        <f>E66*K4</f>
        <v>4.5</v>
      </c>
      <c r="I66" s="15">
        <v>0</v>
      </c>
      <c r="K66" s="50"/>
      <c r="L66" s="49"/>
      <c r="M66" s="10"/>
      <c r="N66" s="27"/>
      <c r="O66" s="10"/>
    </row>
    <row r="67" spans="1:15" ht="12.75">
      <c r="A67" s="20" t="s">
        <v>332</v>
      </c>
      <c r="B67" s="35" t="s">
        <v>333</v>
      </c>
      <c r="C67" s="13" t="s">
        <v>18</v>
      </c>
      <c r="D67" s="10">
        <f t="shared" si="10"/>
        <v>300</v>
      </c>
      <c r="E67" s="49">
        <f>D66*K3</f>
        <v>45</v>
      </c>
      <c r="F67" s="136" t="s">
        <v>1092</v>
      </c>
      <c r="G67" s="10">
        <v>0</v>
      </c>
      <c r="H67" s="14">
        <f>E66*K4</f>
        <v>4.5</v>
      </c>
      <c r="I67" s="15">
        <v>0</v>
      </c>
      <c r="K67" s="50"/>
      <c r="L67" s="49"/>
      <c r="M67" s="10"/>
      <c r="N67" s="27"/>
      <c r="O67" s="10"/>
    </row>
    <row r="68" spans="1:15" ht="12.75">
      <c r="A68" s="20" t="s">
        <v>335</v>
      </c>
      <c r="B68" s="35" t="s">
        <v>336</v>
      </c>
      <c r="C68" s="13" t="s">
        <v>18</v>
      </c>
      <c r="D68" s="10">
        <f t="shared" si="10"/>
        <v>300</v>
      </c>
      <c r="E68" s="49">
        <f>D66*K3</f>
        <v>45</v>
      </c>
      <c r="F68" s="136" t="s">
        <v>1092</v>
      </c>
      <c r="G68" s="10">
        <v>0</v>
      </c>
      <c r="H68" s="14">
        <f>E66*K4</f>
        <v>4.5</v>
      </c>
      <c r="I68" s="15">
        <v>0</v>
      </c>
      <c r="K68" s="50"/>
      <c r="L68" s="49"/>
      <c r="M68" s="10"/>
      <c r="N68" s="27"/>
      <c r="O68" s="10"/>
    </row>
    <row r="69" spans="1:15" ht="12.75">
      <c r="A69" s="40" t="s">
        <v>337</v>
      </c>
      <c r="B69" s="35" t="s">
        <v>338</v>
      </c>
      <c r="C69" s="13" t="s">
        <v>18</v>
      </c>
      <c r="D69" s="10">
        <f t="shared" si="10"/>
        <v>300</v>
      </c>
      <c r="E69" s="49">
        <f>D66*K3</f>
        <v>45</v>
      </c>
      <c r="F69" s="136" t="s">
        <v>1092</v>
      </c>
      <c r="G69" s="10">
        <v>0</v>
      </c>
      <c r="H69" s="14">
        <f>E66*K4</f>
        <v>4.5</v>
      </c>
      <c r="I69" s="15">
        <v>0</v>
      </c>
      <c r="K69" s="50"/>
      <c r="L69" s="49"/>
      <c r="M69" s="10"/>
      <c r="N69" s="27"/>
      <c r="O69" s="10"/>
    </row>
    <row r="70" spans="1:15" ht="12.75">
      <c r="A70" s="20" t="s">
        <v>343</v>
      </c>
      <c r="B70" s="35" t="s">
        <v>344</v>
      </c>
      <c r="C70" s="13" t="s">
        <v>18</v>
      </c>
      <c r="D70" s="10">
        <f t="shared" si="10"/>
        <v>300</v>
      </c>
      <c r="E70" s="49">
        <f>D66*K3</f>
        <v>45</v>
      </c>
      <c r="F70" s="136" t="s">
        <v>1092</v>
      </c>
      <c r="G70" s="10">
        <v>0</v>
      </c>
      <c r="H70" s="14">
        <f>E66*K4</f>
        <v>4.5</v>
      </c>
      <c r="I70" s="15">
        <v>0</v>
      </c>
      <c r="K70" s="50"/>
      <c r="L70" s="49"/>
      <c r="M70" s="10"/>
      <c r="N70" s="27"/>
      <c r="O70" s="10"/>
    </row>
    <row r="71" spans="1:15" ht="12.75">
      <c r="A71" s="20" t="s">
        <v>345</v>
      </c>
      <c r="B71" s="35" t="s">
        <v>346</v>
      </c>
      <c r="C71" s="13" t="s">
        <v>18</v>
      </c>
      <c r="D71" s="10">
        <f t="shared" si="10"/>
        <v>300</v>
      </c>
      <c r="E71" s="49">
        <f>D66*K3</f>
        <v>45</v>
      </c>
      <c r="F71" s="136" t="s">
        <v>1092</v>
      </c>
      <c r="G71" s="10">
        <v>0</v>
      </c>
      <c r="H71" s="14">
        <f>E66*K4</f>
        <v>4.5</v>
      </c>
      <c r="I71" s="15">
        <v>0</v>
      </c>
      <c r="K71" s="50"/>
      <c r="L71" s="49"/>
      <c r="M71" s="10"/>
      <c r="N71" s="27"/>
      <c r="O71" s="10"/>
    </row>
    <row r="72" spans="1:15" ht="12.75">
      <c r="A72" s="20" t="s">
        <v>349</v>
      </c>
      <c r="B72" s="35" t="s">
        <v>350</v>
      </c>
      <c r="C72" s="13" t="s">
        <v>18</v>
      </c>
      <c r="D72" s="10">
        <f t="shared" si="10"/>
        <v>300</v>
      </c>
      <c r="E72" s="49">
        <f>D66*K3</f>
        <v>45</v>
      </c>
      <c r="F72" s="136" t="s">
        <v>1092</v>
      </c>
      <c r="G72" s="10">
        <v>0</v>
      </c>
      <c r="H72" s="14">
        <f>E66*K4</f>
        <v>4.5</v>
      </c>
      <c r="I72" s="15">
        <v>0</v>
      </c>
      <c r="K72" s="50"/>
      <c r="L72" s="49"/>
      <c r="M72" s="10"/>
      <c r="N72" s="27"/>
      <c r="O72" s="10"/>
    </row>
    <row r="73" spans="1:15" ht="12.75">
      <c r="A73" s="20" t="s">
        <v>353</v>
      </c>
      <c r="B73" s="35" t="s">
        <v>354</v>
      </c>
      <c r="C73" s="13" t="s">
        <v>18</v>
      </c>
      <c r="D73" s="10">
        <f t="shared" si="10"/>
        <v>300</v>
      </c>
      <c r="E73" s="49">
        <f>D66*K3</f>
        <v>45</v>
      </c>
      <c r="F73" s="136" t="s">
        <v>1092</v>
      </c>
      <c r="G73" s="10">
        <v>0</v>
      </c>
      <c r="H73" s="14">
        <f>E66*K4</f>
        <v>4.5</v>
      </c>
      <c r="I73" s="15">
        <v>0</v>
      </c>
      <c r="K73" s="50"/>
      <c r="L73" s="49"/>
      <c r="M73" s="10"/>
      <c r="N73" s="27"/>
      <c r="O73" s="10"/>
    </row>
    <row r="74" spans="1:15" ht="12.75">
      <c r="A74" s="20" t="s">
        <v>355</v>
      </c>
      <c r="B74" s="35" t="s">
        <v>356</v>
      </c>
      <c r="C74" s="13" t="s">
        <v>18</v>
      </c>
      <c r="D74" s="10">
        <f t="shared" si="10"/>
        <v>300</v>
      </c>
      <c r="E74" s="49">
        <f>D66*K3</f>
        <v>45</v>
      </c>
      <c r="F74" s="136" t="s">
        <v>1092</v>
      </c>
      <c r="G74" s="10">
        <v>0</v>
      </c>
      <c r="H74" s="14">
        <f>E66*K4</f>
        <v>4.5</v>
      </c>
      <c r="I74" s="15">
        <v>0</v>
      </c>
      <c r="K74" s="50"/>
      <c r="L74" s="49"/>
      <c r="M74" s="10"/>
      <c r="N74" s="27"/>
      <c r="O74" s="10"/>
    </row>
    <row r="75" spans="1:15" ht="12.75">
      <c r="A75" s="20" t="s">
        <v>359</v>
      </c>
      <c r="B75" s="35" t="s">
        <v>360</v>
      </c>
      <c r="C75" s="13" t="s">
        <v>18</v>
      </c>
      <c r="D75" s="10">
        <f t="shared" si="10"/>
        <v>300</v>
      </c>
      <c r="E75" s="49">
        <f>D75*K3</f>
        <v>45</v>
      </c>
      <c r="F75" s="136" t="s">
        <v>2003</v>
      </c>
      <c r="G75" s="10">
        <v>0</v>
      </c>
      <c r="H75" s="14">
        <f>E66*K4</f>
        <v>4.5</v>
      </c>
      <c r="I75" s="15">
        <v>0</v>
      </c>
      <c r="K75" s="50"/>
      <c r="L75" s="49"/>
      <c r="M75" s="10"/>
      <c r="N75" s="27"/>
      <c r="O75" s="10"/>
    </row>
    <row r="76" spans="1:15" ht="12.75">
      <c r="A76" s="20" t="s">
        <v>361</v>
      </c>
      <c r="B76" s="35" t="s">
        <v>362</v>
      </c>
      <c r="C76" s="13" t="s">
        <v>18</v>
      </c>
      <c r="D76" s="10">
        <f t="shared" si="10"/>
        <v>300</v>
      </c>
      <c r="E76" s="49">
        <f>D75*K3</f>
        <v>45</v>
      </c>
      <c r="F76" s="136" t="s">
        <v>2003</v>
      </c>
      <c r="G76" s="20">
        <v>0</v>
      </c>
      <c r="H76" s="14">
        <f>E66*K4</f>
        <v>4.5</v>
      </c>
      <c r="I76" s="15">
        <v>0</v>
      </c>
      <c r="K76" s="50"/>
      <c r="L76" s="49"/>
      <c r="M76" s="10"/>
      <c r="N76" s="27"/>
      <c r="O76" s="10"/>
    </row>
    <row r="77" spans="1:15" ht="12.75">
      <c r="A77" s="20" t="s">
        <v>363</v>
      </c>
      <c r="B77" s="35" t="s">
        <v>364</v>
      </c>
      <c r="C77" s="13" t="s">
        <v>18</v>
      </c>
      <c r="D77" s="10">
        <f t="shared" si="10"/>
        <v>300</v>
      </c>
      <c r="E77" s="49">
        <f>D75*K3</f>
        <v>45</v>
      </c>
      <c r="F77" s="136" t="s">
        <v>2003</v>
      </c>
      <c r="G77" s="20">
        <v>0</v>
      </c>
      <c r="H77" s="14">
        <f>E66*K4</f>
        <v>4.5</v>
      </c>
      <c r="I77" s="15">
        <v>0</v>
      </c>
      <c r="K77" s="50"/>
      <c r="L77" s="49"/>
      <c r="M77" s="10"/>
      <c r="N77" s="27"/>
      <c r="O77" s="10"/>
    </row>
    <row r="78" spans="1:15" ht="12.75">
      <c r="A78" s="20" t="s">
        <v>367</v>
      </c>
      <c r="B78" s="35" t="s">
        <v>368</v>
      </c>
      <c r="C78" s="13" t="s">
        <v>18</v>
      </c>
      <c r="D78" s="10">
        <f t="shared" si="10"/>
        <v>300</v>
      </c>
      <c r="E78" s="49">
        <f>D75*K3</f>
        <v>45</v>
      </c>
      <c r="F78" s="136" t="s">
        <v>2003</v>
      </c>
      <c r="G78" s="20">
        <v>0</v>
      </c>
      <c r="H78" s="14">
        <f>E66*K4</f>
        <v>4.5</v>
      </c>
      <c r="I78" s="15">
        <v>0</v>
      </c>
      <c r="K78" s="50"/>
      <c r="L78" s="49"/>
      <c r="M78" s="10"/>
      <c r="N78" s="27"/>
      <c r="O78" s="10"/>
    </row>
    <row r="79" spans="1:15" ht="12.75">
      <c r="A79" s="20" t="s">
        <v>371</v>
      </c>
      <c r="B79" s="35" t="s">
        <v>372</v>
      </c>
      <c r="C79" s="13" t="s">
        <v>51</v>
      </c>
      <c r="D79" s="10">
        <f t="shared" ref="D79:D81" si="11">1000</f>
        <v>1000</v>
      </c>
      <c r="E79" s="10">
        <f>D79*K3</f>
        <v>150</v>
      </c>
      <c r="F79" s="135" t="s">
        <v>2004</v>
      </c>
      <c r="G79" s="10">
        <v>10</v>
      </c>
      <c r="H79" s="10">
        <f>E79*K4</f>
        <v>15</v>
      </c>
      <c r="I79" s="31">
        <f>D79*K5</f>
        <v>6000</v>
      </c>
      <c r="K79" s="50"/>
      <c r="L79" s="10"/>
      <c r="M79" s="10"/>
      <c r="N79" s="27"/>
      <c r="O79" s="10"/>
    </row>
    <row r="80" spans="1:15" ht="12.75">
      <c r="A80" s="20" t="s">
        <v>376</v>
      </c>
      <c r="B80" s="35" t="s">
        <v>377</v>
      </c>
      <c r="C80" s="13" t="s">
        <v>51</v>
      </c>
      <c r="D80" s="10">
        <f t="shared" si="11"/>
        <v>1000</v>
      </c>
      <c r="E80" s="10">
        <f>D80*K3</f>
        <v>150</v>
      </c>
      <c r="F80" s="135" t="s">
        <v>2004</v>
      </c>
      <c r="G80" s="20">
        <v>10</v>
      </c>
      <c r="H80" s="10">
        <f>E80*K4</f>
        <v>15</v>
      </c>
      <c r="I80" s="31">
        <f>D80*K5</f>
        <v>6000</v>
      </c>
      <c r="K80" s="50"/>
      <c r="L80" s="10"/>
      <c r="M80" s="10"/>
      <c r="N80" s="27"/>
      <c r="O80" s="10"/>
    </row>
    <row r="81" spans="1:15" ht="12.75">
      <c r="A81" s="20" t="s">
        <v>381</v>
      </c>
      <c r="B81" s="35" t="s">
        <v>382</v>
      </c>
      <c r="C81" s="13" t="s">
        <v>51</v>
      </c>
      <c r="D81" s="10">
        <f t="shared" si="11"/>
        <v>1000</v>
      </c>
      <c r="E81" s="10">
        <f>D81*K3</f>
        <v>150</v>
      </c>
      <c r="F81" s="135" t="s">
        <v>2004</v>
      </c>
      <c r="G81" s="20">
        <v>10</v>
      </c>
      <c r="H81" s="10">
        <f>E81*K4</f>
        <v>15</v>
      </c>
      <c r="I81" s="31">
        <f>D81*K5</f>
        <v>6000</v>
      </c>
      <c r="K81" s="50"/>
      <c r="L81" s="10"/>
      <c r="M81" s="10"/>
      <c r="N81" s="27"/>
      <c r="O81" s="10"/>
    </row>
    <row r="82" spans="1:15" ht="12.75">
      <c r="A82" s="20" t="s">
        <v>384</v>
      </c>
      <c r="B82" s="35" t="s">
        <v>385</v>
      </c>
      <c r="C82" s="13" t="s">
        <v>18</v>
      </c>
      <c r="D82" s="10">
        <f t="shared" ref="D82:D97" si="12">300</f>
        <v>300</v>
      </c>
      <c r="E82" s="49">
        <f>D82*K3</f>
        <v>45</v>
      </c>
      <c r="F82" s="13" t="s">
        <v>208</v>
      </c>
      <c r="G82" s="10">
        <v>0</v>
      </c>
      <c r="H82" s="14">
        <f>E82*K4</f>
        <v>4.5</v>
      </c>
      <c r="I82" s="15">
        <v>0</v>
      </c>
      <c r="L82" s="49"/>
      <c r="M82" s="10"/>
      <c r="N82" s="27"/>
      <c r="O82" s="10"/>
    </row>
    <row r="83" spans="1:15" ht="12.75">
      <c r="A83" s="40" t="s">
        <v>390</v>
      </c>
      <c r="B83" s="35" t="s">
        <v>391</v>
      </c>
      <c r="C83" s="13" t="s">
        <v>18</v>
      </c>
      <c r="D83" s="10">
        <f t="shared" si="12"/>
        <v>300</v>
      </c>
      <c r="E83" s="49">
        <f>D82*K3</f>
        <v>45</v>
      </c>
      <c r="F83" s="13" t="s">
        <v>208</v>
      </c>
      <c r="G83" s="20">
        <v>0</v>
      </c>
      <c r="H83" s="14">
        <f>E82*K4</f>
        <v>4.5</v>
      </c>
      <c r="I83" s="15">
        <v>0</v>
      </c>
      <c r="L83" s="49"/>
      <c r="M83" s="10"/>
      <c r="N83" s="27"/>
      <c r="O83" s="10"/>
    </row>
    <row r="84" spans="1:15" ht="12.75">
      <c r="A84" s="20" t="s">
        <v>392</v>
      </c>
      <c r="B84" s="52" t="s">
        <v>393</v>
      </c>
      <c r="C84" s="13" t="s">
        <v>18</v>
      </c>
      <c r="D84" s="10">
        <f t="shared" si="12"/>
        <v>300</v>
      </c>
      <c r="E84" s="49">
        <f>D82*K3</f>
        <v>45</v>
      </c>
      <c r="F84" s="13" t="s">
        <v>208</v>
      </c>
      <c r="G84" s="20">
        <v>0</v>
      </c>
      <c r="H84" s="14">
        <f>E82*K4</f>
        <v>4.5</v>
      </c>
      <c r="I84" s="15">
        <v>0</v>
      </c>
      <c r="L84" s="49"/>
      <c r="M84" s="10"/>
      <c r="N84" s="27"/>
      <c r="O84" s="10"/>
    </row>
    <row r="85" spans="1:15" ht="12.75">
      <c r="A85" s="40" t="s">
        <v>398</v>
      </c>
      <c r="B85" s="35" t="s">
        <v>399</v>
      </c>
      <c r="C85" s="13" t="s">
        <v>18</v>
      </c>
      <c r="D85" s="10">
        <f t="shared" si="12"/>
        <v>300</v>
      </c>
      <c r="E85" s="49">
        <f>D82*K3</f>
        <v>45</v>
      </c>
      <c r="F85" s="13" t="s">
        <v>208</v>
      </c>
      <c r="G85" s="20">
        <v>0</v>
      </c>
      <c r="H85" s="14">
        <f>E82*K4</f>
        <v>4.5</v>
      </c>
      <c r="I85" s="15">
        <v>0</v>
      </c>
      <c r="L85" s="49"/>
      <c r="M85" s="10"/>
      <c r="N85" s="27"/>
      <c r="O85" s="10"/>
    </row>
    <row r="86" spans="1:15" ht="12.75">
      <c r="A86" s="40" t="s">
        <v>398</v>
      </c>
      <c r="B86" s="35" t="s">
        <v>404</v>
      </c>
      <c r="C86" s="13" t="s">
        <v>18</v>
      </c>
      <c r="D86" s="10">
        <f t="shared" si="12"/>
        <v>300</v>
      </c>
      <c r="E86" s="49">
        <f>D82*K3</f>
        <v>45</v>
      </c>
      <c r="F86" s="13" t="s">
        <v>208</v>
      </c>
      <c r="G86" s="20">
        <v>0</v>
      </c>
      <c r="H86" s="14">
        <f>E82*K4</f>
        <v>4.5</v>
      </c>
      <c r="I86" s="15">
        <v>0</v>
      </c>
      <c r="L86" s="49"/>
      <c r="M86" s="10"/>
      <c r="N86" s="27"/>
      <c r="O86" s="10"/>
    </row>
    <row r="87" spans="1:15" ht="12.75">
      <c r="A87" s="40" t="s">
        <v>411</v>
      </c>
      <c r="B87" s="35" t="s">
        <v>412</v>
      </c>
      <c r="C87" s="13" t="s">
        <v>18</v>
      </c>
      <c r="D87" s="10">
        <f t="shared" si="12"/>
        <v>300</v>
      </c>
      <c r="E87" s="49">
        <f>D82*K3</f>
        <v>45</v>
      </c>
      <c r="F87" s="13" t="s">
        <v>208</v>
      </c>
      <c r="G87" s="20">
        <v>0</v>
      </c>
      <c r="H87" s="14">
        <f>E82*K4</f>
        <v>4.5</v>
      </c>
      <c r="I87" s="15">
        <v>0</v>
      </c>
      <c r="L87" s="49"/>
      <c r="M87" s="10"/>
      <c r="N87" s="27"/>
      <c r="O87" s="10"/>
    </row>
    <row r="88" spans="1:15" ht="12.75">
      <c r="A88" s="40" t="s">
        <v>421</v>
      </c>
      <c r="B88" s="35" t="s">
        <v>422</v>
      </c>
      <c r="C88" s="13" t="s">
        <v>18</v>
      </c>
      <c r="D88" s="10">
        <f t="shared" si="12"/>
        <v>300</v>
      </c>
      <c r="E88" s="49">
        <f>D82*K3</f>
        <v>45</v>
      </c>
      <c r="F88" s="13" t="s">
        <v>208</v>
      </c>
      <c r="G88" s="20">
        <v>0</v>
      </c>
      <c r="H88" s="14">
        <f>E82*K4</f>
        <v>4.5</v>
      </c>
      <c r="I88" s="15">
        <v>0</v>
      </c>
      <c r="L88" s="49"/>
      <c r="M88" s="10"/>
      <c r="N88" s="27"/>
      <c r="O88" s="10"/>
    </row>
    <row r="89" spans="1:15" ht="12.75">
      <c r="A89" s="40" t="s">
        <v>429</v>
      </c>
      <c r="B89" s="35" t="s">
        <v>430</v>
      </c>
      <c r="C89" s="13" t="s">
        <v>18</v>
      </c>
      <c r="D89" s="10">
        <f t="shared" si="12"/>
        <v>300</v>
      </c>
      <c r="E89" s="49">
        <f>D82*K3</f>
        <v>45</v>
      </c>
      <c r="F89" s="13" t="s">
        <v>208</v>
      </c>
      <c r="G89" s="20">
        <v>0</v>
      </c>
      <c r="H89" s="14">
        <f>E82*K4</f>
        <v>4.5</v>
      </c>
      <c r="I89" s="15">
        <v>0</v>
      </c>
      <c r="L89" s="49"/>
      <c r="M89" s="10"/>
      <c r="N89" s="27"/>
      <c r="O89" s="10"/>
    </row>
    <row r="90" spans="1:15" ht="12.75">
      <c r="A90" s="40" t="s">
        <v>431</v>
      </c>
      <c r="B90" s="35" t="s">
        <v>432</v>
      </c>
      <c r="C90" s="13" t="s">
        <v>18</v>
      </c>
      <c r="D90" s="10">
        <f t="shared" si="12"/>
        <v>300</v>
      </c>
      <c r="E90" s="49">
        <f>D82*K3</f>
        <v>45</v>
      </c>
      <c r="F90" s="13" t="s">
        <v>208</v>
      </c>
      <c r="G90" s="20">
        <v>0</v>
      </c>
      <c r="H90" s="14">
        <f>E82*K4</f>
        <v>4.5</v>
      </c>
      <c r="I90" s="15">
        <v>0</v>
      </c>
      <c r="L90" s="49"/>
      <c r="M90" s="10"/>
      <c r="N90" s="27"/>
      <c r="O90" s="10"/>
    </row>
    <row r="91" spans="1:15" ht="12.75">
      <c r="A91" s="40" t="s">
        <v>435</v>
      </c>
      <c r="B91" s="35" t="s">
        <v>436</v>
      </c>
      <c r="C91" s="13" t="s">
        <v>18</v>
      </c>
      <c r="D91" s="10">
        <f t="shared" si="12"/>
        <v>300</v>
      </c>
      <c r="E91" s="49">
        <f>D82*K3</f>
        <v>45</v>
      </c>
      <c r="F91" s="13" t="s">
        <v>208</v>
      </c>
      <c r="G91" s="20">
        <v>0</v>
      </c>
      <c r="H91" s="14">
        <f>E82*K4</f>
        <v>4.5</v>
      </c>
      <c r="I91" s="15">
        <v>0</v>
      </c>
      <c r="L91" s="49"/>
      <c r="M91" s="10"/>
      <c r="N91" s="27"/>
      <c r="O91" s="10"/>
    </row>
    <row r="92" spans="1:15" ht="12.75">
      <c r="A92" s="40" t="s">
        <v>437</v>
      </c>
      <c r="B92" s="35" t="s">
        <v>438</v>
      </c>
      <c r="C92" s="13" t="s">
        <v>18</v>
      </c>
      <c r="D92" s="10">
        <f t="shared" si="12"/>
        <v>300</v>
      </c>
      <c r="E92" s="49">
        <f>D82*K3</f>
        <v>45</v>
      </c>
      <c r="F92" s="13" t="s">
        <v>208</v>
      </c>
      <c r="G92" s="20">
        <v>0</v>
      </c>
      <c r="H92" s="14">
        <f>E82*K4</f>
        <v>4.5</v>
      </c>
      <c r="I92" s="15">
        <v>0</v>
      </c>
      <c r="L92" s="49"/>
      <c r="M92" s="10"/>
      <c r="N92" s="27"/>
      <c r="O92" s="10"/>
    </row>
    <row r="93" spans="1:15" ht="12.75">
      <c r="A93" s="10" t="s">
        <v>443</v>
      </c>
      <c r="B93" s="32" t="s">
        <v>444</v>
      </c>
      <c r="C93" s="13" t="s">
        <v>18</v>
      </c>
      <c r="D93" s="49">
        <f t="shared" si="12"/>
        <v>300</v>
      </c>
      <c r="E93" s="49">
        <f>D93*K3</f>
        <v>45</v>
      </c>
      <c r="F93" s="124" t="s">
        <v>2003</v>
      </c>
      <c r="G93" s="10">
        <v>0</v>
      </c>
      <c r="H93" s="14">
        <f>E93*K4</f>
        <v>4.5</v>
      </c>
      <c r="I93" s="15">
        <v>0</v>
      </c>
      <c r="L93" s="49"/>
      <c r="M93" s="10"/>
      <c r="N93" s="27"/>
      <c r="O93" s="10"/>
    </row>
    <row r="94" spans="1:15" ht="12.75">
      <c r="A94" s="20" t="s">
        <v>447</v>
      </c>
      <c r="B94" s="35" t="s">
        <v>448</v>
      </c>
      <c r="C94" s="13" t="s">
        <v>18</v>
      </c>
      <c r="D94" s="49">
        <f t="shared" si="12"/>
        <v>300</v>
      </c>
      <c r="E94" s="49">
        <f>D94*K3</f>
        <v>45</v>
      </c>
      <c r="F94" s="124" t="s">
        <v>2003</v>
      </c>
      <c r="G94" s="10">
        <v>0</v>
      </c>
      <c r="H94" s="14">
        <f>E94*K4</f>
        <v>4.5</v>
      </c>
      <c r="I94" s="15">
        <v>0</v>
      </c>
      <c r="L94" s="49"/>
      <c r="M94" s="10"/>
      <c r="N94" s="27"/>
      <c r="O94" s="10"/>
    </row>
    <row r="95" spans="1:15" ht="12.75">
      <c r="A95" s="20" t="s">
        <v>451</v>
      </c>
      <c r="B95" s="35" t="s">
        <v>452</v>
      </c>
      <c r="C95" s="13" t="s">
        <v>18</v>
      </c>
      <c r="D95" s="49">
        <f t="shared" si="12"/>
        <v>300</v>
      </c>
      <c r="E95" s="49">
        <f>D94*K3</f>
        <v>45</v>
      </c>
      <c r="F95" s="124" t="s">
        <v>2003</v>
      </c>
      <c r="G95" s="20">
        <v>0</v>
      </c>
      <c r="H95" s="14">
        <f>E95*K4</f>
        <v>4.5</v>
      </c>
      <c r="I95" s="15">
        <v>0</v>
      </c>
      <c r="L95" s="49"/>
      <c r="M95" s="10"/>
      <c r="N95" s="27"/>
      <c r="O95" s="10"/>
    </row>
    <row r="96" spans="1:15" ht="12.75">
      <c r="A96" s="20" t="s">
        <v>455</v>
      </c>
      <c r="B96" s="35" t="s">
        <v>456</v>
      </c>
      <c r="C96" s="13" t="s">
        <v>18</v>
      </c>
      <c r="D96" s="49">
        <f t="shared" si="12"/>
        <v>300</v>
      </c>
      <c r="E96" s="49">
        <f>D94*K3</f>
        <v>45</v>
      </c>
      <c r="F96" s="124" t="s">
        <v>2003</v>
      </c>
      <c r="G96" s="20">
        <v>0</v>
      </c>
      <c r="H96" s="14">
        <f>E96*K4</f>
        <v>4.5</v>
      </c>
      <c r="I96" s="15">
        <v>0</v>
      </c>
      <c r="L96" s="49"/>
      <c r="M96" s="10"/>
      <c r="N96" s="27"/>
      <c r="O96" s="10"/>
    </row>
    <row r="97" spans="1:15" ht="12.75">
      <c r="A97" s="20" t="s">
        <v>459</v>
      </c>
      <c r="B97" s="35" t="s">
        <v>460</v>
      </c>
      <c r="C97" s="13" t="s">
        <v>18</v>
      </c>
      <c r="D97" s="49">
        <f t="shared" si="12"/>
        <v>300</v>
      </c>
      <c r="E97" s="49">
        <f>D94*K3</f>
        <v>45</v>
      </c>
      <c r="F97" s="124" t="s">
        <v>2003</v>
      </c>
      <c r="G97" s="20">
        <v>0</v>
      </c>
      <c r="H97" s="14">
        <f>E97*K4</f>
        <v>4.5</v>
      </c>
      <c r="I97" s="15">
        <v>0</v>
      </c>
      <c r="L97" s="49"/>
      <c r="M97" s="10"/>
      <c r="N97" s="27"/>
      <c r="O97" s="10"/>
    </row>
    <row r="98" spans="1:15" ht="12.75">
      <c r="A98" s="20" t="s">
        <v>463</v>
      </c>
      <c r="B98" s="35" t="s">
        <v>464</v>
      </c>
      <c r="C98" s="13" t="s">
        <v>27</v>
      </c>
      <c r="D98" s="64">
        <f t="shared" ref="D98:D107" si="13">500</f>
        <v>500</v>
      </c>
      <c r="E98" s="64">
        <f>D98*K3</f>
        <v>75</v>
      </c>
      <c r="F98" s="124" t="s">
        <v>1092</v>
      </c>
      <c r="G98" s="10">
        <v>0</v>
      </c>
      <c r="H98" s="14">
        <f>E98*K4</f>
        <v>7.5</v>
      </c>
      <c r="I98" s="31">
        <f>D98*K5</f>
        <v>3000</v>
      </c>
      <c r="J98" s="10"/>
      <c r="L98" s="49"/>
      <c r="M98" s="10"/>
      <c r="N98" s="27"/>
      <c r="O98" s="10"/>
    </row>
    <row r="99" spans="1:15" ht="12.75">
      <c r="A99" s="20" t="s">
        <v>471</v>
      </c>
      <c r="B99" s="35" t="s">
        <v>472</v>
      </c>
      <c r="C99" s="13" t="s">
        <v>27</v>
      </c>
      <c r="D99" s="64">
        <f t="shared" si="13"/>
        <v>500</v>
      </c>
      <c r="E99" s="49">
        <f>D98*K3</f>
        <v>75</v>
      </c>
      <c r="F99" s="124" t="s">
        <v>1092</v>
      </c>
      <c r="G99" s="20">
        <v>0</v>
      </c>
      <c r="H99" s="14">
        <f>E98*K4</f>
        <v>7.5</v>
      </c>
      <c r="I99" s="31">
        <f>D98*K5</f>
        <v>3000</v>
      </c>
      <c r="J99" s="10"/>
      <c r="L99" s="49"/>
      <c r="M99" s="10"/>
      <c r="N99" s="27"/>
      <c r="O99" s="10"/>
    </row>
    <row r="100" spans="1:15" ht="12.75">
      <c r="A100" s="20" t="s">
        <v>477</v>
      </c>
      <c r="B100" s="35" t="s">
        <v>478</v>
      </c>
      <c r="C100" s="13" t="s">
        <v>27</v>
      </c>
      <c r="D100" s="64">
        <f t="shared" si="13"/>
        <v>500</v>
      </c>
      <c r="E100" s="49">
        <f>D98*K3</f>
        <v>75</v>
      </c>
      <c r="F100" s="124" t="s">
        <v>1092</v>
      </c>
      <c r="G100" s="20">
        <v>0</v>
      </c>
      <c r="H100" s="14">
        <f>E98*K4</f>
        <v>7.5</v>
      </c>
      <c r="I100" s="31">
        <f>D98*K5</f>
        <v>3000</v>
      </c>
      <c r="J100" s="10"/>
      <c r="L100" s="49"/>
      <c r="M100" s="10"/>
      <c r="N100" s="27"/>
      <c r="O100" s="10"/>
    </row>
    <row r="101" spans="1:15" ht="12.75">
      <c r="A101" s="20" t="s">
        <v>482</v>
      </c>
      <c r="B101" s="35" t="s">
        <v>483</v>
      </c>
      <c r="C101" s="13" t="s">
        <v>27</v>
      </c>
      <c r="D101" s="64">
        <f t="shared" si="13"/>
        <v>500</v>
      </c>
      <c r="E101" s="49">
        <f>D98*K3</f>
        <v>75</v>
      </c>
      <c r="F101" s="124" t="s">
        <v>1092</v>
      </c>
      <c r="G101" s="20">
        <v>0</v>
      </c>
      <c r="H101" s="14">
        <f>E98*K4</f>
        <v>7.5</v>
      </c>
      <c r="I101" s="31">
        <f>D98*K5</f>
        <v>3000</v>
      </c>
      <c r="J101" s="10"/>
      <c r="L101" s="49"/>
      <c r="M101" s="10"/>
      <c r="N101" s="27"/>
      <c r="O101" s="10"/>
    </row>
    <row r="102" spans="1:15" ht="12.75">
      <c r="A102" s="20" t="s">
        <v>488</v>
      </c>
      <c r="B102" s="35" t="s">
        <v>489</v>
      </c>
      <c r="C102" s="13" t="s">
        <v>27</v>
      </c>
      <c r="D102" s="64">
        <f t="shared" si="13"/>
        <v>500</v>
      </c>
      <c r="E102" s="49">
        <f>D98*K3</f>
        <v>75</v>
      </c>
      <c r="F102" s="124" t="s">
        <v>1092</v>
      </c>
      <c r="G102" s="20">
        <v>0</v>
      </c>
      <c r="H102" s="14">
        <f>E98*K4</f>
        <v>7.5</v>
      </c>
      <c r="I102" s="31">
        <f>D98*K5</f>
        <v>3000</v>
      </c>
      <c r="J102" s="10"/>
      <c r="L102" s="49"/>
      <c r="M102" s="10"/>
      <c r="N102" s="27"/>
      <c r="O102" s="10"/>
    </row>
    <row r="103" spans="1:15" ht="12.75">
      <c r="A103" s="20" t="s">
        <v>492</v>
      </c>
      <c r="B103" s="35" t="s">
        <v>493</v>
      </c>
      <c r="C103" s="13" t="s">
        <v>27</v>
      </c>
      <c r="D103" s="64">
        <f t="shared" si="13"/>
        <v>500</v>
      </c>
      <c r="E103" s="49">
        <f>D98*K3</f>
        <v>75</v>
      </c>
      <c r="F103" s="124" t="s">
        <v>1092</v>
      </c>
      <c r="G103" s="20">
        <v>0</v>
      </c>
      <c r="H103" s="14">
        <f>E98*K4</f>
        <v>7.5</v>
      </c>
      <c r="I103" s="31">
        <f>D98*K5</f>
        <v>3000</v>
      </c>
      <c r="J103" s="10"/>
      <c r="L103" s="49"/>
      <c r="M103" s="10"/>
      <c r="N103" s="27"/>
      <c r="O103" s="10"/>
    </row>
    <row r="104" spans="1:15" ht="12.75">
      <c r="A104" s="20" t="s">
        <v>507</v>
      </c>
      <c r="B104" s="35" t="s">
        <v>508</v>
      </c>
      <c r="C104" s="13" t="s">
        <v>27</v>
      </c>
      <c r="D104" s="64">
        <f t="shared" si="13"/>
        <v>500</v>
      </c>
      <c r="E104" s="49">
        <f>D98*K3</f>
        <v>75</v>
      </c>
      <c r="F104" s="124" t="s">
        <v>1092</v>
      </c>
      <c r="G104" s="20">
        <v>0</v>
      </c>
      <c r="H104" s="14">
        <f>E98*K4</f>
        <v>7.5</v>
      </c>
      <c r="I104" s="31">
        <f>D98*K5</f>
        <v>3000</v>
      </c>
      <c r="J104" s="10"/>
      <c r="L104" s="49"/>
      <c r="M104" s="10"/>
      <c r="N104" s="27"/>
      <c r="O104" s="10"/>
    </row>
    <row r="105" spans="1:15" ht="12.75">
      <c r="A105" s="20" t="s">
        <v>511</v>
      </c>
      <c r="B105" s="35" t="s">
        <v>512</v>
      </c>
      <c r="C105" s="13" t="s">
        <v>27</v>
      </c>
      <c r="D105" s="64">
        <f t="shared" si="13"/>
        <v>500</v>
      </c>
      <c r="E105" s="49">
        <f>D98*K3</f>
        <v>75</v>
      </c>
      <c r="F105" s="124" t="s">
        <v>1092</v>
      </c>
      <c r="G105" s="20">
        <v>0</v>
      </c>
      <c r="H105" s="14">
        <f>E98*K4</f>
        <v>7.5</v>
      </c>
      <c r="I105" s="31">
        <f>D98*K5</f>
        <v>3000</v>
      </c>
      <c r="J105" s="10"/>
      <c r="L105" s="49"/>
      <c r="M105" s="10"/>
      <c r="N105" s="27"/>
      <c r="O105" s="10"/>
    </row>
    <row r="106" spans="1:15" ht="12.75">
      <c r="A106" s="40" t="s">
        <v>513</v>
      </c>
      <c r="B106" s="52" t="s">
        <v>514</v>
      </c>
      <c r="C106" s="13" t="s">
        <v>27</v>
      </c>
      <c r="D106" s="64">
        <f t="shared" si="13"/>
        <v>500</v>
      </c>
      <c r="E106" s="49">
        <f>D98*K3</f>
        <v>75</v>
      </c>
      <c r="F106" s="124" t="s">
        <v>1092</v>
      </c>
      <c r="G106" s="20">
        <v>0</v>
      </c>
      <c r="H106" s="14">
        <f>E98*K4</f>
        <v>7.5</v>
      </c>
      <c r="I106" s="31">
        <f>D98*K5</f>
        <v>3000</v>
      </c>
      <c r="J106" s="10"/>
      <c r="L106" s="49"/>
      <c r="M106" s="10"/>
      <c r="N106" s="27"/>
      <c r="O106" s="10"/>
    </row>
    <row r="107" spans="1:15" ht="12.75">
      <c r="A107" s="20" t="s">
        <v>517</v>
      </c>
      <c r="B107" s="52" t="s">
        <v>518</v>
      </c>
      <c r="C107" s="13" t="s">
        <v>27</v>
      </c>
      <c r="D107" s="64">
        <f t="shared" si="13"/>
        <v>500</v>
      </c>
      <c r="E107" s="49">
        <f>D98*K3</f>
        <v>75</v>
      </c>
      <c r="F107" s="124" t="s">
        <v>1092</v>
      </c>
      <c r="G107" s="20">
        <v>0</v>
      </c>
      <c r="H107" s="14">
        <f>E98*K4</f>
        <v>7.5</v>
      </c>
      <c r="I107" s="31">
        <f>D98*K5</f>
        <v>3000</v>
      </c>
      <c r="J107" s="10"/>
      <c r="L107" s="49"/>
      <c r="M107" s="10"/>
      <c r="N107" s="27"/>
      <c r="O107" s="10"/>
    </row>
    <row r="108" spans="1:15" ht="12.75">
      <c r="A108" s="20" t="s">
        <v>521</v>
      </c>
      <c r="B108" s="35" t="s">
        <v>522</v>
      </c>
      <c r="C108" s="13" t="s">
        <v>18</v>
      </c>
      <c r="D108" s="49">
        <f t="shared" ref="D108:D117" si="14">300</f>
        <v>300</v>
      </c>
      <c r="E108" s="49">
        <f>D108*K3</f>
        <v>45</v>
      </c>
      <c r="F108" s="124" t="s">
        <v>2003</v>
      </c>
      <c r="G108" s="10">
        <v>0</v>
      </c>
      <c r="H108" s="14">
        <f>E108*K4</f>
        <v>4.5</v>
      </c>
      <c r="I108" s="15">
        <v>0</v>
      </c>
      <c r="J108" s="10"/>
      <c r="L108" s="49"/>
      <c r="M108" s="10"/>
      <c r="N108" s="27"/>
      <c r="O108" s="10"/>
    </row>
    <row r="109" spans="1:15" ht="12.75">
      <c r="A109" s="20" t="s">
        <v>521</v>
      </c>
      <c r="B109" s="35" t="s">
        <v>526</v>
      </c>
      <c r="C109" s="13" t="s">
        <v>18</v>
      </c>
      <c r="D109" s="49">
        <f t="shared" si="14"/>
        <v>300</v>
      </c>
      <c r="E109" s="49">
        <f>D108*K3</f>
        <v>45</v>
      </c>
      <c r="F109" s="124" t="s">
        <v>2003</v>
      </c>
      <c r="G109" s="20">
        <v>0</v>
      </c>
      <c r="H109" s="14">
        <f>E108*K4</f>
        <v>4.5</v>
      </c>
      <c r="I109" s="15">
        <v>0</v>
      </c>
      <c r="J109" s="10"/>
      <c r="L109" s="49"/>
      <c r="M109" s="10"/>
      <c r="N109" s="27"/>
      <c r="O109" s="10"/>
    </row>
    <row r="110" spans="1:15" ht="12.75">
      <c r="A110" s="20" t="s">
        <v>534</v>
      </c>
      <c r="B110" s="35" t="s">
        <v>535</v>
      </c>
      <c r="C110" s="13" t="s">
        <v>18</v>
      </c>
      <c r="D110" s="49">
        <f t="shared" si="14"/>
        <v>300</v>
      </c>
      <c r="E110" s="49">
        <f>D108*K3</f>
        <v>45</v>
      </c>
      <c r="F110" s="124" t="s">
        <v>2003</v>
      </c>
      <c r="G110" s="20">
        <v>0</v>
      </c>
      <c r="H110" s="14">
        <f>E108*K4</f>
        <v>4.5</v>
      </c>
      <c r="I110" s="15">
        <v>0</v>
      </c>
      <c r="J110" s="10"/>
      <c r="L110" s="49"/>
      <c r="M110" s="10"/>
      <c r="N110" s="27"/>
      <c r="O110" s="10"/>
    </row>
    <row r="111" spans="1:15" ht="12.75">
      <c r="A111" s="20" t="s">
        <v>538</v>
      </c>
      <c r="B111" s="52" t="s">
        <v>539</v>
      </c>
      <c r="C111" s="13" t="s">
        <v>18</v>
      </c>
      <c r="D111" s="49">
        <f t="shared" si="14"/>
        <v>300</v>
      </c>
      <c r="E111" s="49">
        <f>D108*K3</f>
        <v>45</v>
      </c>
      <c r="F111" s="124" t="s">
        <v>2003</v>
      </c>
      <c r="G111" s="20">
        <v>0</v>
      </c>
      <c r="H111" s="14">
        <f>E108*K4</f>
        <v>4.5</v>
      </c>
      <c r="I111" s="15">
        <v>0</v>
      </c>
      <c r="J111" s="10"/>
      <c r="L111" s="49"/>
      <c r="M111" s="10"/>
      <c r="N111" s="27"/>
      <c r="O111" s="10"/>
    </row>
    <row r="112" spans="1:15" ht="12.75">
      <c r="A112" s="20" t="s">
        <v>521</v>
      </c>
      <c r="B112" s="52" t="s">
        <v>543</v>
      </c>
      <c r="C112" s="13" t="s">
        <v>18</v>
      </c>
      <c r="D112" s="49">
        <f t="shared" si="14"/>
        <v>300</v>
      </c>
      <c r="E112" s="49">
        <f>D108*K3</f>
        <v>45</v>
      </c>
      <c r="F112" s="124" t="s">
        <v>2003</v>
      </c>
      <c r="G112" s="20">
        <v>0</v>
      </c>
      <c r="H112" s="14">
        <f>E108*K4</f>
        <v>4.5</v>
      </c>
      <c r="I112" s="15">
        <v>0</v>
      </c>
      <c r="J112" s="10"/>
      <c r="L112" s="49"/>
      <c r="M112" s="10"/>
      <c r="N112" s="27"/>
      <c r="O112" s="10"/>
    </row>
    <row r="113" spans="1:15" ht="16.5" customHeight="1">
      <c r="A113" s="20" t="s">
        <v>548</v>
      </c>
      <c r="B113" s="32" t="s">
        <v>551</v>
      </c>
      <c r="C113" s="13" t="s">
        <v>18</v>
      </c>
      <c r="D113" s="49">
        <f t="shared" si="14"/>
        <v>300</v>
      </c>
      <c r="E113" s="49">
        <f>D113*K3</f>
        <v>45</v>
      </c>
      <c r="F113" s="124" t="s">
        <v>2003</v>
      </c>
      <c r="G113" s="10">
        <v>0</v>
      </c>
      <c r="H113" s="21">
        <f>E113*K4</f>
        <v>4.5</v>
      </c>
      <c r="I113" s="15">
        <v>0</v>
      </c>
      <c r="J113" s="10"/>
      <c r="K113" s="50"/>
      <c r="L113" s="49"/>
      <c r="M113" s="10"/>
      <c r="N113" s="27"/>
      <c r="O113" s="10"/>
    </row>
    <row r="114" spans="1:15" ht="12.75">
      <c r="A114" s="20" t="s">
        <v>554</v>
      </c>
      <c r="B114" s="35" t="s">
        <v>555</v>
      </c>
      <c r="C114" s="13" t="s">
        <v>18</v>
      </c>
      <c r="D114" s="49">
        <f t="shared" si="14"/>
        <v>300</v>
      </c>
      <c r="E114" s="49">
        <f>D114*K3</f>
        <v>45</v>
      </c>
      <c r="F114" s="13" t="s">
        <v>208</v>
      </c>
      <c r="G114" s="10">
        <v>0</v>
      </c>
      <c r="H114" s="21">
        <f>E115*K4</f>
        <v>4.5</v>
      </c>
      <c r="I114" s="15">
        <v>0</v>
      </c>
      <c r="J114" s="10"/>
      <c r="K114" s="50"/>
      <c r="L114" s="49"/>
      <c r="M114" s="10"/>
      <c r="N114" s="27"/>
      <c r="O114" s="10"/>
    </row>
    <row r="115" spans="1:15" ht="12.75">
      <c r="A115" s="20" t="s">
        <v>560</v>
      </c>
      <c r="B115" s="35" t="s">
        <v>561</v>
      </c>
      <c r="C115" s="13" t="s">
        <v>18</v>
      </c>
      <c r="D115" s="49">
        <f t="shared" si="14"/>
        <v>300</v>
      </c>
      <c r="E115" s="49">
        <f>D115*K3</f>
        <v>45</v>
      </c>
      <c r="F115" s="13" t="s">
        <v>208</v>
      </c>
      <c r="G115" s="20">
        <v>0</v>
      </c>
      <c r="H115" s="21">
        <f>E115*K4</f>
        <v>4.5</v>
      </c>
      <c r="I115" s="15">
        <v>0</v>
      </c>
      <c r="J115" s="10"/>
      <c r="K115" s="50"/>
      <c r="L115" s="49"/>
      <c r="M115" s="10"/>
      <c r="N115" s="27"/>
      <c r="O115" s="10"/>
    </row>
    <row r="116" spans="1:15" ht="12.75">
      <c r="A116" s="20" t="s">
        <v>568</v>
      </c>
      <c r="B116" s="35" t="s">
        <v>569</v>
      </c>
      <c r="C116" s="13" t="s">
        <v>18</v>
      </c>
      <c r="D116" s="49">
        <f t="shared" si="14"/>
        <v>300</v>
      </c>
      <c r="E116" s="49">
        <f>D116*K3</f>
        <v>45</v>
      </c>
      <c r="F116" s="13" t="s">
        <v>208</v>
      </c>
      <c r="G116" s="10">
        <v>0</v>
      </c>
      <c r="H116" s="14">
        <f>E115*K4</f>
        <v>4.5</v>
      </c>
      <c r="I116" s="15">
        <v>0</v>
      </c>
      <c r="J116" s="10"/>
      <c r="K116" s="50"/>
      <c r="L116" s="49"/>
      <c r="M116" s="10"/>
      <c r="N116" s="27"/>
      <c r="O116" s="10"/>
    </row>
    <row r="117" spans="1:15" ht="12.75">
      <c r="A117" s="20" t="s">
        <v>575</v>
      </c>
      <c r="B117" s="35" t="s">
        <v>576</v>
      </c>
      <c r="C117" s="13" t="s">
        <v>18</v>
      </c>
      <c r="D117" s="49">
        <f t="shared" si="14"/>
        <v>300</v>
      </c>
      <c r="E117" s="49">
        <f>D117*K3</f>
        <v>45</v>
      </c>
      <c r="F117" s="123" t="s">
        <v>2003</v>
      </c>
      <c r="G117" s="20">
        <v>0</v>
      </c>
      <c r="H117" s="14">
        <f>E115*K4</f>
        <v>4.5</v>
      </c>
      <c r="I117" s="15">
        <v>0</v>
      </c>
      <c r="J117" s="10"/>
      <c r="K117" s="50"/>
      <c r="L117" s="49"/>
      <c r="M117" s="10"/>
      <c r="N117" s="27"/>
      <c r="O117" s="10"/>
    </row>
    <row r="118" spans="1:15" ht="12.75">
      <c r="A118" s="20" t="s">
        <v>585</v>
      </c>
      <c r="B118" s="35" t="s">
        <v>586</v>
      </c>
      <c r="C118" s="13" t="s">
        <v>18</v>
      </c>
      <c r="D118" s="64">
        <v>300</v>
      </c>
      <c r="E118" s="49">
        <f>D118*K3</f>
        <v>45</v>
      </c>
      <c r="F118" s="13" t="s">
        <v>208</v>
      </c>
      <c r="G118" s="20">
        <v>0</v>
      </c>
      <c r="H118" s="14">
        <f>E115*K4</f>
        <v>4.5</v>
      </c>
      <c r="I118" s="15">
        <v>0</v>
      </c>
      <c r="J118" s="10"/>
      <c r="K118" s="50"/>
      <c r="L118" s="49"/>
      <c r="M118" s="10"/>
      <c r="N118" s="27"/>
      <c r="O118" s="10"/>
    </row>
    <row r="119" spans="1:15" ht="12.75">
      <c r="A119" s="20" t="s">
        <v>591</v>
      </c>
      <c r="B119" s="35" t="s">
        <v>592</v>
      </c>
      <c r="C119" s="13" t="s">
        <v>18</v>
      </c>
      <c r="D119" s="64">
        <v>300</v>
      </c>
      <c r="E119" s="49">
        <f>D119*K3</f>
        <v>45</v>
      </c>
      <c r="F119" s="13" t="s">
        <v>208</v>
      </c>
      <c r="G119" s="20">
        <v>0</v>
      </c>
      <c r="H119" s="14">
        <f>E115*K4</f>
        <v>4.5</v>
      </c>
      <c r="I119" s="15">
        <v>0</v>
      </c>
      <c r="J119" s="10"/>
      <c r="K119" s="50"/>
      <c r="L119" s="49"/>
      <c r="M119" s="10"/>
      <c r="N119" s="27"/>
      <c r="O119" s="10"/>
    </row>
    <row r="120" spans="1:15" ht="12.75">
      <c r="A120" s="20" t="s">
        <v>595</v>
      </c>
      <c r="B120" s="35" t="s">
        <v>596</v>
      </c>
      <c r="C120" s="13" t="s">
        <v>18</v>
      </c>
      <c r="D120" s="64">
        <v>300</v>
      </c>
      <c r="E120" s="49">
        <f>D120*K3</f>
        <v>45</v>
      </c>
      <c r="F120" s="13" t="s">
        <v>208</v>
      </c>
      <c r="G120" s="20">
        <v>0</v>
      </c>
      <c r="H120" s="14">
        <f>E115*K4</f>
        <v>4.5</v>
      </c>
      <c r="I120" s="15">
        <v>0</v>
      </c>
      <c r="J120" s="10"/>
      <c r="K120" s="50"/>
      <c r="L120" s="49"/>
      <c r="M120" s="10"/>
      <c r="N120" s="27"/>
      <c r="O120" s="10"/>
    </row>
    <row r="121" spans="1:15" ht="12.75">
      <c r="A121" s="10" t="s">
        <v>599</v>
      </c>
      <c r="B121" s="32" t="s">
        <v>600</v>
      </c>
      <c r="C121" s="13" t="s">
        <v>18</v>
      </c>
      <c r="D121" s="49">
        <f>300</f>
        <v>300</v>
      </c>
      <c r="E121" s="49">
        <f>D121*K3</f>
        <v>45</v>
      </c>
      <c r="F121" s="13" t="s">
        <v>208</v>
      </c>
      <c r="G121" s="10">
        <v>0</v>
      </c>
      <c r="H121" s="14">
        <f>E115*K4</f>
        <v>4.5</v>
      </c>
      <c r="I121" s="15">
        <v>0</v>
      </c>
      <c r="J121" s="10"/>
      <c r="K121" s="50"/>
      <c r="L121" s="49"/>
      <c r="M121" s="10"/>
      <c r="N121" s="27"/>
      <c r="O121" s="10"/>
    </row>
    <row r="122" spans="1:15" ht="12.75">
      <c r="A122" s="20" t="s">
        <v>605</v>
      </c>
      <c r="B122" s="35" t="s">
        <v>606</v>
      </c>
      <c r="C122" s="13" t="s">
        <v>27</v>
      </c>
      <c r="D122" s="10">
        <f t="shared" ref="D122:D123" si="15">800</f>
        <v>800</v>
      </c>
      <c r="E122" s="10">
        <f>D122*K3</f>
        <v>120</v>
      </c>
      <c r="F122" s="13" t="s">
        <v>208</v>
      </c>
      <c r="G122" s="20">
        <v>5</v>
      </c>
      <c r="H122" s="10">
        <f>E122*K4</f>
        <v>12</v>
      </c>
      <c r="I122" s="31">
        <f>D122*K5</f>
        <v>4800</v>
      </c>
      <c r="J122" s="10"/>
      <c r="K122" s="50"/>
      <c r="L122" s="10"/>
      <c r="M122" s="10"/>
      <c r="N122" s="27"/>
      <c r="O122" s="10"/>
    </row>
    <row r="123" spans="1:15" ht="12.75">
      <c r="A123" s="20" t="s">
        <v>611</v>
      </c>
      <c r="B123" s="35" t="s">
        <v>612</v>
      </c>
      <c r="C123" s="13" t="s">
        <v>27</v>
      </c>
      <c r="D123" s="10">
        <f t="shared" si="15"/>
        <v>800</v>
      </c>
      <c r="E123" s="10">
        <f>D122*K3</f>
        <v>120</v>
      </c>
      <c r="F123" s="13" t="s">
        <v>208</v>
      </c>
      <c r="G123" s="20">
        <v>5</v>
      </c>
      <c r="H123" s="10">
        <f>E122*K4</f>
        <v>12</v>
      </c>
      <c r="I123" s="31">
        <f>D122*K5</f>
        <v>4800</v>
      </c>
      <c r="J123" s="10"/>
      <c r="K123" s="50"/>
      <c r="L123" s="10"/>
      <c r="M123" s="10"/>
      <c r="N123" s="27"/>
      <c r="O123" s="10"/>
    </row>
    <row r="124" spans="1:15" ht="12.75">
      <c r="A124" s="20" t="s">
        <v>615</v>
      </c>
      <c r="B124" s="35" t="s">
        <v>616</v>
      </c>
      <c r="C124" s="13" t="s">
        <v>37</v>
      </c>
      <c r="D124" s="125" t="s">
        <v>1995</v>
      </c>
      <c r="E124" s="20">
        <v>3000</v>
      </c>
      <c r="F124" s="13" t="s">
        <v>208</v>
      </c>
      <c r="G124" s="20">
        <v>5</v>
      </c>
      <c r="H124" s="10">
        <f>E122*K4</f>
        <v>12</v>
      </c>
      <c r="I124" s="15" t="s">
        <v>47</v>
      </c>
      <c r="J124" s="10"/>
      <c r="K124" s="50"/>
      <c r="L124" s="10"/>
      <c r="M124" s="10"/>
      <c r="N124" s="27"/>
      <c r="O124" s="10"/>
    </row>
    <row r="125" spans="1:15" ht="12.75">
      <c r="A125" s="20" t="s">
        <v>621</v>
      </c>
      <c r="B125" s="52" t="s">
        <v>622</v>
      </c>
      <c r="C125" s="13" t="s">
        <v>27</v>
      </c>
      <c r="D125" s="10">
        <f t="shared" ref="D125:D132" si="16">800</f>
        <v>800</v>
      </c>
      <c r="E125" s="10">
        <f>D122*K3</f>
        <v>120</v>
      </c>
      <c r="F125" s="13" t="s">
        <v>208</v>
      </c>
      <c r="G125" s="20">
        <v>5</v>
      </c>
      <c r="H125" s="10">
        <f>E122*K4</f>
        <v>12</v>
      </c>
      <c r="I125" s="31">
        <f>D122*K5</f>
        <v>4800</v>
      </c>
      <c r="J125" s="10"/>
      <c r="K125" s="50"/>
      <c r="L125" s="10"/>
      <c r="M125" s="10"/>
      <c r="N125" s="27"/>
      <c r="O125" s="10"/>
    </row>
    <row r="126" spans="1:15" ht="12.75">
      <c r="A126" s="20" t="s">
        <v>626</v>
      </c>
      <c r="B126" s="35" t="s">
        <v>627</v>
      </c>
      <c r="C126" s="13" t="s">
        <v>27</v>
      </c>
      <c r="D126" s="10">
        <f t="shared" si="16"/>
        <v>800</v>
      </c>
      <c r="E126" s="10">
        <f>D122*K3</f>
        <v>120</v>
      </c>
      <c r="F126" s="13" t="s">
        <v>208</v>
      </c>
      <c r="G126" s="20">
        <v>5</v>
      </c>
      <c r="H126" s="10">
        <f>E122*K4</f>
        <v>12</v>
      </c>
      <c r="I126" s="31">
        <f>D122*K5</f>
        <v>4800</v>
      </c>
      <c r="J126" s="10"/>
      <c r="K126" s="50"/>
      <c r="L126" s="10"/>
      <c r="M126" s="10"/>
      <c r="N126" s="27"/>
      <c r="O126" s="10"/>
    </row>
    <row r="127" spans="1:15" ht="12.75">
      <c r="A127" s="20" t="s">
        <v>630</v>
      </c>
      <c r="B127" s="35" t="s">
        <v>631</v>
      </c>
      <c r="C127" s="13" t="s">
        <v>27</v>
      </c>
      <c r="D127" s="10">
        <f t="shared" si="16"/>
        <v>800</v>
      </c>
      <c r="E127" s="10">
        <f>D122*K3</f>
        <v>120</v>
      </c>
      <c r="F127" s="13" t="s">
        <v>208</v>
      </c>
      <c r="G127" s="20">
        <v>5</v>
      </c>
      <c r="H127" s="10">
        <f>E122*K4</f>
        <v>12</v>
      </c>
      <c r="I127" s="31">
        <f>D122*K5</f>
        <v>4800</v>
      </c>
      <c r="J127" s="10"/>
      <c r="K127" s="50"/>
      <c r="L127" s="10"/>
      <c r="M127" s="10"/>
      <c r="N127" s="27"/>
      <c r="O127" s="10"/>
    </row>
    <row r="128" spans="1:15" ht="12.75">
      <c r="A128" s="40" t="s">
        <v>636</v>
      </c>
      <c r="B128" s="35" t="s">
        <v>637</v>
      </c>
      <c r="C128" s="13" t="s">
        <v>27</v>
      </c>
      <c r="D128" s="10">
        <f t="shared" si="16"/>
        <v>800</v>
      </c>
      <c r="E128" s="10">
        <f>D122*K3</f>
        <v>120</v>
      </c>
      <c r="F128" s="13" t="s">
        <v>208</v>
      </c>
      <c r="G128" s="20">
        <v>5</v>
      </c>
      <c r="H128" s="10">
        <f>E122*K4</f>
        <v>12</v>
      </c>
      <c r="I128" s="31">
        <f>D122*K5</f>
        <v>4800</v>
      </c>
      <c r="J128" s="10"/>
      <c r="K128" s="50"/>
      <c r="L128" s="10"/>
      <c r="M128" s="10"/>
      <c r="N128" s="27"/>
      <c r="O128" s="10"/>
    </row>
    <row r="129" spans="1:17" ht="12.75">
      <c r="A129" s="20" t="s">
        <v>642</v>
      </c>
      <c r="B129" s="35" t="s">
        <v>643</v>
      </c>
      <c r="C129" s="13" t="s">
        <v>27</v>
      </c>
      <c r="D129" s="10">
        <f t="shared" si="16"/>
        <v>800</v>
      </c>
      <c r="E129" s="10">
        <f>D122*K3</f>
        <v>120</v>
      </c>
      <c r="F129" s="13" t="s">
        <v>208</v>
      </c>
      <c r="G129" s="20">
        <v>5</v>
      </c>
      <c r="H129" s="10">
        <f>E122*K4</f>
        <v>12</v>
      </c>
      <c r="I129" s="31">
        <f>D122*K5</f>
        <v>4800</v>
      </c>
      <c r="J129" s="10"/>
      <c r="K129" s="50"/>
      <c r="L129" s="10"/>
      <c r="M129" s="10"/>
      <c r="N129" s="27"/>
      <c r="O129" s="10"/>
    </row>
    <row r="130" spans="1:17" ht="12.75">
      <c r="A130" s="20" t="s">
        <v>647</v>
      </c>
      <c r="B130" s="35" t="s">
        <v>648</v>
      </c>
      <c r="C130" s="13" t="s">
        <v>27</v>
      </c>
      <c r="D130" s="10">
        <f t="shared" si="16"/>
        <v>800</v>
      </c>
      <c r="E130" s="10">
        <f>D122*K3</f>
        <v>120</v>
      </c>
      <c r="F130" s="13" t="s">
        <v>208</v>
      </c>
      <c r="G130" s="20">
        <v>5</v>
      </c>
      <c r="H130" s="10">
        <f>E122*K4</f>
        <v>12</v>
      </c>
      <c r="I130" s="31">
        <f>D122*K5</f>
        <v>4800</v>
      </c>
      <c r="J130" s="10"/>
      <c r="K130" s="50"/>
      <c r="L130" s="10"/>
      <c r="M130" s="10"/>
      <c r="N130" s="27"/>
      <c r="O130" s="10"/>
    </row>
    <row r="131" spans="1:17" ht="12.75">
      <c r="A131" s="20" t="s">
        <v>653</v>
      </c>
      <c r="B131" s="52" t="s">
        <v>654</v>
      </c>
      <c r="C131" s="13" t="s">
        <v>27</v>
      </c>
      <c r="D131" s="10">
        <f t="shared" si="16"/>
        <v>800</v>
      </c>
      <c r="E131" s="10">
        <f>D122*K3</f>
        <v>120</v>
      </c>
      <c r="F131" s="13" t="s">
        <v>208</v>
      </c>
      <c r="G131" s="98">
        <v>5</v>
      </c>
      <c r="H131" s="10">
        <f>E122*K4</f>
        <v>12</v>
      </c>
      <c r="I131" s="31">
        <f>D122*K5</f>
        <v>4800</v>
      </c>
      <c r="J131" s="10"/>
      <c r="K131" s="50"/>
      <c r="L131" s="10"/>
      <c r="M131" s="10"/>
      <c r="N131" s="27"/>
      <c r="O131" s="10"/>
    </row>
    <row r="132" spans="1:17" ht="12.75">
      <c r="A132" s="20" t="s">
        <v>659</v>
      </c>
      <c r="B132" s="35" t="s">
        <v>660</v>
      </c>
      <c r="C132" s="13" t="s">
        <v>27</v>
      </c>
      <c r="D132" s="10">
        <f t="shared" si="16"/>
        <v>800</v>
      </c>
      <c r="E132" s="10">
        <f>D122*K3</f>
        <v>120</v>
      </c>
      <c r="F132" s="13" t="s">
        <v>208</v>
      </c>
      <c r="G132" s="98">
        <v>5</v>
      </c>
      <c r="H132" s="10">
        <f>E122*K4</f>
        <v>12</v>
      </c>
      <c r="I132" s="31">
        <f>D122*K5</f>
        <v>4800</v>
      </c>
      <c r="J132" s="10"/>
      <c r="K132" s="50"/>
      <c r="L132" s="10"/>
      <c r="M132" s="10"/>
      <c r="N132" s="27"/>
      <c r="O132" s="10"/>
    </row>
    <row r="133" spans="1:17" ht="12.75">
      <c r="A133" s="15" t="s">
        <v>665</v>
      </c>
      <c r="B133" s="78" t="s">
        <v>666</v>
      </c>
      <c r="C133" s="13" t="s">
        <v>19</v>
      </c>
      <c r="D133" s="15">
        <v>700</v>
      </c>
      <c r="E133" s="31">
        <f>D133*K3</f>
        <v>105</v>
      </c>
      <c r="F133" s="123" t="s">
        <v>1092</v>
      </c>
      <c r="G133" s="98">
        <v>6</v>
      </c>
      <c r="H133" s="14">
        <f>E133*K4</f>
        <v>10.5</v>
      </c>
      <c r="I133" s="18">
        <f>D133*K5</f>
        <v>4200</v>
      </c>
      <c r="J133" s="27"/>
      <c r="K133" s="27"/>
      <c r="L133" s="27"/>
      <c r="M133" s="27"/>
      <c r="N133" s="27"/>
      <c r="O133" s="10"/>
    </row>
    <row r="134" spans="1:17" ht="12.75">
      <c r="A134" s="15" t="s">
        <v>671</v>
      </c>
      <c r="B134" s="78" t="s">
        <v>672</v>
      </c>
      <c r="C134" s="13" t="s">
        <v>19</v>
      </c>
      <c r="D134" s="15">
        <v>500</v>
      </c>
      <c r="E134" s="31">
        <f>D134*K3</f>
        <v>75</v>
      </c>
      <c r="F134" s="55" t="s">
        <v>208</v>
      </c>
      <c r="G134" s="44">
        <v>4</v>
      </c>
      <c r="H134" s="31">
        <f>E134*K4</f>
        <v>7.5</v>
      </c>
      <c r="I134" s="31">
        <f>D134*K5</f>
        <v>3000</v>
      </c>
    </row>
    <row r="135" spans="1:17" ht="12.75">
      <c r="A135" s="125" t="s">
        <v>673</v>
      </c>
      <c r="B135" s="124" t="s">
        <v>1998</v>
      </c>
      <c r="C135" s="13" t="s">
        <v>37</v>
      </c>
      <c r="D135" s="126" t="s">
        <v>1995</v>
      </c>
      <c r="E135" s="127">
        <v>225</v>
      </c>
      <c r="F135" s="123" t="s">
        <v>2004</v>
      </c>
      <c r="G135" s="127">
        <v>0</v>
      </c>
      <c r="H135" s="127">
        <f>SUM(Headgear[[#This Row],[Sell]]*K4)</f>
        <v>22.5</v>
      </c>
      <c r="I135" s="126" t="s">
        <v>1995</v>
      </c>
    </row>
    <row r="136" spans="1:17" ht="12.75">
      <c r="A136" s="15" t="s">
        <v>674</v>
      </c>
      <c r="B136" s="78" t="s">
        <v>675</v>
      </c>
      <c r="C136" s="13" t="s">
        <v>37</v>
      </c>
      <c r="D136" s="36">
        <v>1500</v>
      </c>
      <c r="E136" s="18">
        <f>D136*K3</f>
        <v>225</v>
      </c>
      <c r="F136" s="134" t="s">
        <v>2004</v>
      </c>
      <c r="G136" s="36">
        <v>10</v>
      </c>
      <c r="H136" s="18">
        <f>E136*K4</f>
        <v>22.5</v>
      </c>
      <c r="I136" s="36">
        <f>D136*K5</f>
        <v>9000</v>
      </c>
      <c r="L136" s="27"/>
      <c r="M136" s="39"/>
      <c r="N136" s="39"/>
      <c r="O136" s="39"/>
      <c r="P136" s="39"/>
      <c r="Q136" s="39"/>
    </row>
    <row r="137" spans="1:17" ht="12.75">
      <c r="A137" s="15" t="s">
        <v>682</v>
      </c>
      <c r="B137" s="133" t="s">
        <v>1999</v>
      </c>
      <c r="C137" s="13" t="s">
        <v>27</v>
      </c>
      <c r="D137" s="126" t="s">
        <v>1995</v>
      </c>
      <c r="E137" s="127">
        <v>120</v>
      </c>
      <c r="F137" s="124" t="s">
        <v>2004</v>
      </c>
      <c r="G137" s="127">
        <v>0</v>
      </c>
      <c r="H137" s="127">
        <f>SUM(Headgear[[#This Row],[Sell]]*K4)</f>
        <v>12</v>
      </c>
      <c r="I137" s="126" t="s">
        <v>1995</v>
      </c>
      <c r="L137" s="27"/>
      <c r="M137" s="39"/>
      <c r="N137" s="39"/>
      <c r="O137" s="39"/>
      <c r="P137" s="39"/>
      <c r="Q137" s="39"/>
    </row>
    <row r="138" spans="1:17" ht="12.75">
      <c r="A138" s="15" t="s">
        <v>683</v>
      </c>
      <c r="B138" s="133" t="s">
        <v>2000</v>
      </c>
      <c r="C138" s="13" t="s">
        <v>19</v>
      </c>
      <c r="D138" s="126" t="s">
        <v>1995</v>
      </c>
      <c r="E138" s="127">
        <v>60</v>
      </c>
      <c r="F138" s="124" t="s">
        <v>2003</v>
      </c>
      <c r="G138" s="127">
        <v>0</v>
      </c>
      <c r="H138" s="127">
        <f>SUM(Headgear[[#This Row],[Sell]]*K4)</f>
        <v>6</v>
      </c>
      <c r="I138" s="126" t="s">
        <v>1995</v>
      </c>
      <c r="L138" s="27"/>
      <c r="M138" s="39"/>
      <c r="N138" s="39"/>
      <c r="O138" s="39"/>
      <c r="P138" s="39"/>
      <c r="Q138" s="39"/>
    </row>
    <row r="139" spans="1:17" ht="12.75">
      <c r="A139" s="15" t="s">
        <v>684</v>
      </c>
      <c r="B139" s="133" t="s">
        <v>2001</v>
      </c>
      <c r="C139" s="13" t="s">
        <v>19</v>
      </c>
      <c r="D139" s="126" t="s">
        <v>1995</v>
      </c>
      <c r="E139" s="127">
        <v>60</v>
      </c>
      <c r="F139" s="124" t="s">
        <v>2003</v>
      </c>
      <c r="G139" s="127">
        <v>0</v>
      </c>
      <c r="H139" s="127">
        <f>SUM(Headgear[[#This Row],[Sell]]*K4)</f>
        <v>6</v>
      </c>
      <c r="I139" s="126" t="s">
        <v>1995</v>
      </c>
      <c r="L139" s="27"/>
      <c r="M139" s="39"/>
      <c r="N139" s="39"/>
      <c r="O139" s="39"/>
      <c r="P139" s="39"/>
      <c r="Q139" s="39"/>
    </row>
    <row r="140" spans="1:17" ht="12.75">
      <c r="A140" s="15" t="s">
        <v>685</v>
      </c>
      <c r="B140" s="133" t="s">
        <v>2002</v>
      </c>
      <c r="C140" s="13" t="s">
        <v>37</v>
      </c>
      <c r="D140" s="126" t="s">
        <v>1995</v>
      </c>
      <c r="E140" s="127">
        <v>400</v>
      </c>
      <c r="F140" s="124" t="s">
        <v>2005</v>
      </c>
      <c r="G140" s="127">
        <v>0</v>
      </c>
      <c r="H140" s="127">
        <f>SUM(Headgear[[#This Row],[Sell]]*K4)</f>
        <v>40</v>
      </c>
      <c r="I140" s="126" t="s">
        <v>1995</v>
      </c>
      <c r="L140" s="27"/>
      <c r="M140" s="39"/>
      <c r="N140" s="39"/>
      <c r="O140" s="39"/>
      <c r="P140" s="39"/>
      <c r="Q140" s="39"/>
    </row>
    <row r="141" spans="1:17" ht="12.75">
      <c r="A141" s="15"/>
      <c r="L141" s="27"/>
      <c r="M141" s="39"/>
      <c r="N141" s="39"/>
      <c r="O141" s="39"/>
      <c r="P141" s="39"/>
      <c r="Q141" s="39"/>
    </row>
    <row r="142" spans="1:17" ht="12.75">
      <c r="A142" s="148" t="s">
        <v>686</v>
      </c>
      <c r="B142" s="149"/>
      <c r="C142" s="149"/>
      <c r="D142" s="149"/>
      <c r="E142" s="149"/>
      <c r="F142" s="149"/>
      <c r="G142" s="149"/>
      <c r="H142" s="149"/>
      <c r="I142" s="149"/>
      <c r="L142" s="39"/>
      <c r="M142" s="39"/>
      <c r="N142" s="39"/>
      <c r="O142" s="39"/>
      <c r="P142" s="39"/>
      <c r="Q142" s="39"/>
    </row>
    <row r="143" spans="1:17" ht="12.75">
      <c r="A143" s="2" t="s">
        <v>2</v>
      </c>
      <c r="B143" s="2" t="s">
        <v>3</v>
      </c>
      <c r="C143" s="2" t="s">
        <v>4</v>
      </c>
      <c r="D143" s="2" t="s">
        <v>5</v>
      </c>
      <c r="E143" s="2" t="s">
        <v>6</v>
      </c>
      <c r="F143" s="2" t="s">
        <v>9</v>
      </c>
      <c r="G143" s="5" t="s">
        <v>687</v>
      </c>
      <c r="H143" s="2" t="s">
        <v>7</v>
      </c>
      <c r="I143" s="4" t="s">
        <v>8</v>
      </c>
      <c r="J143" s="121"/>
      <c r="K143" s="5" t="s">
        <v>11</v>
      </c>
      <c r="L143" s="39"/>
      <c r="M143" s="39"/>
      <c r="N143" s="39"/>
      <c r="O143" s="39"/>
      <c r="P143" s="39"/>
      <c r="Q143" s="39"/>
    </row>
    <row r="144" spans="1:17" ht="12.75">
      <c r="A144" s="102" t="s">
        <v>688</v>
      </c>
      <c r="B144" s="103" t="s">
        <v>689</v>
      </c>
      <c r="C144" s="128" t="s">
        <v>1994</v>
      </c>
      <c r="D144" s="126" t="s">
        <v>1995</v>
      </c>
      <c r="E144" s="126" t="s">
        <v>1995</v>
      </c>
      <c r="F144" s="13" t="s">
        <v>208</v>
      </c>
      <c r="G144" s="126" t="s">
        <v>1995</v>
      </c>
      <c r="H144" s="126" t="s">
        <v>1995</v>
      </c>
      <c r="I144" s="126" t="s">
        <v>1995</v>
      </c>
      <c r="J144" s="121"/>
      <c r="K144" s="20">
        <f>0.15</f>
        <v>0.15</v>
      </c>
      <c r="L144" s="39"/>
      <c r="M144" s="39"/>
      <c r="N144" s="39"/>
      <c r="O144" s="39"/>
      <c r="P144" s="39"/>
      <c r="Q144" s="39"/>
    </row>
    <row r="145" spans="1:17" ht="12.75">
      <c r="A145" s="102" t="s">
        <v>694</v>
      </c>
      <c r="B145" s="103" t="s">
        <v>695</v>
      </c>
      <c r="C145" s="13" t="s">
        <v>19</v>
      </c>
      <c r="D145" s="102">
        <v>600</v>
      </c>
      <c r="E145" s="102">
        <f>D145*K144</f>
        <v>90</v>
      </c>
      <c r="F145" s="136" t="s">
        <v>1092</v>
      </c>
      <c r="G145" s="102">
        <v>40</v>
      </c>
      <c r="H145" s="36">
        <f>E145*K145</f>
        <v>9</v>
      </c>
      <c r="I145" s="44">
        <f>D145*K146</f>
        <v>1800</v>
      </c>
      <c r="J145" s="121"/>
      <c r="K145" s="15">
        <v>0.1</v>
      </c>
      <c r="L145" s="39"/>
      <c r="M145" s="39"/>
      <c r="N145" s="39"/>
      <c r="O145" s="39"/>
      <c r="P145" s="39"/>
      <c r="Q145" s="39"/>
    </row>
    <row r="146" spans="1:17" ht="12.75">
      <c r="A146" s="102" t="s">
        <v>700</v>
      </c>
      <c r="B146" s="78" t="s">
        <v>701</v>
      </c>
      <c r="C146" s="13" t="s">
        <v>19</v>
      </c>
      <c r="D146" s="102">
        <v>600</v>
      </c>
      <c r="E146" s="102">
        <f>D146*K144</f>
        <v>90</v>
      </c>
      <c r="F146" s="136" t="s">
        <v>1092</v>
      </c>
      <c r="G146" s="102">
        <v>40</v>
      </c>
      <c r="H146" s="36">
        <f>E146*K145</f>
        <v>9</v>
      </c>
      <c r="I146" s="44">
        <f>D146*K146</f>
        <v>1800</v>
      </c>
      <c r="J146" s="121"/>
      <c r="K146" s="15">
        <v>3</v>
      </c>
      <c r="L146" s="39"/>
      <c r="M146" s="39"/>
      <c r="N146" s="39"/>
      <c r="O146" s="39"/>
      <c r="P146" s="39"/>
      <c r="Q146" s="39"/>
    </row>
    <row r="147" spans="1:17" ht="12.75">
      <c r="A147" s="102" t="s">
        <v>707</v>
      </c>
      <c r="B147" s="103" t="s">
        <v>709</v>
      </c>
      <c r="C147" s="13" t="s">
        <v>19</v>
      </c>
      <c r="D147" s="102">
        <v>600</v>
      </c>
      <c r="E147" s="102">
        <f>D147*K144</f>
        <v>90</v>
      </c>
      <c r="F147" s="136" t="s">
        <v>1101</v>
      </c>
      <c r="G147" s="102">
        <v>40</v>
      </c>
      <c r="H147" s="36">
        <f>E147*K145</f>
        <v>9</v>
      </c>
      <c r="I147" s="44">
        <f>D147*K146</f>
        <v>1800</v>
      </c>
      <c r="J147" s="121"/>
      <c r="L147" s="39"/>
      <c r="M147" s="39"/>
      <c r="N147" s="39"/>
      <c r="O147" s="39"/>
      <c r="P147" s="39"/>
      <c r="Q147" s="39"/>
    </row>
    <row r="148" spans="1:17" ht="12.75">
      <c r="A148" s="102" t="s">
        <v>712</v>
      </c>
      <c r="B148" s="103" t="s">
        <v>713</v>
      </c>
      <c r="C148" s="13" t="s">
        <v>19</v>
      </c>
      <c r="D148" s="102">
        <v>600</v>
      </c>
      <c r="E148" s="102">
        <f>D148*K144</f>
        <v>90</v>
      </c>
      <c r="F148" s="136" t="s">
        <v>1092</v>
      </c>
      <c r="G148" s="102">
        <v>40</v>
      </c>
      <c r="H148" s="36">
        <f>E148*K145</f>
        <v>9</v>
      </c>
      <c r="I148" s="44">
        <f>D148*K146</f>
        <v>1800</v>
      </c>
      <c r="J148" s="121"/>
      <c r="L148" s="39"/>
      <c r="M148" s="39"/>
      <c r="N148" s="39"/>
      <c r="O148" s="39"/>
      <c r="P148" s="39"/>
      <c r="Q148" s="39"/>
    </row>
    <row r="149" spans="1:17" ht="12.75">
      <c r="A149" s="102" t="s">
        <v>718</v>
      </c>
      <c r="B149" s="103" t="s">
        <v>719</v>
      </c>
      <c r="C149" s="13" t="s">
        <v>19</v>
      </c>
      <c r="D149" s="102">
        <v>600</v>
      </c>
      <c r="E149" s="102">
        <f>D149*K144</f>
        <v>90</v>
      </c>
      <c r="F149" s="136" t="s">
        <v>1092</v>
      </c>
      <c r="G149" s="102">
        <v>40</v>
      </c>
      <c r="H149" s="36">
        <f>E149*K145</f>
        <v>9</v>
      </c>
      <c r="I149" s="44">
        <f>D149*K146</f>
        <v>1800</v>
      </c>
      <c r="J149" s="121"/>
      <c r="L149" s="39"/>
      <c r="M149" s="39"/>
      <c r="N149" s="39"/>
      <c r="O149" s="39"/>
      <c r="P149" s="39"/>
      <c r="Q149" s="39"/>
    </row>
    <row r="150" spans="1:17" ht="12.75">
      <c r="A150" s="102" t="s">
        <v>722</v>
      </c>
      <c r="B150" s="103" t="s">
        <v>723</v>
      </c>
      <c r="C150" s="13" t="s">
        <v>19</v>
      </c>
      <c r="D150" s="102">
        <v>600</v>
      </c>
      <c r="E150" s="44">
        <f>D150*K144</f>
        <v>90</v>
      </c>
      <c r="F150" s="136" t="s">
        <v>1092</v>
      </c>
      <c r="G150" s="102">
        <v>40</v>
      </c>
      <c r="H150" s="36">
        <f>E150*K145</f>
        <v>9</v>
      </c>
      <c r="I150" s="44">
        <f>D150*K146</f>
        <v>1800</v>
      </c>
      <c r="J150" s="121"/>
      <c r="L150" s="39"/>
      <c r="M150" s="39"/>
      <c r="N150" s="39"/>
      <c r="O150" s="39"/>
      <c r="P150" s="39"/>
      <c r="Q150" s="39"/>
    </row>
    <row r="151" spans="1:17" ht="12.75">
      <c r="A151" s="102" t="s">
        <v>728</v>
      </c>
      <c r="B151" s="103" t="s">
        <v>729</v>
      </c>
      <c r="C151" s="13" t="s">
        <v>19</v>
      </c>
      <c r="D151" s="102">
        <v>600</v>
      </c>
      <c r="E151" s="102">
        <f>D151*K144</f>
        <v>90</v>
      </c>
      <c r="F151" s="136" t="s">
        <v>1092</v>
      </c>
      <c r="G151" s="102">
        <v>40</v>
      </c>
      <c r="H151" s="36">
        <f>E151*K145</f>
        <v>9</v>
      </c>
      <c r="I151" s="44">
        <f>D151*K146</f>
        <v>1800</v>
      </c>
      <c r="J151" s="121"/>
      <c r="L151" s="39"/>
      <c r="M151" s="39"/>
      <c r="N151" s="39"/>
      <c r="O151" s="39"/>
      <c r="P151" s="39"/>
      <c r="Q151" s="39"/>
    </row>
    <row r="152" spans="1:17" ht="12.75">
      <c r="A152" s="102" t="s">
        <v>734</v>
      </c>
      <c r="B152" s="103" t="s">
        <v>735</v>
      </c>
      <c r="C152" s="13" t="s">
        <v>19</v>
      </c>
      <c r="D152" s="102">
        <v>600</v>
      </c>
      <c r="E152" s="102">
        <f>D152*K144</f>
        <v>90</v>
      </c>
      <c r="F152" s="136" t="s">
        <v>1092</v>
      </c>
      <c r="G152" s="102">
        <v>40</v>
      </c>
      <c r="H152" s="36">
        <f>E152*K145</f>
        <v>9</v>
      </c>
      <c r="I152" s="44">
        <f>D152*K146</f>
        <v>1800</v>
      </c>
      <c r="J152" s="121"/>
      <c r="L152" s="39"/>
      <c r="M152" s="39"/>
      <c r="N152" s="39"/>
      <c r="O152" s="39"/>
      <c r="P152" s="39"/>
      <c r="Q152" s="39"/>
    </row>
    <row r="153" spans="1:17" ht="12.75">
      <c r="A153" s="102" t="s">
        <v>722</v>
      </c>
      <c r="B153" s="103" t="s">
        <v>719</v>
      </c>
      <c r="C153" s="13" t="s">
        <v>19</v>
      </c>
      <c r="D153" s="102">
        <v>600</v>
      </c>
      <c r="E153" s="102">
        <f>D153*K144</f>
        <v>90</v>
      </c>
      <c r="F153" s="136" t="s">
        <v>1092</v>
      </c>
      <c r="G153" s="102">
        <v>40</v>
      </c>
      <c r="H153" s="36">
        <f>E153*K145</f>
        <v>9</v>
      </c>
      <c r="I153" s="44">
        <f>D153*K146</f>
        <v>1800</v>
      </c>
      <c r="J153" s="121"/>
      <c r="L153" s="39"/>
      <c r="M153" s="39"/>
      <c r="N153" s="39"/>
      <c r="O153" s="39"/>
      <c r="P153" s="39"/>
      <c r="Q153" s="39"/>
    </row>
    <row r="154" spans="1:17" ht="12.75">
      <c r="A154" s="102" t="s">
        <v>742</v>
      </c>
      <c r="B154" s="103" t="s">
        <v>743</v>
      </c>
      <c r="C154" s="13" t="s">
        <v>19</v>
      </c>
      <c r="D154" s="102">
        <v>600</v>
      </c>
      <c r="E154" s="102">
        <f>D154*K144</f>
        <v>90</v>
      </c>
      <c r="F154" s="136" t="s">
        <v>1092</v>
      </c>
      <c r="G154" s="102">
        <v>40</v>
      </c>
      <c r="H154" s="36">
        <f>E154*K145</f>
        <v>9</v>
      </c>
      <c r="I154" s="44">
        <f>D154*K146</f>
        <v>1800</v>
      </c>
      <c r="J154" s="121"/>
      <c r="L154" s="39"/>
      <c r="M154" s="39"/>
      <c r="N154" s="39"/>
      <c r="O154" s="39"/>
      <c r="P154" s="39"/>
      <c r="Q154" s="39"/>
    </row>
    <row r="155" spans="1:17" ht="12.75">
      <c r="A155" s="102" t="s">
        <v>748</v>
      </c>
      <c r="B155" s="103" t="s">
        <v>749</v>
      </c>
      <c r="C155" s="13" t="s">
        <v>27</v>
      </c>
      <c r="D155" s="102">
        <v>700</v>
      </c>
      <c r="E155" s="102">
        <f>D155*K144</f>
        <v>105</v>
      </c>
      <c r="F155" s="136" t="s">
        <v>1092</v>
      </c>
      <c r="G155" s="102">
        <v>40</v>
      </c>
      <c r="H155" s="36">
        <f>E155*K145</f>
        <v>10.5</v>
      </c>
      <c r="I155" s="44">
        <f>D155*K146</f>
        <v>2100</v>
      </c>
      <c r="J155" s="121"/>
      <c r="L155" s="39"/>
      <c r="M155" s="39"/>
      <c r="N155" s="39"/>
      <c r="O155" s="39"/>
      <c r="P155" s="39"/>
      <c r="Q155" s="39"/>
    </row>
    <row r="156" spans="1:17" ht="12.75">
      <c r="A156" s="102" t="s">
        <v>750</v>
      </c>
      <c r="B156" s="78" t="s">
        <v>751</v>
      </c>
      <c r="C156" s="13" t="s">
        <v>37</v>
      </c>
      <c r="D156" s="102">
        <v>1000</v>
      </c>
      <c r="E156" s="102">
        <f>D156*K144</f>
        <v>150</v>
      </c>
      <c r="F156" s="136" t="s">
        <v>1092</v>
      </c>
      <c r="G156" s="102">
        <v>40</v>
      </c>
      <c r="H156" s="36">
        <f>E156*K145</f>
        <v>15</v>
      </c>
      <c r="I156" s="44">
        <f>D156*K146</f>
        <v>3000</v>
      </c>
      <c r="J156" s="121"/>
      <c r="L156" s="39"/>
      <c r="M156" s="39"/>
      <c r="N156" s="39"/>
      <c r="O156" s="39"/>
      <c r="P156" s="39"/>
      <c r="Q156" s="39"/>
    </row>
    <row r="157" spans="1:17" ht="12.75">
      <c r="A157" s="102" t="s">
        <v>759</v>
      </c>
      <c r="B157" s="78" t="s">
        <v>760</v>
      </c>
      <c r="C157" s="13" t="s">
        <v>27</v>
      </c>
      <c r="D157" s="102">
        <v>700</v>
      </c>
      <c r="E157" s="102">
        <f>D157*K144</f>
        <v>105</v>
      </c>
      <c r="F157" s="136" t="s">
        <v>1092</v>
      </c>
      <c r="G157" s="102">
        <v>40</v>
      </c>
      <c r="H157" s="36">
        <f>E157*K145</f>
        <v>10.5</v>
      </c>
      <c r="I157" s="44">
        <f>D157*K146</f>
        <v>2100</v>
      </c>
      <c r="J157" s="121"/>
      <c r="L157" s="39"/>
      <c r="M157" s="39"/>
      <c r="N157" s="39"/>
      <c r="O157" s="39"/>
      <c r="P157" s="39"/>
      <c r="Q157" s="39"/>
    </row>
    <row r="158" spans="1:17" ht="12.75">
      <c r="A158" s="102" t="s">
        <v>765</v>
      </c>
      <c r="B158" s="103" t="s">
        <v>766</v>
      </c>
      <c r="C158" s="13" t="s">
        <v>27</v>
      </c>
      <c r="D158" s="102">
        <v>700</v>
      </c>
      <c r="E158" s="102">
        <f>D158*K144</f>
        <v>105</v>
      </c>
      <c r="F158" s="136" t="s">
        <v>1092</v>
      </c>
      <c r="G158" s="102">
        <v>40</v>
      </c>
      <c r="H158" s="36">
        <f>E158*K145</f>
        <v>10.5</v>
      </c>
      <c r="I158" s="44">
        <f>D158*K146</f>
        <v>2100</v>
      </c>
      <c r="J158" s="121"/>
      <c r="L158" s="39"/>
      <c r="M158" s="39"/>
      <c r="N158" s="39"/>
      <c r="O158" s="39"/>
      <c r="P158" s="39"/>
      <c r="Q158" s="39"/>
    </row>
    <row r="159" spans="1:17" ht="12.75">
      <c r="A159" s="102" t="s">
        <v>770</v>
      </c>
      <c r="B159" s="103" t="s">
        <v>772</v>
      </c>
      <c r="C159" s="13" t="s">
        <v>27</v>
      </c>
      <c r="D159" s="102">
        <v>700</v>
      </c>
      <c r="E159" s="102">
        <f>D159*K144</f>
        <v>105</v>
      </c>
      <c r="F159" s="136" t="s">
        <v>1092</v>
      </c>
      <c r="G159" s="102">
        <v>40</v>
      </c>
      <c r="H159" s="36">
        <f>E159*K145</f>
        <v>10.5</v>
      </c>
      <c r="I159" s="44">
        <f>D159*K146</f>
        <v>2100</v>
      </c>
      <c r="J159" s="121"/>
      <c r="L159" s="39"/>
      <c r="M159" s="39"/>
      <c r="N159" s="39"/>
      <c r="O159" s="39"/>
      <c r="P159" s="39"/>
      <c r="Q159" s="39"/>
    </row>
    <row r="160" spans="1:17" ht="12.75">
      <c r="A160" s="102" t="s">
        <v>773</v>
      </c>
      <c r="B160" s="103" t="s">
        <v>774</v>
      </c>
      <c r="C160" s="13" t="s">
        <v>27</v>
      </c>
      <c r="D160" s="102">
        <v>700</v>
      </c>
      <c r="E160" s="102">
        <f>D160*K144</f>
        <v>105</v>
      </c>
      <c r="F160" s="136" t="s">
        <v>1092</v>
      </c>
      <c r="G160" s="102">
        <v>40</v>
      </c>
      <c r="H160" s="36">
        <f>E160*K145</f>
        <v>10.5</v>
      </c>
      <c r="I160" s="44">
        <f>D160*K146</f>
        <v>2100</v>
      </c>
      <c r="J160" s="121"/>
      <c r="L160" s="39"/>
      <c r="M160" s="39"/>
      <c r="N160" s="39"/>
      <c r="O160" s="39"/>
      <c r="P160" s="39"/>
      <c r="Q160" s="39"/>
    </row>
    <row r="161" spans="1:17" ht="12.75">
      <c r="A161" s="102" t="s">
        <v>779</v>
      </c>
      <c r="B161" s="103" t="s">
        <v>780</v>
      </c>
      <c r="C161" s="13" t="s">
        <v>27</v>
      </c>
      <c r="D161" s="102">
        <v>700</v>
      </c>
      <c r="E161" s="102">
        <f>D161*K144</f>
        <v>105</v>
      </c>
      <c r="F161" s="136" t="s">
        <v>1092</v>
      </c>
      <c r="G161" s="102">
        <v>40</v>
      </c>
      <c r="H161" s="36">
        <f>E161*K145</f>
        <v>10.5</v>
      </c>
      <c r="I161" s="44">
        <f>D161*K146</f>
        <v>2100</v>
      </c>
      <c r="J161" s="121"/>
      <c r="L161" s="39"/>
      <c r="M161" s="39"/>
      <c r="N161" s="39"/>
      <c r="O161" s="39"/>
      <c r="P161" s="39"/>
      <c r="Q161" s="39"/>
    </row>
    <row r="162" spans="1:17" ht="12.75">
      <c r="A162" s="102" t="s">
        <v>786</v>
      </c>
      <c r="B162" s="103" t="s">
        <v>787</v>
      </c>
      <c r="C162" s="13" t="s">
        <v>37</v>
      </c>
      <c r="D162" s="102">
        <v>900</v>
      </c>
      <c r="E162" s="102">
        <f>D162*K144</f>
        <v>135</v>
      </c>
      <c r="F162" s="136" t="s">
        <v>2004</v>
      </c>
      <c r="G162" s="102">
        <v>80</v>
      </c>
      <c r="H162" s="36">
        <f>E162*K145</f>
        <v>13.5</v>
      </c>
      <c r="I162" s="44">
        <f>D162*K146</f>
        <v>2700</v>
      </c>
      <c r="J162" s="121"/>
      <c r="L162" s="39"/>
      <c r="M162" s="39"/>
      <c r="N162" s="39"/>
      <c r="O162" s="39"/>
      <c r="P162" s="39"/>
      <c r="Q162" s="39"/>
    </row>
    <row r="163" spans="1:17" ht="12.75">
      <c r="A163" s="102" t="s">
        <v>792</v>
      </c>
      <c r="B163" s="103" t="s">
        <v>793</v>
      </c>
      <c r="C163" s="13" t="s">
        <v>37</v>
      </c>
      <c r="D163" s="102">
        <v>900</v>
      </c>
      <c r="E163" s="102">
        <f>D163*K144</f>
        <v>135</v>
      </c>
      <c r="F163" s="136" t="s">
        <v>2004</v>
      </c>
      <c r="G163" s="102">
        <v>80</v>
      </c>
      <c r="H163" s="36">
        <f>E163*K145</f>
        <v>13.5</v>
      </c>
      <c r="I163" s="44">
        <f>D163*K146</f>
        <v>2700</v>
      </c>
      <c r="J163" s="121"/>
      <c r="L163" s="39"/>
      <c r="M163" s="39"/>
      <c r="N163" s="39"/>
      <c r="O163" s="39"/>
      <c r="P163" s="39"/>
      <c r="Q163" s="39"/>
    </row>
    <row r="164" spans="1:17" ht="12.75">
      <c r="A164" s="102" t="s">
        <v>798</v>
      </c>
      <c r="B164" s="103" t="s">
        <v>799</v>
      </c>
      <c r="C164" s="13" t="s">
        <v>37</v>
      </c>
      <c r="D164" s="85">
        <v>900</v>
      </c>
      <c r="E164" s="102">
        <f>D164*K144</f>
        <v>135</v>
      </c>
      <c r="F164" s="136" t="s">
        <v>2004</v>
      </c>
      <c r="G164" s="102">
        <v>80</v>
      </c>
      <c r="H164" s="36">
        <f>E164*K145</f>
        <v>13.5</v>
      </c>
      <c r="I164" s="44">
        <f>D164*K146</f>
        <v>2700</v>
      </c>
      <c r="J164" s="121"/>
      <c r="L164" s="39"/>
      <c r="M164" s="39"/>
      <c r="N164" s="39"/>
      <c r="O164" s="39"/>
      <c r="P164" s="39"/>
      <c r="Q164" s="39"/>
    </row>
    <row r="165" spans="1:17" ht="12.75">
      <c r="A165" s="102" t="s">
        <v>805</v>
      </c>
      <c r="B165" s="103" t="s">
        <v>806</v>
      </c>
      <c r="C165" s="13" t="s">
        <v>27</v>
      </c>
      <c r="D165" s="102">
        <v>800</v>
      </c>
      <c r="E165" s="102">
        <f>D165*K144</f>
        <v>120</v>
      </c>
      <c r="F165" s="136" t="s">
        <v>1092</v>
      </c>
      <c r="G165" s="102">
        <v>40</v>
      </c>
      <c r="H165" s="36">
        <f>E165*K145</f>
        <v>12</v>
      </c>
      <c r="I165" s="44">
        <f>D165*K146</f>
        <v>2400</v>
      </c>
      <c r="J165" s="121"/>
      <c r="L165" s="39"/>
      <c r="M165" s="39"/>
      <c r="N165" s="39"/>
      <c r="O165" s="39"/>
      <c r="P165" s="39"/>
      <c r="Q165" s="39"/>
    </row>
    <row r="166" spans="1:17" ht="12.75">
      <c r="A166" s="102" t="s">
        <v>811</v>
      </c>
      <c r="B166" s="103" t="s">
        <v>812</v>
      </c>
      <c r="C166" s="13" t="s">
        <v>27</v>
      </c>
      <c r="D166" s="102">
        <v>800</v>
      </c>
      <c r="E166" s="102">
        <f>D166*K144</f>
        <v>120</v>
      </c>
      <c r="F166" s="136" t="s">
        <v>1092</v>
      </c>
      <c r="G166" s="102">
        <v>40</v>
      </c>
      <c r="H166" s="36">
        <f>E166*K145</f>
        <v>12</v>
      </c>
      <c r="I166" s="44">
        <f>D166*K146</f>
        <v>2400</v>
      </c>
      <c r="J166" s="121"/>
      <c r="L166" s="39"/>
      <c r="M166" s="39"/>
      <c r="N166" s="39"/>
      <c r="O166" s="39"/>
      <c r="P166" s="39"/>
      <c r="Q166" s="39"/>
    </row>
    <row r="167" spans="1:17" ht="12.75">
      <c r="A167" s="102" t="s">
        <v>817</v>
      </c>
      <c r="B167" s="103" t="s">
        <v>818</v>
      </c>
      <c r="C167" s="13" t="s">
        <v>18</v>
      </c>
      <c r="D167" s="102">
        <v>300</v>
      </c>
      <c r="E167" s="102">
        <f>D167*K144</f>
        <v>45</v>
      </c>
      <c r="F167" s="136" t="s">
        <v>208</v>
      </c>
      <c r="G167" s="85">
        <v>20</v>
      </c>
      <c r="H167" s="36">
        <f>E167*K145</f>
        <v>4.5</v>
      </c>
      <c r="I167" s="44">
        <v>0</v>
      </c>
      <c r="J167" s="121"/>
      <c r="L167" s="39"/>
      <c r="M167" s="39"/>
      <c r="N167" s="39"/>
      <c r="O167" s="39"/>
      <c r="P167" s="39"/>
      <c r="Q167" s="39"/>
    </row>
    <row r="168" spans="1:17" ht="12.75">
      <c r="A168" s="102" t="s">
        <v>823</v>
      </c>
      <c r="B168" s="103" t="s">
        <v>824</v>
      </c>
      <c r="C168" s="13" t="s">
        <v>18</v>
      </c>
      <c r="D168" s="85">
        <v>300</v>
      </c>
      <c r="E168" s="102">
        <f>D168*K144</f>
        <v>45</v>
      </c>
      <c r="F168" s="13" t="s">
        <v>208</v>
      </c>
      <c r="G168" s="102">
        <v>20</v>
      </c>
      <c r="H168" s="36">
        <f>E168*K145</f>
        <v>4.5</v>
      </c>
      <c r="I168" s="44">
        <v>0</v>
      </c>
      <c r="J168" s="121"/>
      <c r="L168" s="39"/>
      <c r="M168" s="39"/>
      <c r="N168" s="39"/>
      <c r="O168" s="39"/>
      <c r="P168" s="39"/>
      <c r="Q168" s="39"/>
    </row>
    <row r="169" spans="1:17" ht="12.75">
      <c r="A169" s="102" t="s">
        <v>828</v>
      </c>
      <c r="B169" s="103" t="s">
        <v>829</v>
      </c>
      <c r="C169" s="13" t="s">
        <v>18</v>
      </c>
      <c r="D169" s="85">
        <v>300</v>
      </c>
      <c r="E169" s="102">
        <f>D169*K144</f>
        <v>45</v>
      </c>
      <c r="F169" s="13" t="s">
        <v>208</v>
      </c>
      <c r="G169" s="85">
        <v>20</v>
      </c>
      <c r="H169" s="36">
        <f>E169*K145</f>
        <v>4.5</v>
      </c>
      <c r="I169" s="44">
        <v>0</v>
      </c>
      <c r="J169" s="121"/>
      <c r="L169" s="39"/>
      <c r="M169" s="39"/>
      <c r="N169" s="39"/>
      <c r="O169" s="39"/>
      <c r="P169" s="39"/>
      <c r="Q169" s="39"/>
    </row>
    <row r="170" spans="1:17" ht="12.75">
      <c r="A170" s="102" t="s">
        <v>828</v>
      </c>
      <c r="B170" s="103" t="s">
        <v>832</v>
      </c>
      <c r="C170" s="13" t="s">
        <v>18</v>
      </c>
      <c r="D170" s="102">
        <v>300</v>
      </c>
      <c r="E170" s="102">
        <f>D170*K144</f>
        <v>45</v>
      </c>
      <c r="F170" s="13" t="s">
        <v>208</v>
      </c>
      <c r="G170" s="102">
        <v>20</v>
      </c>
      <c r="H170" s="36">
        <f>E170*K145</f>
        <v>4.5</v>
      </c>
      <c r="I170" s="44">
        <v>0</v>
      </c>
      <c r="J170" s="121"/>
      <c r="L170" s="39"/>
      <c r="M170" s="39"/>
      <c r="N170" s="39"/>
      <c r="O170" s="39"/>
      <c r="P170" s="39"/>
      <c r="Q170" s="39"/>
    </row>
    <row r="171" spans="1:17" ht="12.75">
      <c r="A171" s="102" t="s">
        <v>837</v>
      </c>
      <c r="B171" s="103" t="s">
        <v>838</v>
      </c>
      <c r="C171" s="13" t="s">
        <v>18</v>
      </c>
      <c r="D171" s="85">
        <v>300</v>
      </c>
      <c r="E171" s="102">
        <f>D171*K144</f>
        <v>45</v>
      </c>
      <c r="F171" s="13" t="s">
        <v>208</v>
      </c>
      <c r="G171" s="85">
        <v>20</v>
      </c>
      <c r="H171" s="36">
        <f>E171*K145</f>
        <v>4.5</v>
      </c>
      <c r="I171" s="44">
        <v>0</v>
      </c>
      <c r="J171" s="121"/>
      <c r="L171" s="39"/>
      <c r="M171" s="39"/>
      <c r="N171" s="39"/>
      <c r="O171" s="39"/>
      <c r="P171" s="39"/>
      <c r="Q171" s="39"/>
    </row>
    <row r="172" spans="1:17" ht="12.75">
      <c r="A172" s="102" t="s">
        <v>841</v>
      </c>
      <c r="B172" s="103" t="s">
        <v>842</v>
      </c>
      <c r="C172" s="13" t="s">
        <v>18</v>
      </c>
      <c r="D172" s="85">
        <v>300</v>
      </c>
      <c r="E172" s="102">
        <f>D172*K144</f>
        <v>45</v>
      </c>
      <c r="F172" s="13" t="s">
        <v>208</v>
      </c>
      <c r="G172" s="85">
        <v>20</v>
      </c>
      <c r="H172" s="36">
        <f>E172*K145</f>
        <v>4.5</v>
      </c>
      <c r="I172" s="44">
        <v>0</v>
      </c>
      <c r="J172" s="121"/>
      <c r="L172" s="39"/>
      <c r="M172" s="39"/>
      <c r="N172" s="39"/>
      <c r="O172" s="39"/>
      <c r="P172" s="39"/>
      <c r="Q172" s="39"/>
    </row>
    <row r="173" spans="1:17" ht="12.75">
      <c r="A173" s="102" t="s">
        <v>845</v>
      </c>
      <c r="B173" s="103" t="s">
        <v>846</v>
      </c>
      <c r="C173" s="13" t="s">
        <v>18</v>
      </c>
      <c r="D173" s="85">
        <v>300</v>
      </c>
      <c r="E173" s="102">
        <f>D173*K144</f>
        <v>45</v>
      </c>
      <c r="F173" s="13" t="s">
        <v>208</v>
      </c>
      <c r="G173" s="85">
        <v>20</v>
      </c>
      <c r="H173" s="86">
        <f>E173*K145</f>
        <v>4.5</v>
      </c>
      <c r="I173" s="44">
        <v>0</v>
      </c>
      <c r="J173" s="121"/>
      <c r="L173" s="39"/>
      <c r="M173" s="39"/>
      <c r="N173" s="39"/>
      <c r="O173" s="39"/>
      <c r="P173" s="39"/>
      <c r="Q173" s="39"/>
    </row>
    <row r="174" spans="1:17" ht="12.75">
      <c r="A174" s="102" t="s">
        <v>855</v>
      </c>
      <c r="B174" s="103" t="s">
        <v>856</v>
      </c>
      <c r="C174" s="13" t="s">
        <v>18</v>
      </c>
      <c r="D174" s="85">
        <v>300</v>
      </c>
      <c r="E174" s="102">
        <f>D174*K144</f>
        <v>45</v>
      </c>
      <c r="F174" s="13" t="s">
        <v>208</v>
      </c>
      <c r="G174" s="85">
        <v>20</v>
      </c>
      <c r="H174" s="36">
        <f>E174*K145</f>
        <v>4.5</v>
      </c>
      <c r="I174" s="44">
        <v>0</v>
      </c>
      <c r="J174" s="121"/>
      <c r="L174" s="39"/>
      <c r="M174" s="39"/>
      <c r="N174" s="39"/>
      <c r="O174" s="39"/>
      <c r="P174" s="39"/>
      <c r="Q174" s="39"/>
    </row>
    <row r="175" spans="1:17" ht="12.75">
      <c r="A175" s="102" t="s">
        <v>862</v>
      </c>
      <c r="B175" s="103" t="s">
        <v>863</v>
      </c>
      <c r="C175" s="13" t="s">
        <v>18</v>
      </c>
      <c r="D175" s="85">
        <v>300</v>
      </c>
      <c r="E175" s="102">
        <f>D175*K144</f>
        <v>45</v>
      </c>
      <c r="F175" s="13" t="s">
        <v>208</v>
      </c>
      <c r="G175" s="85">
        <v>20</v>
      </c>
      <c r="H175" s="36">
        <f>E175*K145</f>
        <v>4.5</v>
      </c>
      <c r="I175" s="44">
        <v>0</v>
      </c>
      <c r="J175" s="121"/>
      <c r="L175" s="39"/>
      <c r="M175" s="39"/>
      <c r="N175" s="39"/>
      <c r="O175" s="39"/>
      <c r="P175" s="39"/>
      <c r="Q175" s="39"/>
    </row>
    <row r="176" spans="1:17" ht="12.75">
      <c r="A176" s="102" t="s">
        <v>869</v>
      </c>
      <c r="B176" s="103" t="s">
        <v>870</v>
      </c>
      <c r="C176" s="13" t="s">
        <v>18</v>
      </c>
      <c r="D176" s="102">
        <v>300</v>
      </c>
      <c r="E176" s="102">
        <f>D176*K144</f>
        <v>45</v>
      </c>
      <c r="F176" s="123" t="s">
        <v>208</v>
      </c>
      <c r="G176" s="102">
        <v>20</v>
      </c>
      <c r="H176" s="36">
        <f>E176*K145</f>
        <v>4.5</v>
      </c>
      <c r="I176" s="44">
        <v>0</v>
      </c>
      <c r="J176" s="121"/>
      <c r="L176" s="39"/>
      <c r="M176" s="39"/>
      <c r="N176" s="39"/>
      <c r="O176" s="39"/>
      <c r="P176" s="39"/>
      <c r="Q176" s="39"/>
    </row>
    <row r="177" spans="1:17" ht="12.75">
      <c r="A177" s="102" t="s">
        <v>874</v>
      </c>
      <c r="B177" s="103" t="s">
        <v>875</v>
      </c>
      <c r="C177" s="13" t="s">
        <v>18</v>
      </c>
      <c r="D177" s="102">
        <v>300</v>
      </c>
      <c r="E177" s="102">
        <f>D177*K144</f>
        <v>45</v>
      </c>
      <c r="F177" s="13" t="s">
        <v>208</v>
      </c>
      <c r="G177" s="102">
        <v>20</v>
      </c>
      <c r="H177" s="36">
        <f>E177*K145</f>
        <v>4.5</v>
      </c>
      <c r="I177" s="44">
        <v>0</v>
      </c>
      <c r="J177" s="121"/>
      <c r="L177" s="39"/>
      <c r="M177" s="39"/>
      <c r="N177" s="39"/>
      <c r="O177" s="39"/>
      <c r="P177" s="39"/>
      <c r="Q177" s="39"/>
    </row>
    <row r="178" spans="1:17" ht="12.75">
      <c r="A178" s="102" t="s">
        <v>880</v>
      </c>
      <c r="B178" s="103" t="s">
        <v>881</v>
      </c>
      <c r="C178" s="13" t="s">
        <v>18</v>
      </c>
      <c r="D178" s="102">
        <v>300</v>
      </c>
      <c r="E178" s="102">
        <f>D178*K144</f>
        <v>45</v>
      </c>
      <c r="F178" s="13" t="s">
        <v>208</v>
      </c>
      <c r="G178" s="102">
        <v>20</v>
      </c>
      <c r="H178" s="36">
        <f>E178*K145</f>
        <v>4.5</v>
      </c>
      <c r="I178" s="44">
        <v>0</v>
      </c>
      <c r="J178" s="121"/>
      <c r="L178" s="39"/>
      <c r="M178" s="39"/>
      <c r="N178" s="39"/>
      <c r="O178" s="39"/>
      <c r="P178" s="39"/>
      <c r="Q178" s="39"/>
    </row>
    <row r="179" spans="1:17" ht="12.75">
      <c r="A179" s="102" t="s">
        <v>885</v>
      </c>
      <c r="B179" s="103" t="s">
        <v>886</v>
      </c>
      <c r="C179" s="13" t="s">
        <v>19</v>
      </c>
      <c r="D179" s="102">
        <v>600</v>
      </c>
      <c r="E179" s="102">
        <f>D179*K144</f>
        <v>90</v>
      </c>
      <c r="F179" s="123" t="s">
        <v>2004</v>
      </c>
      <c r="G179" s="102">
        <v>40</v>
      </c>
      <c r="H179" s="36">
        <f>E179*K145</f>
        <v>9</v>
      </c>
      <c r="I179" s="44">
        <v>0</v>
      </c>
      <c r="J179" s="121"/>
      <c r="L179" s="39"/>
      <c r="M179" s="39"/>
      <c r="N179" s="39"/>
      <c r="O179" s="39"/>
      <c r="P179" s="39"/>
      <c r="Q179" s="39"/>
    </row>
    <row r="180" spans="1:17" ht="12.75">
      <c r="A180" s="102" t="s">
        <v>887</v>
      </c>
      <c r="B180" s="103" t="s">
        <v>888</v>
      </c>
      <c r="C180" s="13" t="s">
        <v>37</v>
      </c>
      <c r="D180" s="102">
        <v>1000</v>
      </c>
      <c r="E180" s="102">
        <f>D180*K144</f>
        <v>150</v>
      </c>
      <c r="F180" s="123" t="s">
        <v>2004</v>
      </c>
      <c r="G180" s="102">
        <v>60</v>
      </c>
      <c r="H180" s="36">
        <f>E180*K145</f>
        <v>15</v>
      </c>
      <c r="I180" s="44">
        <f>D180*K146</f>
        <v>3000</v>
      </c>
      <c r="J180" s="121"/>
      <c r="L180" s="39"/>
      <c r="M180" s="39"/>
      <c r="N180" s="39"/>
      <c r="O180" s="39"/>
      <c r="P180" s="39"/>
      <c r="Q180" s="39"/>
    </row>
    <row r="181" spans="1:17" ht="12.75">
      <c r="A181" s="102" t="s">
        <v>893</v>
      </c>
      <c r="B181" s="103" t="s">
        <v>894</v>
      </c>
      <c r="C181" s="13" t="s">
        <v>37</v>
      </c>
      <c r="D181" s="102">
        <v>1000</v>
      </c>
      <c r="E181" s="102">
        <f>D181*K144</f>
        <v>150</v>
      </c>
      <c r="F181" s="123" t="s">
        <v>2004</v>
      </c>
      <c r="G181" s="102">
        <v>60</v>
      </c>
      <c r="H181" s="36">
        <f>E181*K145</f>
        <v>15</v>
      </c>
      <c r="I181" s="44">
        <f>D181*K146</f>
        <v>3000</v>
      </c>
      <c r="J181" s="121"/>
      <c r="L181" s="39"/>
      <c r="M181" s="39"/>
      <c r="N181" s="39"/>
      <c r="O181" s="39"/>
      <c r="P181" s="39"/>
      <c r="Q181" s="39"/>
    </row>
    <row r="182" spans="1:17" ht="12.75">
      <c r="A182" s="102" t="s">
        <v>897</v>
      </c>
      <c r="B182" s="103" t="s">
        <v>898</v>
      </c>
      <c r="C182" s="13" t="s">
        <v>37</v>
      </c>
      <c r="D182" s="102">
        <v>1000</v>
      </c>
      <c r="E182" s="102">
        <f>D182*K144</f>
        <v>150</v>
      </c>
      <c r="F182" s="123" t="s">
        <v>2004</v>
      </c>
      <c r="G182" s="102">
        <v>60</v>
      </c>
      <c r="H182" s="36">
        <f>E182*K145</f>
        <v>15</v>
      </c>
      <c r="I182" s="44">
        <f>D182*K146</f>
        <v>3000</v>
      </c>
      <c r="J182" s="121"/>
      <c r="L182" s="39"/>
      <c r="M182" s="39"/>
      <c r="N182" s="39"/>
      <c r="O182" s="39"/>
      <c r="P182" s="39"/>
      <c r="Q182" s="39"/>
    </row>
    <row r="183" spans="1:17" ht="12.75">
      <c r="A183" s="102" t="s">
        <v>902</v>
      </c>
      <c r="B183" s="103" t="s">
        <v>812</v>
      </c>
      <c r="C183" s="13" t="s">
        <v>27</v>
      </c>
      <c r="D183" s="102">
        <v>700</v>
      </c>
      <c r="E183" s="102">
        <f>D183*K144</f>
        <v>105</v>
      </c>
      <c r="F183" s="123" t="s">
        <v>1101</v>
      </c>
      <c r="G183" s="102">
        <v>40</v>
      </c>
      <c r="H183" s="36">
        <f>E183*K145</f>
        <v>10.5</v>
      </c>
      <c r="I183" s="44">
        <f>D183*K146</f>
        <v>2100</v>
      </c>
      <c r="J183" s="121"/>
      <c r="L183" s="39"/>
      <c r="M183" s="39"/>
      <c r="N183" s="39"/>
      <c r="O183" s="39"/>
      <c r="P183" s="39"/>
      <c r="Q183" s="39"/>
    </row>
    <row r="184" spans="1:17" ht="12.75">
      <c r="A184" s="102" t="s">
        <v>906</v>
      </c>
      <c r="B184" s="103" t="s">
        <v>907</v>
      </c>
      <c r="C184" s="13" t="s">
        <v>27</v>
      </c>
      <c r="D184" s="102">
        <v>800</v>
      </c>
      <c r="E184" s="102">
        <f>D184*K144</f>
        <v>120</v>
      </c>
      <c r="F184" s="123" t="s">
        <v>1092</v>
      </c>
      <c r="G184" s="102">
        <v>40</v>
      </c>
      <c r="H184" s="126">
        <f>SUM(E184*K145)</f>
        <v>12</v>
      </c>
      <c r="I184" s="126">
        <f>SUM(D184*K146)</f>
        <v>2400</v>
      </c>
      <c r="J184" s="13"/>
      <c r="L184" s="39"/>
      <c r="M184" s="39"/>
      <c r="N184" s="39"/>
      <c r="O184" s="39"/>
      <c r="P184" s="39"/>
      <c r="Q184" s="39"/>
    </row>
    <row r="185" spans="1:17" ht="12.75">
      <c r="A185" s="102" t="s">
        <v>913</v>
      </c>
      <c r="B185" s="78" t="s">
        <v>914</v>
      </c>
      <c r="C185" s="13" t="s">
        <v>27</v>
      </c>
      <c r="D185" s="102">
        <v>800</v>
      </c>
      <c r="E185" s="102">
        <f>D185*K144</f>
        <v>120</v>
      </c>
      <c r="F185" s="123" t="s">
        <v>1092</v>
      </c>
      <c r="G185" s="102">
        <v>40</v>
      </c>
      <c r="H185" s="36">
        <f>E185*K145</f>
        <v>12</v>
      </c>
      <c r="I185" s="44">
        <f>D185*K146</f>
        <v>2400</v>
      </c>
      <c r="J185" s="121"/>
      <c r="L185" s="39"/>
      <c r="M185" s="39"/>
      <c r="N185" s="39"/>
      <c r="O185" s="39"/>
      <c r="P185" s="39"/>
      <c r="Q185" s="39"/>
    </row>
    <row r="186" spans="1:17" ht="12.75">
      <c r="A186" s="102" t="s">
        <v>923</v>
      </c>
      <c r="B186" s="103" t="s">
        <v>924</v>
      </c>
      <c r="C186" s="13" t="s">
        <v>19</v>
      </c>
      <c r="D186" s="102">
        <v>500</v>
      </c>
      <c r="E186" s="102">
        <f>D186*K144</f>
        <v>75</v>
      </c>
      <c r="F186" s="123" t="s">
        <v>208</v>
      </c>
      <c r="G186" s="102">
        <v>30</v>
      </c>
      <c r="H186" s="36">
        <f>E186*K145</f>
        <v>7.5</v>
      </c>
      <c r="I186" s="44">
        <f>D186*K146</f>
        <v>1500</v>
      </c>
      <c r="J186" s="121"/>
      <c r="L186" s="39"/>
      <c r="M186" s="39"/>
      <c r="N186" s="39"/>
      <c r="O186" s="39"/>
      <c r="P186" s="39"/>
      <c r="Q186" s="39"/>
    </row>
    <row r="187" spans="1:17" ht="12.75">
      <c r="A187" s="102" t="s">
        <v>929</v>
      </c>
      <c r="B187" s="103" t="s">
        <v>930</v>
      </c>
      <c r="C187" s="13" t="s">
        <v>19</v>
      </c>
      <c r="D187" s="102">
        <v>350</v>
      </c>
      <c r="E187" s="89">
        <f>D187*K144</f>
        <v>52.5</v>
      </c>
      <c r="F187" s="123" t="s">
        <v>1101</v>
      </c>
      <c r="G187" s="102">
        <v>30</v>
      </c>
      <c r="H187" s="36">
        <f>E187*K145</f>
        <v>5.25</v>
      </c>
      <c r="I187" s="44">
        <f>D187*K146</f>
        <v>1050</v>
      </c>
      <c r="J187" s="121"/>
      <c r="L187" s="39"/>
      <c r="M187" s="39"/>
      <c r="N187" s="39"/>
      <c r="O187" s="39"/>
      <c r="P187" s="39"/>
      <c r="Q187" s="39"/>
    </row>
    <row r="188" spans="1:17" ht="12.75">
      <c r="A188" s="102" t="s">
        <v>937</v>
      </c>
      <c r="B188" s="103" t="s">
        <v>938</v>
      </c>
      <c r="C188" s="13" t="s">
        <v>19</v>
      </c>
      <c r="D188" s="102">
        <v>350</v>
      </c>
      <c r="E188" s="89">
        <f>D188*K144</f>
        <v>52.5</v>
      </c>
      <c r="F188" s="123" t="s">
        <v>1101</v>
      </c>
      <c r="G188" s="102">
        <v>30</v>
      </c>
      <c r="H188" s="36">
        <f>E188*K145</f>
        <v>5.25</v>
      </c>
      <c r="I188" s="44">
        <f>D188*K146</f>
        <v>1050</v>
      </c>
      <c r="J188" s="121"/>
      <c r="L188" s="39"/>
      <c r="M188" s="39"/>
      <c r="N188" s="39"/>
      <c r="O188" s="39"/>
      <c r="P188" s="39"/>
      <c r="Q188" s="39"/>
    </row>
    <row r="189" spans="1:17" ht="12.75">
      <c r="A189" s="102" t="s">
        <v>945</v>
      </c>
      <c r="B189" s="103" t="s">
        <v>946</v>
      </c>
      <c r="C189" s="13" t="s">
        <v>19</v>
      </c>
      <c r="D189" s="102">
        <v>350</v>
      </c>
      <c r="E189" s="89">
        <f>D189*K144</f>
        <v>52.5</v>
      </c>
      <c r="F189" s="123" t="s">
        <v>1101</v>
      </c>
      <c r="G189" s="102">
        <v>30</v>
      </c>
      <c r="H189" s="36">
        <f>E189*K145</f>
        <v>5.25</v>
      </c>
      <c r="I189" s="44">
        <f>D189*K146</f>
        <v>1050</v>
      </c>
      <c r="J189" s="121"/>
      <c r="L189" s="39"/>
      <c r="M189" s="39"/>
      <c r="N189" s="39"/>
      <c r="O189" s="39"/>
      <c r="P189" s="39"/>
      <c r="Q189" s="39"/>
    </row>
    <row r="190" spans="1:17" ht="12.75">
      <c r="A190" s="102" t="s">
        <v>951</v>
      </c>
      <c r="B190" s="103" t="s">
        <v>952</v>
      </c>
      <c r="C190" s="13" t="s">
        <v>19</v>
      </c>
      <c r="D190" s="102">
        <v>350</v>
      </c>
      <c r="E190" s="89">
        <f>D190*K144</f>
        <v>52.5</v>
      </c>
      <c r="F190" s="123" t="s">
        <v>1101</v>
      </c>
      <c r="G190" s="102">
        <v>30</v>
      </c>
      <c r="H190" s="36">
        <f>E190*K145</f>
        <v>5.25</v>
      </c>
      <c r="I190" s="44">
        <f>D190*K146</f>
        <v>1050</v>
      </c>
      <c r="J190" s="121"/>
      <c r="L190" s="39"/>
      <c r="M190" s="39"/>
      <c r="N190" s="39"/>
      <c r="O190" s="39"/>
      <c r="P190" s="39"/>
      <c r="Q190" s="39"/>
    </row>
    <row r="191" spans="1:17" ht="12.75">
      <c r="A191" s="102" t="s">
        <v>957</v>
      </c>
      <c r="B191" s="103" t="s">
        <v>958</v>
      </c>
      <c r="C191" s="13" t="s">
        <v>19</v>
      </c>
      <c r="D191" s="102">
        <v>350</v>
      </c>
      <c r="E191" s="89">
        <f>D191*K144</f>
        <v>52.5</v>
      </c>
      <c r="F191" s="123" t="s">
        <v>1101</v>
      </c>
      <c r="G191" s="102">
        <v>30</v>
      </c>
      <c r="H191" s="36">
        <f>E191*K145</f>
        <v>5.25</v>
      </c>
      <c r="I191" s="44">
        <f>D191*K146</f>
        <v>1050</v>
      </c>
      <c r="J191" s="121"/>
      <c r="L191" s="39"/>
      <c r="M191" s="39"/>
      <c r="N191" s="39"/>
      <c r="O191" s="39"/>
      <c r="P191" s="39"/>
      <c r="Q191" s="39"/>
    </row>
    <row r="192" spans="1:17" ht="12.75">
      <c r="A192" s="102" t="s">
        <v>963</v>
      </c>
      <c r="B192" s="103" t="s">
        <v>964</v>
      </c>
      <c r="C192" s="13" t="s">
        <v>51</v>
      </c>
      <c r="D192" s="102">
        <v>900</v>
      </c>
      <c r="E192" s="102">
        <f>D192*K144</f>
        <v>135</v>
      </c>
      <c r="F192" s="123" t="s">
        <v>1101</v>
      </c>
      <c r="G192" s="102">
        <v>50</v>
      </c>
      <c r="H192" s="36">
        <f>E192*K145</f>
        <v>13.5</v>
      </c>
      <c r="I192" s="44">
        <f>D192*K146</f>
        <v>2700</v>
      </c>
      <c r="J192" s="121"/>
      <c r="L192" s="39"/>
      <c r="M192" s="39"/>
      <c r="N192" s="39"/>
      <c r="O192" s="39"/>
      <c r="P192" s="39"/>
      <c r="Q192" s="39"/>
    </row>
    <row r="193" spans="1:17" ht="12.75">
      <c r="A193" s="102" t="s">
        <v>971</v>
      </c>
      <c r="B193" s="103" t="s">
        <v>972</v>
      </c>
      <c r="C193" s="13" t="s">
        <v>18</v>
      </c>
      <c r="D193" s="102">
        <v>300</v>
      </c>
      <c r="E193" s="102">
        <f>D193*K144</f>
        <v>45</v>
      </c>
      <c r="F193" s="13" t="s">
        <v>208</v>
      </c>
      <c r="G193" s="102">
        <v>30</v>
      </c>
      <c r="H193" s="36">
        <f>E193*K145</f>
        <v>4.5</v>
      </c>
      <c r="I193" s="44">
        <v>0</v>
      </c>
      <c r="J193" s="121"/>
      <c r="L193" s="39"/>
      <c r="M193" s="39"/>
      <c r="N193" s="39"/>
      <c r="O193" s="39"/>
      <c r="P193" s="39"/>
      <c r="Q193" s="39"/>
    </row>
    <row r="194" spans="1:17" ht="12.75">
      <c r="A194" s="102" t="s">
        <v>977</v>
      </c>
      <c r="B194" s="103" t="s">
        <v>978</v>
      </c>
      <c r="C194" s="13" t="s">
        <v>18</v>
      </c>
      <c r="D194" s="102">
        <v>300</v>
      </c>
      <c r="E194" s="102">
        <f>D194*K144</f>
        <v>45</v>
      </c>
      <c r="F194" s="13" t="s">
        <v>208</v>
      </c>
      <c r="G194" s="102">
        <v>30</v>
      </c>
      <c r="H194" s="36">
        <f>E194*K145</f>
        <v>4.5</v>
      </c>
      <c r="I194" s="44">
        <v>0</v>
      </c>
      <c r="J194" s="121"/>
      <c r="L194" s="39"/>
      <c r="M194" s="39"/>
      <c r="N194" s="39"/>
      <c r="O194" s="39"/>
      <c r="P194" s="39"/>
      <c r="Q194" s="39"/>
    </row>
    <row r="195" spans="1:17" ht="12.75">
      <c r="A195" s="102" t="s">
        <v>981</v>
      </c>
      <c r="B195" s="103" t="s">
        <v>982</v>
      </c>
      <c r="C195" s="13" t="s">
        <v>18</v>
      </c>
      <c r="D195" s="102">
        <v>250</v>
      </c>
      <c r="E195" s="102">
        <f>D195*K144</f>
        <v>37.5</v>
      </c>
      <c r="F195" s="13" t="s">
        <v>208</v>
      </c>
      <c r="G195" s="102">
        <v>20</v>
      </c>
      <c r="H195" s="36">
        <f>E195*K145</f>
        <v>3.75</v>
      </c>
      <c r="I195" s="44">
        <v>0</v>
      </c>
      <c r="J195" s="121"/>
      <c r="L195" s="39"/>
      <c r="M195" s="39"/>
      <c r="N195" s="39"/>
      <c r="O195" s="39"/>
      <c r="P195" s="39"/>
      <c r="Q195" s="39"/>
    </row>
    <row r="196" spans="1:17" ht="12.75">
      <c r="A196" s="102" t="s">
        <v>985</v>
      </c>
      <c r="B196" s="103" t="s">
        <v>986</v>
      </c>
      <c r="C196" s="13" t="s">
        <v>18</v>
      </c>
      <c r="D196" s="102">
        <v>300</v>
      </c>
      <c r="E196" s="102">
        <f>D196*K144</f>
        <v>45</v>
      </c>
      <c r="F196" s="13" t="s">
        <v>208</v>
      </c>
      <c r="G196" s="102">
        <v>30</v>
      </c>
      <c r="H196" s="36">
        <f>E196*K145</f>
        <v>4.5</v>
      </c>
      <c r="I196" s="44">
        <v>0</v>
      </c>
      <c r="J196" s="121"/>
      <c r="L196" s="39"/>
      <c r="M196" s="39"/>
      <c r="N196" s="39"/>
      <c r="O196" s="39"/>
      <c r="P196" s="39"/>
      <c r="Q196" s="39"/>
    </row>
    <row r="197" spans="1:17" ht="12.75">
      <c r="A197" s="102" t="s">
        <v>989</v>
      </c>
      <c r="B197" s="103" t="s">
        <v>990</v>
      </c>
      <c r="C197" s="13" t="s">
        <v>18</v>
      </c>
      <c r="D197" s="102">
        <v>300</v>
      </c>
      <c r="E197" s="102">
        <f>D197*K144</f>
        <v>45</v>
      </c>
      <c r="F197" s="13" t="s">
        <v>208</v>
      </c>
      <c r="G197" s="102">
        <v>30</v>
      </c>
      <c r="H197" s="36">
        <f>E197*K145</f>
        <v>4.5</v>
      </c>
      <c r="I197" s="44">
        <v>0</v>
      </c>
      <c r="J197" s="121"/>
      <c r="L197" s="39"/>
      <c r="M197" s="39"/>
      <c r="N197" s="39"/>
      <c r="O197" s="39"/>
      <c r="P197" s="39"/>
      <c r="Q197" s="39"/>
    </row>
    <row r="198" spans="1:17" ht="12.75">
      <c r="A198" s="102" t="s">
        <v>993</v>
      </c>
      <c r="B198" s="103" t="s">
        <v>994</v>
      </c>
      <c r="C198" s="13" t="s">
        <v>19</v>
      </c>
      <c r="D198" s="102">
        <v>600</v>
      </c>
      <c r="E198" s="102">
        <f>D198*K144</f>
        <v>90</v>
      </c>
      <c r="F198" s="123" t="s">
        <v>1092</v>
      </c>
      <c r="G198" s="102">
        <v>40</v>
      </c>
      <c r="H198" s="36">
        <f>E198*K145</f>
        <v>9</v>
      </c>
      <c r="I198" s="44">
        <f>D198*K146</f>
        <v>1800</v>
      </c>
      <c r="J198" s="121"/>
      <c r="L198" s="39"/>
      <c r="M198" s="39"/>
      <c r="N198" s="39"/>
      <c r="O198" s="39"/>
      <c r="P198" s="39"/>
      <c r="Q198" s="39"/>
    </row>
    <row r="199" spans="1:17" ht="12.75">
      <c r="A199" s="102" t="s">
        <v>997</v>
      </c>
      <c r="B199" s="103" t="s">
        <v>998</v>
      </c>
      <c r="C199" s="13" t="s">
        <v>19</v>
      </c>
      <c r="D199" s="102">
        <v>600</v>
      </c>
      <c r="E199" s="102">
        <f>D199*K144</f>
        <v>90</v>
      </c>
      <c r="F199" s="123" t="s">
        <v>1092</v>
      </c>
      <c r="G199" s="102">
        <v>40</v>
      </c>
      <c r="H199" s="36">
        <f>E199*K145</f>
        <v>9</v>
      </c>
      <c r="I199" s="44">
        <f>D199*K146</f>
        <v>1800</v>
      </c>
      <c r="J199" s="121"/>
      <c r="L199" s="39"/>
      <c r="M199" s="39"/>
      <c r="N199" s="39"/>
      <c r="O199" s="39"/>
      <c r="P199" s="39"/>
      <c r="Q199" s="39"/>
    </row>
    <row r="200" spans="1:17" ht="12.75">
      <c r="A200" s="102" t="s">
        <v>1001</v>
      </c>
      <c r="B200" s="103" t="s">
        <v>1002</v>
      </c>
      <c r="C200" s="13" t="s">
        <v>19</v>
      </c>
      <c r="D200" s="102">
        <v>600</v>
      </c>
      <c r="E200" s="102">
        <f>D200*K144</f>
        <v>90</v>
      </c>
      <c r="F200" s="123" t="s">
        <v>1092</v>
      </c>
      <c r="G200" s="102">
        <v>40</v>
      </c>
      <c r="H200" s="36">
        <f>E200*K145</f>
        <v>9</v>
      </c>
      <c r="I200" s="44">
        <f>D200*K146</f>
        <v>1800</v>
      </c>
      <c r="J200" s="121"/>
      <c r="L200" s="39"/>
      <c r="M200" s="39"/>
      <c r="N200" s="39"/>
      <c r="O200" s="39"/>
      <c r="P200" s="39"/>
      <c r="Q200" s="39"/>
    </row>
    <row r="201" spans="1:17" ht="12.75">
      <c r="A201" s="102" t="s">
        <v>1007</v>
      </c>
      <c r="B201" s="78" t="s">
        <v>1008</v>
      </c>
      <c r="C201" s="13" t="s">
        <v>19</v>
      </c>
      <c r="D201" s="102">
        <v>600</v>
      </c>
      <c r="E201" s="102">
        <f>D201*K144</f>
        <v>90</v>
      </c>
      <c r="F201" s="123" t="s">
        <v>1092</v>
      </c>
      <c r="G201" s="102">
        <v>40</v>
      </c>
      <c r="H201" s="36">
        <f>E201*K145</f>
        <v>9</v>
      </c>
      <c r="I201" s="44">
        <f>D201*K146</f>
        <v>1800</v>
      </c>
      <c r="J201" s="121"/>
      <c r="L201" s="39"/>
      <c r="M201" s="39"/>
      <c r="N201" s="39"/>
      <c r="O201" s="39"/>
      <c r="P201" s="39"/>
      <c r="Q201" s="39"/>
    </row>
    <row r="202" spans="1:17" ht="12.75">
      <c r="A202" s="102" t="s">
        <v>1014</v>
      </c>
      <c r="B202" s="78" t="s">
        <v>1015</v>
      </c>
      <c r="C202" s="13" t="s">
        <v>19</v>
      </c>
      <c r="D202" s="102">
        <v>600</v>
      </c>
      <c r="E202" s="102">
        <f>D202*K144</f>
        <v>90</v>
      </c>
      <c r="F202" s="123" t="s">
        <v>1092</v>
      </c>
      <c r="G202" s="102">
        <v>40</v>
      </c>
      <c r="H202" s="36">
        <f>E202*K145</f>
        <v>9</v>
      </c>
      <c r="I202" s="44">
        <f>D202*K146</f>
        <v>1800</v>
      </c>
      <c r="J202" s="121"/>
      <c r="L202" s="39"/>
      <c r="M202" s="39"/>
      <c r="N202" s="39"/>
      <c r="O202" s="39"/>
      <c r="P202" s="39"/>
      <c r="Q202" s="39"/>
    </row>
    <row r="203" spans="1:17" ht="12.75">
      <c r="A203" s="102" t="s">
        <v>1022</v>
      </c>
      <c r="B203" s="78" t="s">
        <v>1023</v>
      </c>
      <c r="C203" s="13" t="s">
        <v>19</v>
      </c>
      <c r="D203" s="102">
        <v>600</v>
      </c>
      <c r="E203" s="102">
        <f>D203*K144</f>
        <v>90</v>
      </c>
      <c r="F203" s="123" t="s">
        <v>1092</v>
      </c>
      <c r="G203" s="102">
        <v>40</v>
      </c>
      <c r="H203" s="36">
        <f>E203*K145</f>
        <v>9</v>
      </c>
      <c r="I203" s="44">
        <f>D203*K146</f>
        <v>1800</v>
      </c>
      <c r="J203" s="121"/>
      <c r="L203" s="39"/>
      <c r="M203" s="39"/>
      <c r="N203" s="39"/>
      <c r="O203" s="39"/>
      <c r="P203" s="39"/>
      <c r="Q203" s="39"/>
    </row>
    <row r="204" spans="1:17" ht="12.75">
      <c r="A204" s="102" t="s">
        <v>1037</v>
      </c>
      <c r="B204" s="78" t="s">
        <v>1038</v>
      </c>
      <c r="C204" s="13" t="s">
        <v>19</v>
      </c>
      <c r="D204" s="102">
        <v>600</v>
      </c>
      <c r="E204" s="102">
        <f>D204*K144</f>
        <v>90</v>
      </c>
      <c r="F204" s="123" t="s">
        <v>1092</v>
      </c>
      <c r="G204" s="102">
        <v>40</v>
      </c>
      <c r="H204" s="36">
        <f>E204*K145</f>
        <v>9</v>
      </c>
      <c r="I204" s="44">
        <f>D204*K146</f>
        <v>1800</v>
      </c>
      <c r="J204" s="121"/>
      <c r="L204" s="39"/>
      <c r="M204" s="39"/>
      <c r="N204" s="39"/>
      <c r="O204" s="39"/>
      <c r="P204" s="39"/>
      <c r="Q204" s="39"/>
    </row>
    <row r="205" spans="1:17" ht="12.75">
      <c r="A205" s="102" t="s">
        <v>1044</v>
      </c>
      <c r="B205" s="78" t="s">
        <v>1046</v>
      </c>
      <c r="C205" s="13" t="s">
        <v>19</v>
      </c>
      <c r="D205" s="102">
        <v>600</v>
      </c>
      <c r="E205" s="102">
        <f>D205*K144</f>
        <v>90</v>
      </c>
      <c r="F205" s="123" t="s">
        <v>1092</v>
      </c>
      <c r="G205" s="102">
        <v>40</v>
      </c>
      <c r="H205" s="36">
        <f>E205*K145</f>
        <v>9</v>
      </c>
      <c r="I205" s="44">
        <f>D205*K146</f>
        <v>1800</v>
      </c>
      <c r="J205" s="121"/>
      <c r="L205" s="39"/>
      <c r="M205" s="39"/>
      <c r="N205" s="39"/>
      <c r="O205" s="39"/>
      <c r="P205" s="39"/>
      <c r="Q205" s="39"/>
    </row>
    <row r="206" spans="1:17" ht="12.75">
      <c r="A206" s="102" t="s">
        <v>1051</v>
      </c>
      <c r="B206" s="103" t="s">
        <v>1052</v>
      </c>
      <c r="C206" s="13" t="s">
        <v>19</v>
      </c>
      <c r="D206" s="102">
        <v>600</v>
      </c>
      <c r="E206" s="102">
        <f>D206*K144</f>
        <v>90</v>
      </c>
      <c r="F206" s="123" t="s">
        <v>1092</v>
      </c>
      <c r="G206" s="102">
        <v>40</v>
      </c>
      <c r="H206" s="36">
        <f>E206*K145</f>
        <v>9</v>
      </c>
      <c r="I206" s="44">
        <f>D206*K146</f>
        <v>1800</v>
      </c>
      <c r="J206" s="121"/>
      <c r="L206" s="39"/>
      <c r="M206" s="39"/>
      <c r="N206" s="39"/>
      <c r="O206" s="39"/>
      <c r="P206" s="39"/>
      <c r="Q206" s="39"/>
    </row>
    <row r="207" spans="1:17" ht="12.75">
      <c r="A207" s="102" t="s">
        <v>1057</v>
      </c>
      <c r="B207" s="103" t="s">
        <v>1058</v>
      </c>
      <c r="C207" s="13" t="s">
        <v>18</v>
      </c>
      <c r="D207" s="102">
        <v>300</v>
      </c>
      <c r="E207" s="102">
        <f>D207*K144</f>
        <v>45</v>
      </c>
      <c r="F207" s="123" t="s">
        <v>1101</v>
      </c>
      <c r="G207" s="102">
        <v>40</v>
      </c>
      <c r="H207" s="36">
        <f>E207*K145</f>
        <v>4.5</v>
      </c>
      <c r="I207" s="44">
        <v>0</v>
      </c>
      <c r="J207" s="121"/>
      <c r="L207" s="39"/>
      <c r="M207" s="39"/>
      <c r="N207" s="39"/>
      <c r="O207" s="39"/>
      <c r="P207" s="39"/>
      <c r="Q207" s="39"/>
    </row>
    <row r="208" spans="1:17" ht="12.75">
      <c r="A208" s="102" t="s">
        <v>1065</v>
      </c>
      <c r="B208" s="103" t="s">
        <v>1066</v>
      </c>
      <c r="C208" s="13" t="s">
        <v>18</v>
      </c>
      <c r="D208" s="102">
        <v>200</v>
      </c>
      <c r="E208" s="102">
        <f>D208*K144</f>
        <v>30</v>
      </c>
      <c r="F208" s="13" t="s">
        <v>208</v>
      </c>
      <c r="G208" s="102">
        <v>20</v>
      </c>
      <c r="H208" s="36">
        <f>E208*K145</f>
        <v>3</v>
      </c>
      <c r="I208" s="44">
        <v>0</v>
      </c>
      <c r="J208" s="121"/>
      <c r="L208" s="39"/>
      <c r="M208" s="39"/>
      <c r="N208" s="39"/>
      <c r="O208" s="39"/>
      <c r="P208" s="39"/>
      <c r="Q208" s="39"/>
    </row>
    <row r="209" spans="1:17" ht="12.75">
      <c r="A209" s="102" t="s">
        <v>1072</v>
      </c>
      <c r="B209" s="103" t="s">
        <v>1074</v>
      </c>
      <c r="C209" s="13" t="s">
        <v>18</v>
      </c>
      <c r="D209" s="102">
        <v>200</v>
      </c>
      <c r="E209" s="102">
        <f>D209*K144</f>
        <v>30</v>
      </c>
      <c r="F209" s="13" t="s">
        <v>208</v>
      </c>
      <c r="G209" s="102">
        <v>20</v>
      </c>
      <c r="H209" s="36">
        <f>E209*K145</f>
        <v>3</v>
      </c>
      <c r="I209" s="44">
        <v>0</v>
      </c>
      <c r="J209" s="121"/>
      <c r="L209" s="27"/>
      <c r="M209" s="39"/>
      <c r="N209" s="39"/>
      <c r="O209" s="39"/>
      <c r="P209" s="39"/>
      <c r="Q209" s="39"/>
    </row>
    <row r="210" spans="1:17" ht="12.75">
      <c r="A210" s="102" t="s">
        <v>1079</v>
      </c>
      <c r="B210" s="103" t="s">
        <v>1080</v>
      </c>
      <c r="C210" s="13" t="s">
        <v>18</v>
      </c>
      <c r="D210" s="102">
        <v>200</v>
      </c>
      <c r="E210" s="102">
        <f>D210*K144</f>
        <v>30</v>
      </c>
      <c r="F210" s="13" t="s">
        <v>208</v>
      </c>
      <c r="G210" s="102">
        <v>20</v>
      </c>
      <c r="H210" s="36">
        <f>E210*K145</f>
        <v>3</v>
      </c>
      <c r="I210" s="44">
        <v>0</v>
      </c>
      <c r="J210" s="121"/>
      <c r="L210" s="39"/>
      <c r="M210" s="39"/>
      <c r="N210" s="39"/>
      <c r="O210" s="39"/>
      <c r="P210" s="39"/>
      <c r="Q210" s="39"/>
    </row>
    <row r="211" spans="1:17" ht="12.75">
      <c r="A211" s="102" t="s">
        <v>1085</v>
      </c>
      <c r="B211" s="103" t="s">
        <v>1086</v>
      </c>
      <c r="C211" s="13" t="s">
        <v>18</v>
      </c>
      <c r="D211" s="102">
        <v>200</v>
      </c>
      <c r="E211" s="102">
        <f>D211*K144</f>
        <v>30</v>
      </c>
      <c r="F211" s="13" t="s">
        <v>208</v>
      </c>
      <c r="G211" s="102">
        <v>20</v>
      </c>
      <c r="H211" s="36">
        <f>E211*K145</f>
        <v>3</v>
      </c>
      <c r="I211" s="44">
        <v>0</v>
      </c>
      <c r="J211" s="121"/>
      <c r="L211" s="39"/>
      <c r="M211" s="39"/>
      <c r="N211" s="39"/>
      <c r="O211" s="39"/>
      <c r="P211" s="39"/>
      <c r="Q211" s="39"/>
    </row>
    <row r="212" spans="1:17" ht="12.75">
      <c r="A212" s="102" t="s">
        <v>1089</v>
      </c>
      <c r="B212" s="103" t="s">
        <v>1091</v>
      </c>
      <c r="C212" s="128" t="s">
        <v>1994</v>
      </c>
      <c r="D212" s="126" t="s">
        <v>1995</v>
      </c>
      <c r="E212" s="126" t="s">
        <v>1995</v>
      </c>
      <c r="F212" s="136" t="s">
        <v>1995</v>
      </c>
      <c r="G212" s="126" t="s">
        <v>1995</v>
      </c>
      <c r="H212" s="126" t="s">
        <v>1995</v>
      </c>
      <c r="I212" s="126" t="s">
        <v>1995</v>
      </c>
      <c r="J212" s="121"/>
      <c r="L212" s="39"/>
      <c r="M212" s="39"/>
      <c r="N212" s="39"/>
      <c r="O212" s="39"/>
      <c r="P212" s="39"/>
      <c r="Q212" s="39"/>
    </row>
    <row r="213" spans="1:17" ht="12.75">
      <c r="A213" s="102" t="s">
        <v>1094</v>
      </c>
      <c r="B213" s="103" t="s">
        <v>1098</v>
      </c>
      <c r="C213" s="13" t="s">
        <v>19</v>
      </c>
      <c r="D213" s="102">
        <v>400</v>
      </c>
      <c r="E213" s="102">
        <f>D213*K144</f>
        <v>60</v>
      </c>
      <c r="F213" s="13" t="s">
        <v>1101</v>
      </c>
      <c r="G213" s="102">
        <v>30</v>
      </c>
      <c r="H213" s="36">
        <f>E213*K145</f>
        <v>6</v>
      </c>
      <c r="I213" s="44">
        <f>D213*K146</f>
        <v>1200</v>
      </c>
      <c r="J213" s="121"/>
      <c r="L213" s="39"/>
      <c r="M213" s="39"/>
      <c r="N213" s="39"/>
      <c r="O213" s="39"/>
      <c r="P213" s="39"/>
      <c r="Q213" s="39"/>
    </row>
    <row r="214" spans="1:17" ht="12.75">
      <c r="A214" s="102" t="s">
        <v>1106</v>
      </c>
      <c r="B214" s="103" t="s">
        <v>1107</v>
      </c>
      <c r="C214" s="13" t="s">
        <v>18</v>
      </c>
      <c r="D214" s="102">
        <v>200</v>
      </c>
      <c r="E214" s="102">
        <f>D214*K144</f>
        <v>30</v>
      </c>
      <c r="F214" s="13" t="s">
        <v>208</v>
      </c>
      <c r="G214" s="102">
        <v>20</v>
      </c>
      <c r="H214" s="36">
        <f>E214*K145</f>
        <v>3</v>
      </c>
      <c r="I214" s="44">
        <v>0</v>
      </c>
      <c r="J214" s="121"/>
      <c r="L214" s="39"/>
      <c r="M214" s="39"/>
      <c r="N214" s="39"/>
      <c r="O214" s="39"/>
      <c r="P214" s="39"/>
      <c r="Q214" s="39"/>
    </row>
    <row r="215" spans="1:17" ht="12.75">
      <c r="A215" s="102" t="s">
        <v>1113</v>
      </c>
      <c r="B215" s="103" t="s">
        <v>1114</v>
      </c>
      <c r="C215" s="13" t="s">
        <v>18</v>
      </c>
      <c r="D215" s="102">
        <v>200</v>
      </c>
      <c r="E215" s="102">
        <f>D215*K144</f>
        <v>30</v>
      </c>
      <c r="F215" s="13" t="s">
        <v>208</v>
      </c>
      <c r="G215" s="85">
        <v>20</v>
      </c>
      <c r="H215" s="36">
        <f>E215*K145</f>
        <v>3</v>
      </c>
      <c r="I215" s="44">
        <v>0</v>
      </c>
      <c r="J215" s="121"/>
      <c r="L215" s="39"/>
      <c r="M215" s="39"/>
      <c r="N215" s="39"/>
      <c r="O215" s="39"/>
      <c r="P215" s="39"/>
      <c r="Q215" s="39"/>
    </row>
    <row r="216" spans="1:17" ht="12.75">
      <c r="A216" s="102" t="s">
        <v>1118</v>
      </c>
      <c r="B216" s="103" t="s">
        <v>1119</v>
      </c>
      <c r="C216" s="13" t="s">
        <v>18</v>
      </c>
      <c r="D216" s="85">
        <v>200</v>
      </c>
      <c r="E216" s="102">
        <f>D216*K144</f>
        <v>30</v>
      </c>
      <c r="F216" s="13" t="s">
        <v>208</v>
      </c>
      <c r="G216" s="85">
        <v>20</v>
      </c>
      <c r="H216" s="36">
        <f>E216*K145</f>
        <v>3</v>
      </c>
      <c r="I216" s="44">
        <v>0</v>
      </c>
      <c r="J216" s="13"/>
      <c r="L216" s="39"/>
      <c r="M216" s="39"/>
      <c r="N216" s="39"/>
      <c r="O216" s="39"/>
      <c r="P216" s="39"/>
      <c r="Q216" s="39"/>
    </row>
    <row r="217" spans="1:17" ht="12.75">
      <c r="A217" s="102" t="s">
        <v>1126</v>
      </c>
      <c r="B217" s="103" t="s">
        <v>1127</v>
      </c>
      <c r="C217" s="13" t="s">
        <v>18</v>
      </c>
      <c r="D217" s="85">
        <v>200</v>
      </c>
      <c r="E217" s="102">
        <f>D217*K144</f>
        <v>30</v>
      </c>
      <c r="F217" s="13" t="s">
        <v>208</v>
      </c>
      <c r="G217" s="85">
        <v>20</v>
      </c>
      <c r="H217" s="36">
        <f>E217*K145</f>
        <v>3</v>
      </c>
      <c r="I217" s="44">
        <v>0</v>
      </c>
      <c r="J217" s="121"/>
      <c r="L217" s="39"/>
      <c r="M217" s="39"/>
      <c r="N217" s="39"/>
      <c r="O217" s="39"/>
      <c r="P217" s="39"/>
      <c r="Q217" s="39"/>
    </row>
    <row r="218" spans="1:17" ht="12.75">
      <c r="A218" s="102" t="s">
        <v>1130</v>
      </c>
      <c r="B218" s="103" t="s">
        <v>1131</v>
      </c>
      <c r="C218" s="13" t="s">
        <v>18</v>
      </c>
      <c r="D218" s="85">
        <v>200</v>
      </c>
      <c r="E218" s="102">
        <f>D218*K144</f>
        <v>30</v>
      </c>
      <c r="F218" s="13" t="s">
        <v>208</v>
      </c>
      <c r="G218" s="102">
        <v>20</v>
      </c>
      <c r="H218" s="36">
        <f>E218*K145</f>
        <v>3</v>
      </c>
      <c r="I218" s="44">
        <v>0</v>
      </c>
      <c r="J218" s="121"/>
      <c r="L218" s="39"/>
      <c r="M218" s="39"/>
      <c r="N218" s="39"/>
      <c r="O218" s="39"/>
      <c r="P218" s="39"/>
      <c r="Q218" s="39"/>
    </row>
    <row r="219" spans="1:17" ht="12.75">
      <c r="A219" s="102" t="s">
        <v>1136</v>
      </c>
      <c r="B219" s="103" t="s">
        <v>1137</v>
      </c>
      <c r="C219" s="13" t="s">
        <v>18</v>
      </c>
      <c r="D219" s="85">
        <v>200</v>
      </c>
      <c r="E219" s="102">
        <f>D219*K144</f>
        <v>30</v>
      </c>
      <c r="F219" s="13" t="s">
        <v>208</v>
      </c>
      <c r="G219" s="85">
        <v>20</v>
      </c>
      <c r="H219" s="36">
        <f>E219*K145</f>
        <v>3</v>
      </c>
      <c r="I219" s="44">
        <v>0</v>
      </c>
      <c r="J219" s="121"/>
      <c r="L219" s="39"/>
      <c r="M219" s="39"/>
      <c r="N219" s="39"/>
      <c r="O219" s="39"/>
      <c r="P219" s="39"/>
      <c r="Q219" s="39"/>
    </row>
    <row r="220" spans="1:17" ht="12.75">
      <c r="A220" s="102" t="s">
        <v>1146</v>
      </c>
      <c r="B220" s="103" t="s">
        <v>1147</v>
      </c>
      <c r="C220" s="13" t="s">
        <v>18</v>
      </c>
      <c r="D220" s="102">
        <v>200</v>
      </c>
      <c r="E220" s="102">
        <f>D220*K144</f>
        <v>30</v>
      </c>
      <c r="F220" s="13" t="s">
        <v>208</v>
      </c>
      <c r="G220" s="85">
        <v>20</v>
      </c>
      <c r="H220" s="36">
        <f>E220*K145</f>
        <v>3</v>
      </c>
      <c r="I220" s="44">
        <v>0</v>
      </c>
      <c r="J220" s="121"/>
      <c r="L220" s="39"/>
      <c r="M220" s="39"/>
      <c r="N220" s="39"/>
      <c r="O220" s="39"/>
      <c r="P220" s="39"/>
      <c r="Q220" s="39"/>
    </row>
    <row r="221" spans="1:17" ht="12.75">
      <c r="A221" s="102" t="s">
        <v>1155</v>
      </c>
      <c r="B221" s="103" t="s">
        <v>1156</v>
      </c>
      <c r="C221" s="13" t="s">
        <v>18</v>
      </c>
      <c r="D221" s="102">
        <v>200</v>
      </c>
      <c r="E221" s="102">
        <f>D221*K144</f>
        <v>30</v>
      </c>
      <c r="F221" s="13" t="s">
        <v>208</v>
      </c>
      <c r="G221" s="85">
        <v>20</v>
      </c>
      <c r="H221" s="36">
        <f>E221*K145</f>
        <v>3</v>
      </c>
      <c r="I221" s="44">
        <v>0</v>
      </c>
      <c r="J221" s="121"/>
      <c r="L221" s="39"/>
      <c r="M221" s="39"/>
      <c r="N221" s="39"/>
      <c r="O221" s="39"/>
      <c r="P221" s="39"/>
      <c r="Q221" s="39"/>
    </row>
    <row r="222" spans="1:17" ht="12.75">
      <c r="A222" s="102" t="s">
        <v>1160</v>
      </c>
      <c r="B222" s="103" t="s">
        <v>1161</v>
      </c>
      <c r="C222" s="13" t="s">
        <v>18</v>
      </c>
      <c r="D222" s="85">
        <v>200</v>
      </c>
      <c r="E222" s="102">
        <f>D222*K144</f>
        <v>30</v>
      </c>
      <c r="F222" s="13" t="s">
        <v>208</v>
      </c>
      <c r="G222" s="85">
        <v>20</v>
      </c>
      <c r="H222" s="36">
        <f>E222*K145</f>
        <v>3</v>
      </c>
      <c r="I222" s="44">
        <v>0</v>
      </c>
      <c r="J222" s="121"/>
      <c r="L222" s="39"/>
      <c r="M222" s="39"/>
      <c r="N222" s="39"/>
      <c r="O222" s="39"/>
      <c r="P222" s="39"/>
      <c r="Q222" s="39"/>
    </row>
    <row r="223" spans="1:17" ht="12.75">
      <c r="A223" s="102" t="s">
        <v>1169</v>
      </c>
      <c r="B223" s="103" t="s">
        <v>1170</v>
      </c>
      <c r="C223" s="13" t="s">
        <v>18</v>
      </c>
      <c r="D223" s="85">
        <v>200</v>
      </c>
      <c r="E223" s="102">
        <f>K144*D223</f>
        <v>30</v>
      </c>
      <c r="F223" s="13" t="s">
        <v>208</v>
      </c>
      <c r="G223" s="85">
        <v>20</v>
      </c>
      <c r="H223" s="36">
        <f>E223*K145</f>
        <v>3</v>
      </c>
      <c r="I223" s="44">
        <v>0</v>
      </c>
      <c r="J223" s="121"/>
      <c r="L223" s="39"/>
      <c r="M223" s="39"/>
      <c r="N223" s="39"/>
      <c r="O223" s="39"/>
      <c r="P223" s="39"/>
      <c r="Q223" s="39"/>
    </row>
    <row r="224" spans="1:17" ht="12.75">
      <c r="A224" s="102" t="s">
        <v>1173</v>
      </c>
      <c r="B224" s="103" t="s">
        <v>1174</v>
      </c>
      <c r="C224" s="13" t="s">
        <v>18</v>
      </c>
      <c r="D224" s="85">
        <v>200</v>
      </c>
      <c r="E224" s="102">
        <f>K144*D224</f>
        <v>30</v>
      </c>
      <c r="F224" s="13" t="s">
        <v>208</v>
      </c>
      <c r="G224" s="85">
        <v>20</v>
      </c>
      <c r="H224" s="36">
        <f>E224*K145</f>
        <v>3</v>
      </c>
      <c r="I224" s="44">
        <v>0</v>
      </c>
      <c r="J224" s="121"/>
      <c r="L224" s="39"/>
      <c r="M224" s="39"/>
      <c r="N224" s="39"/>
      <c r="O224" s="39"/>
      <c r="P224" s="39"/>
      <c r="Q224" s="39"/>
    </row>
    <row r="225" spans="1:17" ht="12.75">
      <c r="A225" s="102" t="s">
        <v>1175</v>
      </c>
      <c r="B225" s="145" t="s">
        <v>1995</v>
      </c>
      <c r="C225" s="13" t="s">
        <v>19</v>
      </c>
      <c r="D225" s="102">
        <v>500</v>
      </c>
      <c r="E225" s="102">
        <f>D225*K144</f>
        <v>75</v>
      </c>
      <c r="F225" s="123" t="s">
        <v>1101</v>
      </c>
      <c r="G225" s="102">
        <v>40</v>
      </c>
      <c r="H225" s="36">
        <f>E225*K145</f>
        <v>7.5</v>
      </c>
      <c r="I225" s="44">
        <f>D225*K146</f>
        <v>1500</v>
      </c>
      <c r="J225" s="121"/>
      <c r="L225" s="39"/>
      <c r="M225" s="39"/>
      <c r="N225" s="39"/>
      <c r="O225" s="39"/>
      <c r="P225" s="39"/>
      <c r="Q225" s="39"/>
    </row>
    <row r="226" spans="1:17" ht="12.75">
      <c r="A226" s="102" t="s">
        <v>1180</v>
      </c>
      <c r="B226" s="145" t="s">
        <v>1995</v>
      </c>
      <c r="C226" s="13" t="s">
        <v>37</v>
      </c>
      <c r="D226" s="102">
        <v>1500</v>
      </c>
      <c r="E226" s="102">
        <f>D226*K144</f>
        <v>225</v>
      </c>
      <c r="F226" s="123" t="s">
        <v>2004</v>
      </c>
      <c r="G226" s="102">
        <v>80</v>
      </c>
      <c r="H226" s="36">
        <f>E226*K145</f>
        <v>22.5</v>
      </c>
      <c r="I226" s="44">
        <f>D226*K146</f>
        <v>4500</v>
      </c>
      <c r="J226" s="121"/>
    </row>
    <row r="227" spans="1:17" ht="12.75">
      <c r="A227" s="102" t="s">
        <v>1183</v>
      </c>
      <c r="B227" s="103" t="s">
        <v>1184</v>
      </c>
      <c r="C227" s="13" t="s">
        <v>37</v>
      </c>
      <c r="D227" s="102">
        <v>2000</v>
      </c>
      <c r="E227" s="102">
        <f>D227*K144</f>
        <v>300</v>
      </c>
      <c r="F227" s="123" t="s">
        <v>2004</v>
      </c>
      <c r="G227" s="85">
        <v>60</v>
      </c>
      <c r="H227" s="36">
        <f>E227*K145</f>
        <v>30</v>
      </c>
      <c r="I227" s="44">
        <f>D227*K146</f>
        <v>6000</v>
      </c>
      <c r="J227" s="121"/>
    </row>
    <row r="228" spans="1:17" ht="12.75">
      <c r="A228" s="102" t="s">
        <v>1189</v>
      </c>
      <c r="B228" s="103" t="s">
        <v>1190</v>
      </c>
      <c r="C228" s="13" t="s">
        <v>37</v>
      </c>
      <c r="D228" s="102">
        <v>2000</v>
      </c>
      <c r="E228" s="102">
        <f>D228*K144</f>
        <v>300</v>
      </c>
      <c r="F228" s="123" t="s">
        <v>2004</v>
      </c>
      <c r="G228" s="85">
        <v>60</v>
      </c>
      <c r="H228" s="36">
        <f>E228*K145</f>
        <v>30</v>
      </c>
      <c r="I228" s="44">
        <f>D228*K146</f>
        <v>6000</v>
      </c>
      <c r="J228" s="121"/>
    </row>
    <row r="229" spans="1:17" ht="12.75">
      <c r="A229" s="102" t="s">
        <v>1192</v>
      </c>
      <c r="B229" s="103" t="s">
        <v>1194</v>
      </c>
      <c r="C229" s="13" t="s">
        <v>37</v>
      </c>
      <c r="D229" s="102">
        <v>2000</v>
      </c>
      <c r="E229" s="102">
        <f>D229*K144</f>
        <v>300</v>
      </c>
      <c r="F229" s="123" t="s">
        <v>2004</v>
      </c>
      <c r="G229" s="85">
        <v>60</v>
      </c>
      <c r="H229" s="36">
        <f>E229*K145</f>
        <v>30</v>
      </c>
      <c r="I229" s="44">
        <f>D229*K146</f>
        <v>6000</v>
      </c>
      <c r="J229" s="121"/>
    </row>
    <row r="230" spans="1:17" ht="12.75">
      <c r="A230" s="102" t="s">
        <v>1197</v>
      </c>
      <c r="B230" s="103" t="s">
        <v>1198</v>
      </c>
      <c r="C230" s="13" t="s">
        <v>37</v>
      </c>
      <c r="D230" s="102">
        <v>2000</v>
      </c>
      <c r="E230" s="102">
        <f>D230*K144</f>
        <v>300</v>
      </c>
      <c r="F230" s="123" t="s">
        <v>2004</v>
      </c>
      <c r="G230" s="85">
        <v>60</v>
      </c>
      <c r="H230" s="36">
        <f>E230*K145</f>
        <v>30</v>
      </c>
      <c r="I230" s="44">
        <f>D230*K146</f>
        <v>6000</v>
      </c>
      <c r="J230" s="121"/>
    </row>
    <row r="231" spans="1:17" ht="12.75">
      <c r="A231" s="102" t="s">
        <v>1204</v>
      </c>
      <c r="B231" s="103" t="s">
        <v>1205</v>
      </c>
      <c r="C231" s="13" t="s">
        <v>37</v>
      </c>
      <c r="D231" s="102">
        <v>2000</v>
      </c>
      <c r="E231" s="102">
        <f>D231*K144</f>
        <v>300</v>
      </c>
      <c r="F231" s="123" t="s">
        <v>2004</v>
      </c>
      <c r="G231" s="85">
        <v>60</v>
      </c>
      <c r="H231" s="36">
        <f>E231*K145</f>
        <v>30</v>
      </c>
      <c r="I231" s="44">
        <f>D231*K146</f>
        <v>6000</v>
      </c>
      <c r="J231" s="121"/>
    </row>
    <row r="232" spans="1:17" ht="12.75">
      <c r="A232" s="102" t="s">
        <v>1211</v>
      </c>
      <c r="B232" s="103" t="s">
        <v>1212</v>
      </c>
      <c r="C232" s="13" t="s">
        <v>37</v>
      </c>
      <c r="D232" s="102">
        <v>2000</v>
      </c>
      <c r="E232" s="102">
        <f>D232*K144</f>
        <v>300</v>
      </c>
      <c r="F232" s="123" t="s">
        <v>2004</v>
      </c>
      <c r="G232" s="85">
        <v>60</v>
      </c>
      <c r="H232" s="36">
        <f>E232*K145</f>
        <v>30</v>
      </c>
      <c r="I232" s="44">
        <f>D232*K146</f>
        <v>6000</v>
      </c>
      <c r="J232" s="121"/>
    </row>
    <row r="233" spans="1:17" ht="12.75">
      <c r="A233" s="102" t="s">
        <v>1217</v>
      </c>
      <c r="B233" s="103" t="s">
        <v>1220</v>
      </c>
      <c r="C233" s="13" t="s">
        <v>37</v>
      </c>
      <c r="D233" s="102">
        <v>2000</v>
      </c>
      <c r="E233" s="102">
        <f>K144*D233</f>
        <v>300</v>
      </c>
      <c r="F233" s="123" t="s">
        <v>2004</v>
      </c>
      <c r="G233" s="85">
        <v>60</v>
      </c>
      <c r="H233" s="36">
        <f>E233*K145</f>
        <v>30</v>
      </c>
      <c r="I233" s="44">
        <f>D233*K146</f>
        <v>6000</v>
      </c>
      <c r="J233" s="121"/>
    </row>
    <row r="234" spans="1:17" ht="12.75">
      <c r="A234" s="102" t="s">
        <v>1224</v>
      </c>
      <c r="B234" s="103" t="s">
        <v>1225</v>
      </c>
      <c r="C234" s="13" t="s">
        <v>37</v>
      </c>
      <c r="D234" s="102">
        <v>2000</v>
      </c>
      <c r="E234" s="102">
        <f>K144*D234</f>
        <v>300</v>
      </c>
      <c r="F234" s="123" t="s">
        <v>2004</v>
      </c>
      <c r="G234" s="85">
        <v>60</v>
      </c>
      <c r="H234" s="36">
        <f>E234*K145</f>
        <v>30</v>
      </c>
      <c r="I234" s="44">
        <f>D234*K146</f>
        <v>6000</v>
      </c>
      <c r="J234" s="121"/>
    </row>
    <row r="235" spans="1:17" ht="12.75">
      <c r="A235" s="102" t="s">
        <v>1232</v>
      </c>
      <c r="B235" s="103" t="s">
        <v>1233</v>
      </c>
      <c r="C235" s="13" t="s">
        <v>37</v>
      </c>
      <c r="D235" s="102">
        <v>2000</v>
      </c>
      <c r="E235" s="102">
        <f>D235*K144</f>
        <v>300</v>
      </c>
      <c r="F235" s="123" t="s">
        <v>2004</v>
      </c>
      <c r="G235" s="85">
        <v>60</v>
      </c>
      <c r="H235" s="36">
        <f>E235*K145</f>
        <v>30</v>
      </c>
      <c r="I235" s="44">
        <f>D235*K146</f>
        <v>6000</v>
      </c>
      <c r="J235" s="121"/>
    </row>
    <row r="236" spans="1:17" ht="12.75">
      <c r="A236" s="44" t="s">
        <v>1240</v>
      </c>
      <c r="B236" s="78" t="s">
        <v>1241</v>
      </c>
      <c r="C236" s="13" t="s">
        <v>37</v>
      </c>
      <c r="D236" s="44">
        <v>2000</v>
      </c>
      <c r="E236" s="44">
        <f>D236*K144</f>
        <v>300</v>
      </c>
      <c r="F236" s="123" t="s">
        <v>2004</v>
      </c>
      <c r="G236" s="44">
        <v>40</v>
      </c>
      <c r="H236" s="36">
        <f>E236*K145</f>
        <v>30</v>
      </c>
      <c r="I236" s="44">
        <f>D236*K146</f>
        <v>6000</v>
      </c>
      <c r="J236" s="121"/>
    </row>
    <row r="237" spans="1:17" ht="12.75">
      <c r="A237" s="102" t="s">
        <v>1245</v>
      </c>
      <c r="B237" s="103" t="s">
        <v>1246</v>
      </c>
      <c r="C237" s="13" t="s">
        <v>37</v>
      </c>
      <c r="D237" s="102">
        <v>2000</v>
      </c>
      <c r="E237" s="102">
        <f>D237*K144</f>
        <v>300</v>
      </c>
      <c r="F237" s="123" t="s">
        <v>2004</v>
      </c>
      <c r="G237" s="102">
        <v>60</v>
      </c>
      <c r="H237" s="36">
        <f>E237*K145</f>
        <v>30</v>
      </c>
      <c r="I237" s="44">
        <f>D237*K146</f>
        <v>6000</v>
      </c>
      <c r="J237" s="121"/>
    </row>
    <row r="238" spans="1:17" ht="12.75">
      <c r="A238" s="102" t="s">
        <v>1252</v>
      </c>
      <c r="B238" s="146" t="s">
        <v>1995</v>
      </c>
      <c r="C238" s="13" t="s">
        <v>18</v>
      </c>
      <c r="D238" s="102">
        <v>300</v>
      </c>
      <c r="E238" s="102">
        <f>D238*K144</f>
        <v>45</v>
      </c>
      <c r="F238" s="123" t="s">
        <v>1101</v>
      </c>
      <c r="G238" s="102">
        <v>30</v>
      </c>
      <c r="H238" s="36">
        <f>E238*K145</f>
        <v>4.5</v>
      </c>
      <c r="I238" s="44">
        <v>0</v>
      </c>
      <c r="J238" s="121"/>
    </row>
    <row r="239" spans="1:17" ht="12.75">
      <c r="A239" s="44" t="s">
        <v>1255</v>
      </c>
      <c r="B239" s="100" t="s">
        <v>1256</v>
      </c>
      <c r="C239" s="13" t="s">
        <v>18</v>
      </c>
      <c r="D239" s="44">
        <v>300</v>
      </c>
      <c r="E239" s="36">
        <f>D239*K144</f>
        <v>45</v>
      </c>
      <c r="F239" s="123" t="s">
        <v>1101</v>
      </c>
      <c r="G239" s="44">
        <v>30</v>
      </c>
      <c r="H239" s="36">
        <f>E239*K145</f>
        <v>4.5</v>
      </c>
      <c r="I239" s="44">
        <v>0</v>
      </c>
      <c r="J239" s="121"/>
    </row>
    <row r="240" spans="1:17" ht="12.75">
      <c r="A240" s="44" t="s">
        <v>1262</v>
      </c>
      <c r="B240" s="100" t="s">
        <v>1263</v>
      </c>
      <c r="C240" s="13" t="s">
        <v>18</v>
      </c>
      <c r="D240" s="85">
        <v>300</v>
      </c>
      <c r="E240" s="36">
        <f>D240*K144</f>
        <v>45</v>
      </c>
      <c r="F240" s="123" t="s">
        <v>1101</v>
      </c>
      <c r="G240" s="85">
        <v>30</v>
      </c>
      <c r="H240" s="36">
        <f>E240*K145</f>
        <v>4.5</v>
      </c>
      <c r="I240" s="44">
        <v>0</v>
      </c>
      <c r="J240" s="121"/>
    </row>
    <row r="241" spans="1:9" ht="12.75">
      <c r="A241" s="44" t="s">
        <v>1268</v>
      </c>
      <c r="B241" s="100" t="s">
        <v>1269</v>
      </c>
      <c r="C241" s="13" t="s">
        <v>18</v>
      </c>
      <c r="D241" s="85">
        <v>300</v>
      </c>
      <c r="E241" s="36">
        <f>D241*K144</f>
        <v>45</v>
      </c>
      <c r="F241" s="123" t="s">
        <v>1101</v>
      </c>
      <c r="G241" s="85">
        <v>30</v>
      </c>
      <c r="H241" s="36">
        <f>E241*K145</f>
        <v>4.5</v>
      </c>
      <c r="I241" s="44">
        <v>0</v>
      </c>
    </row>
    <row r="242" spans="1:9" ht="12.75">
      <c r="A242" s="44" t="s">
        <v>1274</v>
      </c>
      <c r="B242" s="100" t="s">
        <v>1275</v>
      </c>
      <c r="C242" s="13" t="s">
        <v>18</v>
      </c>
      <c r="D242" s="85">
        <v>300</v>
      </c>
      <c r="E242" s="36">
        <f>D242*K144</f>
        <v>45</v>
      </c>
      <c r="F242" s="123" t="s">
        <v>1101</v>
      </c>
      <c r="G242" s="85">
        <v>30</v>
      </c>
      <c r="H242" s="36">
        <f>E242*K145</f>
        <v>4.5</v>
      </c>
      <c r="I242" s="44">
        <v>0</v>
      </c>
    </row>
    <row r="243" spans="1:9" ht="12.75">
      <c r="A243" s="44" t="s">
        <v>1277</v>
      </c>
      <c r="B243" s="100" t="s">
        <v>1278</v>
      </c>
      <c r="C243" s="13" t="s">
        <v>18</v>
      </c>
      <c r="D243" s="85">
        <v>300</v>
      </c>
      <c r="E243" s="36">
        <f>D243*K144</f>
        <v>45</v>
      </c>
      <c r="F243" s="123" t="s">
        <v>1101</v>
      </c>
      <c r="G243" s="85">
        <v>30</v>
      </c>
      <c r="H243" s="36">
        <f>E243*K145</f>
        <v>4.5</v>
      </c>
      <c r="I243" s="44">
        <v>0</v>
      </c>
    </row>
    <row r="244" spans="1:9" ht="12.75">
      <c r="A244" s="44" t="s">
        <v>1283</v>
      </c>
      <c r="B244" s="100" t="s">
        <v>1284</v>
      </c>
      <c r="C244" s="13" t="s">
        <v>18</v>
      </c>
      <c r="D244" s="85">
        <v>300</v>
      </c>
      <c r="E244" s="36">
        <f>D244*K144</f>
        <v>45</v>
      </c>
      <c r="F244" s="123" t="s">
        <v>208</v>
      </c>
      <c r="G244" s="85">
        <v>30</v>
      </c>
      <c r="H244" s="36">
        <f>E244*K145</f>
        <v>4.5</v>
      </c>
      <c r="I244" s="44">
        <v>0</v>
      </c>
    </row>
    <row r="245" spans="1:9" ht="12.75">
      <c r="A245" s="44" t="s">
        <v>1297</v>
      </c>
      <c r="B245" s="100" t="s">
        <v>1298</v>
      </c>
      <c r="C245" s="13" t="s">
        <v>18</v>
      </c>
      <c r="D245" s="85">
        <v>300</v>
      </c>
      <c r="E245" s="36">
        <f>D245*K144</f>
        <v>45</v>
      </c>
      <c r="F245" s="123" t="s">
        <v>208</v>
      </c>
      <c r="G245" s="85">
        <v>30</v>
      </c>
      <c r="H245" s="36">
        <f>E245*K145</f>
        <v>4.5</v>
      </c>
      <c r="I245" s="44">
        <v>0</v>
      </c>
    </row>
    <row r="246" spans="1:9" ht="12.75">
      <c r="A246" s="44" t="s">
        <v>1303</v>
      </c>
      <c r="B246" s="100" t="s">
        <v>1304</v>
      </c>
      <c r="C246" s="13" t="s">
        <v>18</v>
      </c>
      <c r="D246" s="85">
        <v>300</v>
      </c>
      <c r="E246" s="36">
        <f>D246*K144</f>
        <v>45</v>
      </c>
      <c r="F246" s="123" t="s">
        <v>208</v>
      </c>
      <c r="G246" s="85">
        <v>30</v>
      </c>
      <c r="H246" s="36">
        <f>E246*K145</f>
        <v>4.5</v>
      </c>
      <c r="I246" s="44">
        <v>0</v>
      </c>
    </row>
    <row r="247" spans="1:9" ht="12.75">
      <c r="A247" s="44" t="s">
        <v>1313</v>
      </c>
      <c r="B247" s="100" t="s">
        <v>1314</v>
      </c>
      <c r="C247" s="13" t="s">
        <v>18</v>
      </c>
      <c r="D247" s="85">
        <v>300</v>
      </c>
      <c r="E247" s="36">
        <f>D247*K144</f>
        <v>45</v>
      </c>
      <c r="F247" s="123" t="s">
        <v>208</v>
      </c>
      <c r="G247" s="85">
        <v>30</v>
      </c>
      <c r="H247" s="36">
        <f>E247*K145</f>
        <v>4.5</v>
      </c>
      <c r="I247" s="44">
        <v>0</v>
      </c>
    </row>
    <row r="248" spans="1:9" ht="12.75">
      <c r="A248" s="44" t="s">
        <v>1319</v>
      </c>
      <c r="B248" s="100" t="s">
        <v>1320</v>
      </c>
      <c r="C248" s="13" t="s">
        <v>18</v>
      </c>
      <c r="D248" s="85">
        <v>300</v>
      </c>
      <c r="E248" s="36">
        <f>D248*K144</f>
        <v>45</v>
      </c>
      <c r="F248" s="123" t="s">
        <v>208</v>
      </c>
      <c r="G248" s="85">
        <v>30</v>
      </c>
      <c r="H248" s="36">
        <f>E248*K145</f>
        <v>4.5</v>
      </c>
      <c r="I248" s="44">
        <v>0</v>
      </c>
    </row>
    <row r="249" spans="1:9" ht="12.75">
      <c r="A249" s="44" t="s">
        <v>1324</v>
      </c>
      <c r="B249" s="100" t="s">
        <v>1325</v>
      </c>
      <c r="C249" s="13" t="s">
        <v>18</v>
      </c>
      <c r="D249" s="85">
        <v>300</v>
      </c>
      <c r="E249" s="36">
        <f>D249*K144</f>
        <v>45</v>
      </c>
      <c r="F249" s="123" t="s">
        <v>208</v>
      </c>
      <c r="G249" s="85">
        <v>30</v>
      </c>
      <c r="H249" s="36">
        <f>E249*K145</f>
        <v>4.5</v>
      </c>
      <c r="I249" s="44">
        <v>0</v>
      </c>
    </row>
    <row r="250" spans="1:9" ht="12.75">
      <c r="A250" s="44" t="s">
        <v>1330</v>
      </c>
      <c r="B250" s="78" t="s">
        <v>1331</v>
      </c>
      <c r="C250" s="13" t="s">
        <v>18</v>
      </c>
      <c r="D250" s="85">
        <v>300</v>
      </c>
      <c r="E250" s="36">
        <f>D250*K144</f>
        <v>45</v>
      </c>
      <c r="F250" s="123" t="s">
        <v>208</v>
      </c>
      <c r="G250" s="44">
        <v>30</v>
      </c>
      <c r="H250" s="36">
        <f>E250*K145</f>
        <v>4.5</v>
      </c>
      <c r="I250" s="44">
        <v>0</v>
      </c>
    </row>
    <row r="251" spans="1:9" ht="12.75">
      <c r="A251" s="44" t="s">
        <v>1335</v>
      </c>
      <c r="B251" s="78" t="s">
        <v>1336</v>
      </c>
      <c r="C251" s="13" t="s">
        <v>19</v>
      </c>
      <c r="D251" s="44">
        <v>400</v>
      </c>
      <c r="E251" s="44">
        <f>D251*K144</f>
        <v>60</v>
      </c>
      <c r="F251" s="123" t="s">
        <v>1101</v>
      </c>
      <c r="G251" s="44">
        <v>40</v>
      </c>
      <c r="H251" s="36">
        <f>E251*K145</f>
        <v>6</v>
      </c>
      <c r="I251" s="44">
        <f>D251*K146</f>
        <v>1200</v>
      </c>
    </row>
    <row r="252" spans="1:9" ht="12.75">
      <c r="A252" s="44" t="s">
        <v>1341</v>
      </c>
      <c r="B252" s="100" t="s">
        <v>1342</v>
      </c>
      <c r="C252" s="13" t="s">
        <v>19</v>
      </c>
      <c r="D252" s="44">
        <v>400</v>
      </c>
      <c r="E252" s="44">
        <f>D252*K144</f>
        <v>60</v>
      </c>
      <c r="F252" s="123" t="s">
        <v>1092</v>
      </c>
      <c r="G252" s="44">
        <v>40</v>
      </c>
      <c r="H252" s="36">
        <f>E252*K145</f>
        <v>6</v>
      </c>
      <c r="I252" s="44">
        <f>D253*K146</f>
        <v>1200</v>
      </c>
    </row>
    <row r="253" spans="1:9" ht="12.75">
      <c r="A253" s="44" t="s">
        <v>1347</v>
      </c>
      <c r="B253" s="100" t="s">
        <v>1348</v>
      </c>
      <c r="C253" s="13" t="s">
        <v>19</v>
      </c>
      <c r="D253" s="44">
        <v>400</v>
      </c>
      <c r="E253" s="44">
        <f>D253*K144</f>
        <v>60</v>
      </c>
      <c r="F253" s="123" t="s">
        <v>1092</v>
      </c>
      <c r="G253" s="44">
        <v>40</v>
      </c>
      <c r="H253" s="36">
        <f>E253*K145</f>
        <v>6</v>
      </c>
      <c r="I253" s="44">
        <f>D253*K146</f>
        <v>1200</v>
      </c>
    </row>
    <row r="254" spans="1:9" ht="12.75">
      <c r="A254" s="44" t="s">
        <v>1353</v>
      </c>
      <c r="B254" s="100" t="s">
        <v>1355</v>
      </c>
      <c r="C254" s="13" t="s">
        <v>19</v>
      </c>
      <c r="D254" s="44">
        <v>400</v>
      </c>
      <c r="E254" s="44">
        <f>D254*K144</f>
        <v>60</v>
      </c>
      <c r="F254" s="123" t="s">
        <v>1092</v>
      </c>
      <c r="G254" s="44">
        <v>40</v>
      </c>
      <c r="H254" s="36">
        <f>E254*K145</f>
        <v>6</v>
      </c>
      <c r="I254" s="44">
        <f>D254*K146</f>
        <v>1200</v>
      </c>
    </row>
    <row r="255" spans="1:9" ht="12.75">
      <c r="A255" s="44" t="s">
        <v>1363</v>
      </c>
      <c r="B255" s="100" t="s">
        <v>1364</v>
      </c>
      <c r="C255" s="13" t="s">
        <v>19</v>
      </c>
      <c r="D255" s="44">
        <v>400</v>
      </c>
      <c r="E255" s="44">
        <f>D255*K144</f>
        <v>60</v>
      </c>
      <c r="F255" s="123" t="s">
        <v>1092</v>
      </c>
      <c r="G255" s="44">
        <v>40</v>
      </c>
      <c r="H255" s="36">
        <f>E255*K145</f>
        <v>6</v>
      </c>
      <c r="I255" s="44">
        <f>D255*K146</f>
        <v>1200</v>
      </c>
    </row>
    <row r="256" spans="1:9" ht="12.75">
      <c r="A256" s="44" t="s">
        <v>1369</v>
      </c>
      <c r="B256" s="100" t="s">
        <v>1370</v>
      </c>
      <c r="C256" s="13" t="s">
        <v>19</v>
      </c>
      <c r="D256" s="44">
        <v>400</v>
      </c>
      <c r="E256" s="44">
        <f t="shared" ref="E256:E257" si="17">D256*K144</f>
        <v>60</v>
      </c>
      <c r="F256" s="123" t="s">
        <v>1092</v>
      </c>
      <c r="G256" s="44">
        <v>40</v>
      </c>
      <c r="H256" s="36">
        <f>E256*K145</f>
        <v>6</v>
      </c>
      <c r="I256" s="44">
        <f>D256*K146</f>
        <v>1200</v>
      </c>
    </row>
    <row r="257" spans="1:12" ht="12.75">
      <c r="A257" s="44" t="s">
        <v>1373</v>
      </c>
      <c r="B257" s="78" t="s">
        <v>1375</v>
      </c>
      <c r="C257" s="13" t="s">
        <v>37</v>
      </c>
      <c r="D257" s="44">
        <v>1000</v>
      </c>
      <c r="E257" s="44">
        <f t="shared" si="17"/>
        <v>100</v>
      </c>
      <c r="F257" s="123" t="s">
        <v>2004</v>
      </c>
      <c r="G257" s="44">
        <v>20</v>
      </c>
      <c r="H257" s="36">
        <f>E257*K145</f>
        <v>10</v>
      </c>
      <c r="I257" s="44">
        <f>D257*K146</f>
        <v>3000</v>
      </c>
      <c r="J257" s="121"/>
    </row>
    <row r="258" spans="1:12" ht="12.75">
      <c r="A258" s="44" t="s">
        <v>1378</v>
      </c>
      <c r="B258" s="78" t="s">
        <v>1379</v>
      </c>
      <c r="C258" s="13" t="s">
        <v>37</v>
      </c>
      <c r="D258" s="44">
        <v>1000</v>
      </c>
      <c r="E258" s="44">
        <f>D258*K145</f>
        <v>100</v>
      </c>
      <c r="F258" s="123" t="s">
        <v>2004</v>
      </c>
      <c r="G258" s="44">
        <v>20</v>
      </c>
      <c r="H258" s="36">
        <f>E258*K145</f>
        <v>10</v>
      </c>
      <c r="I258" s="44">
        <f>D258*K146</f>
        <v>3000</v>
      </c>
      <c r="J258" s="121"/>
    </row>
    <row r="259" spans="1:12" ht="12.75">
      <c r="A259" s="44" t="s">
        <v>1387</v>
      </c>
      <c r="B259" s="100" t="s">
        <v>1388</v>
      </c>
      <c r="C259" s="13" t="s">
        <v>18</v>
      </c>
      <c r="D259" s="44">
        <v>200</v>
      </c>
      <c r="E259" s="44">
        <f>D259*K145</f>
        <v>20</v>
      </c>
      <c r="F259" s="13" t="s">
        <v>208</v>
      </c>
      <c r="G259" s="44">
        <v>20</v>
      </c>
      <c r="H259" s="36">
        <f>E259*K145</f>
        <v>2</v>
      </c>
      <c r="I259" s="44">
        <v>0</v>
      </c>
      <c r="J259" s="121"/>
    </row>
    <row r="260" spans="1:12" ht="12.75">
      <c r="A260" s="44" t="s">
        <v>1392</v>
      </c>
      <c r="B260" s="100" t="s">
        <v>1393</v>
      </c>
      <c r="C260" s="13" t="s">
        <v>18</v>
      </c>
      <c r="D260" s="44">
        <v>200</v>
      </c>
      <c r="E260" s="44">
        <f>D260*K145</f>
        <v>20</v>
      </c>
      <c r="F260" s="13" t="s">
        <v>208</v>
      </c>
      <c r="G260" s="44">
        <v>20</v>
      </c>
      <c r="H260" s="36">
        <f>E260*K145</f>
        <v>2</v>
      </c>
      <c r="I260" s="44">
        <v>0</v>
      </c>
      <c r="J260" s="121"/>
    </row>
    <row r="261" spans="1:12" ht="12.75">
      <c r="A261" s="44" t="s">
        <v>1398</v>
      </c>
      <c r="B261" s="100" t="s">
        <v>1399</v>
      </c>
      <c r="C261" s="13" t="s">
        <v>18</v>
      </c>
      <c r="D261" s="44">
        <v>200</v>
      </c>
      <c r="E261" s="44">
        <f>D260*K145</f>
        <v>20</v>
      </c>
      <c r="F261" s="13" t="s">
        <v>208</v>
      </c>
      <c r="G261" s="44">
        <v>20</v>
      </c>
      <c r="H261" s="36">
        <f>E261*K145</f>
        <v>2</v>
      </c>
      <c r="I261" s="44">
        <v>0</v>
      </c>
      <c r="J261" s="121"/>
    </row>
    <row r="262" spans="1:12" ht="12.75">
      <c r="A262" s="44" t="s">
        <v>1400</v>
      </c>
      <c r="B262" s="137" t="s">
        <v>1995</v>
      </c>
      <c r="C262" s="128" t="s">
        <v>1994</v>
      </c>
      <c r="D262" s="126" t="s">
        <v>1995</v>
      </c>
      <c r="E262" s="126" t="s">
        <v>1995</v>
      </c>
      <c r="F262" s="13" t="s">
        <v>208</v>
      </c>
      <c r="G262" s="125" t="s">
        <v>1995</v>
      </c>
      <c r="H262" s="132" t="s">
        <v>1995</v>
      </c>
      <c r="I262" s="125" t="s">
        <v>1995</v>
      </c>
      <c r="J262" s="121"/>
    </row>
    <row r="263" spans="1:12" ht="12.75">
      <c r="A263" s="44" t="s">
        <v>1407</v>
      </c>
      <c r="B263" s="78" t="s">
        <v>1409</v>
      </c>
      <c r="C263" s="13" t="s">
        <v>19</v>
      </c>
      <c r="D263" s="44">
        <v>600</v>
      </c>
      <c r="E263" s="44">
        <f>D263*K144</f>
        <v>90</v>
      </c>
      <c r="F263" s="123" t="s">
        <v>1101</v>
      </c>
      <c r="G263" s="44">
        <v>40</v>
      </c>
      <c r="H263" s="36">
        <f>E263*K145</f>
        <v>9</v>
      </c>
      <c r="I263" s="44">
        <f>D263*K146</f>
        <v>1800</v>
      </c>
      <c r="J263" s="121"/>
    </row>
    <row r="264" spans="1:12" ht="12.75">
      <c r="A264" s="44"/>
      <c r="B264" s="78"/>
      <c r="C264" s="13"/>
      <c r="D264" s="121"/>
      <c r="E264" s="121"/>
      <c r="F264" s="121"/>
      <c r="G264" s="121"/>
      <c r="H264" s="44"/>
      <c r="I264" s="121"/>
      <c r="J264" s="121"/>
    </row>
    <row r="265" spans="1:12" ht="12.75">
      <c r="A265" s="148" t="s">
        <v>1415</v>
      </c>
      <c r="B265" s="149"/>
      <c r="C265" s="149"/>
      <c r="D265" s="149"/>
      <c r="E265" s="149"/>
      <c r="F265" s="149"/>
      <c r="G265" s="149"/>
      <c r="H265" s="149"/>
      <c r="I265" s="149"/>
      <c r="J265" s="149"/>
    </row>
    <row r="266" spans="1:12" ht="12.75">
      <c r="A266" s="2" t="s">
        <v>2</v>
      </c>
      <c r="B266" s="2" t="s">
        <v>3</v>
      </c>
      <c r="C266" s="2" t="s">
        <v>4</v>
      </c>
      <c r="D266" s="2" t="s">
        <v>5</v>
      </c>
      <c r="E266" s="2" t="s">
        <v>6</v>
      </c>
      <c r="F266" s="2" t="s">
        <v>9</v>
      </c>
      <c r="G266" s="5" t="s">
        <v>687</v>
      </c>
      <c r="H266" s="101" t="s">
        <v>87</v>
      </c>
      <c r="I266" s="2" t="s">
        <v>7</v>
      </c>
      <c r="J266" s="4" t="s">
        <v>8</v>
      </c>
      <c r="L266" s="5" t="s">
        <v>11</v>
      </c>
    </row>
    <row r="267" spans="1:12" ht="12.75">
      <c r="A267" s="102" t="s">
        <v>1418</v>
      </c>
      <c r="B267" s="103" t="s">
        <v>1419</v>
      </c>
      <c r="C267" s="13" t="s">
        <v>37</v>
      </c>
      <c r="D267" s="102">
        <f>(G267+H267)*L271</f>
        <v>3440</v>
      </c>
      <c r="E267" s="102">
        <f>D267*L267</f>
        <v>516</v>
      </c>
      <c r="F267" s="123" t="s">
        <v>2004</v>
      </c>
      <c r="G267" s="102">
        <v>140</v>
      </c>
      <c r="H267" s="102">
        <v>204</v>
      </c>
      <c r="I267" s="36">
        <f>E267*L268</f>
        <v>51.6</v>
      </c>
      <c r="J267" s="36">
        <f>D267*L269</f>
        <v>6880</v>
      </c>
      <c r="L267" s="15">
        <f>0.15</f>
        <v>0.15</v>
      </c>
    </row>
    <row r="268" spans="1:12" ht="12.75">
      <c r="A268" s="102" t="s">
        <v>1432</v>
      </c>
      <c r="B268" s="103" t="s">
        <v>1433</v>
      </c>
      <c r="C268" s="13" t="s">
        <v>37</v>
      </c>
      <c r="D268" s="102">
        <f>(G268+H268)*L271</f>
        <v>3440</v>
      </c>
      <c r="E268" s="102">
        <f>D268*L267</f>
        <v>516</v>
      </c>
      <c r="F268" s="123" t="s">
        <v>2004</v>
      </c>
      <c r="G268" s="102">
        <v>140</v>
      </c>
      <c r="H268" s="102">
        <v>204</v>
      </c>
      <c r="I268" s="36">
        <f>E268*L268</f>
        <v>51.6</v>
      </c>
      <c r="J268" s="36">
        <f>D268*L269</f>
        <v>6880</v>
      </c>
      <c r="L268" s="15">
        <v>0.1</v>
      </c>
    </row>
    <row r="269" spans="1:12" ht="12.75">
      <c r="A269" s="102" t="s">
        <v>1444</v>
      </c>
      <c r="B269" s="103" t="s">
        <v>1445</v>
      </c>
      <c r="C269" s="13" t="s">
        <v>37</v>
      </c>
      <c r="D269" s="102">
        <f>(G269+H269)*L271</f>
        <v>3440</v>
      </c>
      <c r="E269" s="102">
        <f>D269*L267</f>
        <v>516</v>
      </c>
      <c r="F269" s="123" t="s">
        <v>2004</v>
      </c>
      <c r="G269" s="102">
        <v>140</v>
      </c>
      <c r="H269" s="85">
        <v>204</v>
      </c>
      <c r="I269" s="36">
        <f>E269*L268</f>
        <v>51.6</v>
      </c>
      <c r="J269" s="36">
        <f>D269*L269</f>
        <v>6880</v>
      </c>
      <c r="L269" s="15">
        <v>2</v>
      </c>
    </row>
    <row r="270" spans="1:12" ht="12.75">
      <c r="A270" s="44" t="s">
        <v>1454</v>
      </c>
      <c r="B270" s="78" t="s">
        <v>1455</v>
      </c>
      <c r="C270" s="13" t="s">
        <v>37</v>
      </c>
      <c r="D270" s="44">
        <f>(G270+H270)*L271</f>
        <v>3440</v>
      </c>
      <c r="E270" s="44">
        <f>D270*L267</f>
        <v>516</v>
      </c>
      <c r="F270" s="123" t="s">
        <v>2004</v>
      </c>
      <c r="G270" s="44">
        <v>140</v>
      </c>
      <c r="H270" s="44">
        <v>204</v>
      </c>
      <c r="I270" s="36">
        <f>E270*L268</f>
        <v>51.6</v>
      </c>
      <c r="J270" s="36">
        <f>D270*L269</f>
        <v>6880</v>
      </c>
      <c r="L270" s="15"/>
    </row>
    <row r="271" spans="1:12" ht="12.75">
      <c r="A271" s="102" t="s">
        <v>1462</v>
      </c>
      <c r="B271" s="103" t="s">
        <v>1464</v>
      </c>
      <c r="C271" s="13" t="s">
        <v>51</v>
      </c>
      <c r="D271" s="102">
        <f>(G271+H271)*L271</f>
        <v>1880</v>
      </c>
      <c r="E271" s="102">
        <f>D271*L267</f>
        <v>282</v>
      </c>
      <c r="F271" s="123" t="s">
        <v>1092</v>
      </c>
      <c r="G271" s="102">
        <v>100</v>
      </c>
      <c r="H271" s="102">
        <v>88</v>
      </c>
      <c r="I271" s="36">
        <f>E271*L268</f>
        <v>28.200000000000003</v>
      </c>
      <c r="J271" s="36">
        <f>D271*L269</f>
        <v>3760</v>
      </c>
      <c r="L271" s="31">
        <f>10</f>
        <v>10</v>
      </c>
    </row>
    <row r="272" spans="1:12" ht="12.75">
      <c r="A272" s="102" t="s">
        <v>1475</v>
      </c>
      <c r="B272" s="103" t="s">
        <v>1476</v>
      </c>
      <c r="C272" s="13" t="s">
        <v>51</v>
      </c>
      <c r="D272" s="102">
        <f>(G272+H272)*L271</f>
        <v>1880</v>
      </c>
      <c r="E272" s="102">
        <f>D272*L267</f>
        <v>282</v>
      </c>
      <c r="F272" s="123" t="s">
        <v>1092</v>
      </c>
      <c r="G272" s="102">
        <v>100</v>
      </c>
      <c r="H272" s="102">
        <v>88</v>
      </c>
      <c r="I272" s="36">
        <f>E272*L268</f>
        <v>28.200000000000003</v>
      </c>
      <c r="J272" s="44">
        <f>D272*L269</f>
        <v>3760</v>
      </c>
    </row>
    <row r="273" spans="1:10" ht="12.75">
      <c r="A273" s="102" t="s">
        <v>1488</v>
      </c>
      <c r="B273" s="103" t="s">
        <v>1490</v>
      </c>
      <c r="C273" s="13" t="s">
        <v>51</v>
      </c>
      <c r="D273" s="102">
        <f>(G273+H273)*L271</f>
        <v>1880</v>
      </c>
      <c r="E273" s="102">
        <f>D273*L267</f>
        <v>282</v>
      </c>
      <c r="F273" s="123" t="s">
        <v>1092</v>
      </c>
      <c r="G273" s="102">
        <v>100</v>
      </c>
      <c r="H273" s="85">
        <v>88</v>
      </c>
      <c r="I273" s="36">
        <f>E273*L268</f>
        <v>28.200000000000003</v>
      </c>
      <c r="J273" s="44">
        <f>D273*L269</f>
        <v>3760</v>
      </c>
    </row>
    <row r="274" spans="1:10" ht="12.75">
      <c r="A274" s="44" t="s">
        <v>1501</v>
      </c>
      <c r="B274" s="78" t="s">
        <v>1502</v>
      </c>
      <c r="C274" s="13" t="s">
        <v>51</v>
      </c>
      <c r="D274" s="44">
        <f>(G274+H274)*L271</f>
        <v>1880</v>
      </c>
      <c r="E274" s="44">
        <f>D274*L267</f>
        <v>282</v>
      </c>
      <c r="F274" s="123" t="s">
        <v>1092</v>
      </c>
      <c r="G274" s="44">
        <v>100</v>
      </c>
      <c r="H274" s="44">
        <v>88</v>
      </c>
      <c r="I274" s="36">
        <f>E274*L268</f>
        <v>28.200000000000003</v>
      </c>
      <c r="J274" s="44">
        <f>D274*L269</f>
        <v>3760</v>
      </c>
    </row>
    <row r="275" spans="1:10" ht="12.75">
      <c r="A275" s="102" t="s">
        <v>1512</v>
      </c>
      <c r="B275" s="103" t="s">
        <v>1513</v>
      </c>
      <c r="C275" s="13" t="s">
        <v>18</v>
      </c>
      <c r="D275" s="102">
        <f>(G275+H275)*L271</f>
        <v>880</v>
      </c>
      <c r="E275" s="102">
        <f>D275*L267</f>
        <v>132</v>
      </c>
      <c r="F275" s="13" t="s">
        <v>208</v>
      </c>
      <c r="G275" s="102">
        <v>40</v>
      </c>
      <c r="H275" s="102">
        <v>48</v>
      </c>
      <c r="I275" s="36">
        <f>E275*L268</f>
        <v>13.200000000000001</v>
      </c>
      <c r="J275" s="44">
        <f>D275*L269</f>
        <v>1760</v>
      </c>
    </row>
    <row r="276" spans="1:10" ht="12.75">
      <c r="A276" s="102" t="s">
        <v>1521</v>
      </c>
      <c r="B276" s="103" t="s">
        <v>1522</v>
      </c>
      <c r="C276" s="13" t="s">
        <v>19</v>
      </c>
      <c r="D276" s="102">
        <f>(G276+H276)*L271</f>
        <v>1240</v>
      </c>
      <c r="E276" s="102">
        <f>D276*L267</f>
        <v>186</v>
      </c>
      <c r="F276" s="123" t="s">
        <v>2003</v>
      </c>
      <c r="G276" s="102">
        <v>100</v>
      </c>
      <c r="H276" s="102">
        <v>24</v>
      </c>
      <c r="I276" s="36">
        <f>E276*L268</f>
        <v>18.600000000000001</v>
      </c>
      <c r="J276" s="44">
        <f>D276*L269</f>
        <v>2480</v>
      </c>
    </row>
    <row r="277" spans="1:10" ht="12.75">
      <c r="A277" s="85" t="s">
        <v>1533</v>
      </c>
      <c r="B277" s="103" t="s">
        <v>1534</v>
      </c>
      <c r="C277" s="13" t="s">
        <v>19</v>
      </c>
      <c r="D277" s="102">
        <f>(G277+H277)*L271</f>
        <v>1240</v>
      </c>
      <c r="E277" s="102">
        <f>D277*L267</f>
        <v>186</v>
      </c>
      <c r="F277" s="123" t="s">
        <v>2003</v>
      </c>
      <c r="G277" s="85">
        <v>100</v>
      </c>
      <c r="H277" s="85">
        <v>24</v>
      </c>
      <c r="I277" s="36">
        <f>E277*L268</f>
        <v>18.600000000000001</v>
      </c>
      <c r="J277" s="44">
        <f>D277*L269</f>
        <v>2480</v>
      </c>
    </row>
    <row r="278" spans="1:10" ht="12.75">
      <c r="A278" s="85" t="s">
        <v>1558</v>
      </c>
      <c r="B278" s="103" t="s">
        <v>1559</v>
      </c>
      <c r="C278" s="13" t="s">
        <v>19</v>
      </c>
      <c r="D278" s="102">
        <f>(G278+H278)*L271</f>
        <v>1240</v>
      </c>
      <c r="E278" s="102">
        <f>D278*L267</f>
        <v>186</v>
      </c>
      <c r="F278" s="123" t="s">
        <v>2003</v>
      </c>
      <c r="G278" s="85">
        <v>100</v>
      </c>
      <c r="H278" s="85">
        <v>24</v>
      </c>
      <c r="I278" s="36">
        <f>E278*L268</f>
        <v>18.600000000000001</v>
      </c>
      <c r="J278" s="44">
        <f>D278*L269</f>
        <v>2480</v>
      </c>
    </row>
    <row r="279" spans="1:10" ht="12.75">
      <c r="A279" s="85" t="s">
        <v>1564</v>
      </c>
      <c r="B279" s="103" t="s">
        <v>1565</v>
      </c>
      <c r="C279" s="13" t="s">
        <v>19</v>
      </c>
      <c r="D279" s="102">
        <f>(G279+H279)*L271</f>
        <v>1240</v>
      </c>
      <c r="E279" s="102">
        <f>D279*L267</f>
        <v>186</v>
      </c>
      <c r="F279" s="123" t="s">
        <v>2003</v>
      </c>
      <c r="G279" s="85">
        <v>100</v>
      </c>
      <c r="H279" s="85">
        <v>24</v>
      </c>
      <c r="I279" s="36">
        <f>E279*L268</f>
        <v>18.600000000000001</v>
      </c>
      <c r="J279" s="44">
        <f>D279*L269</f>
        <v>2480</v>
      </c>
    </row>
    <row r="280" spans="1:10" ht="12.75">
      <c r="A280" s="85" t="s">
        <v>1570</v>
      </c>
      <c r="B280" s="103" t="s">
        <v>1571</v>
      </c>
      <c r="C280" s="13" t="s">
        <v>19</v>
      </c>
      <c r="D280" s="102">
        <f>(G280+H280)*L271</f>
        <v>1240</v>
      </c>
      <c r="E280" s="102">
        <f>D280*L267</f>
        <v>186</v>
      </c>
      <c r="F280" s="123" t="s">
        <v>2003</v>
      </c>
      <c r="G280" s="85">
        <v>100</v>
      </c>
      <c r="H280" s="85">
        <v>24</v>
      </c>
      <c r="I280" s="36">
        <f>E280*L268</f>
        <v>18.600000000000001</v>
      </c>
      <c r="J280" s="44">
        <f>D280*L269</f>
        <v>2480</v>
      </c>
    </row>
    <row r="281" spans="1:10" ht="12.75">
      <c r="A281" s="85" t="s">
        <v>1580</v>
      </c>
      <c r="B281" s="87" t="s">
        <v>1581</v>
      </c>
      <c r="C281" s="13" t="s">
        <v>19</v>
      </c>
      <c r="D281" s="102">
        <f>(G281+H281)*L271</f>
        <v>1240</v>
      </c>
      <c r="E281" s="102">
        <f>D281*L267</f>
        <v>186</v>
      </c>
      <c r="F281" s="123" t="s">
        <v>2003</v>
      </c>
      <c r="G281" s="85">
        <v>100</v>
      </c>
      <c r="H281" s="85">
        <v>24</v>
      </c>
      <c r="I281" s="36">
        <f>E281*L268</f>
        <v>18.600000000000001</v>
      </c>
      <c r="J281" s="44">
        <f>D281*L269</f>
        <v>2480</v>
      </c>
    </row>
    <row r="282" spans="1:10" ht="12.75">
      <c r="A282" s="102" t="s">
        <v>1584</v>
      </c>
      <c r="B282" s="103" t="s">
        <v>1585</v>
      </c>
      <c r="C282" s="13" t="s">
        <v>27</v>
      </c>
      <c r="D282" s="102">
        <f>(G282+H282)*L271</f>
        <v>2000</v>
      </c>
      <c r="E282" s="102">
        <f>D282*L267</f>
        <v>300</v>
      </c>
      <c r="F282" s="123" t="s">
        <v>1092</v>
      </c>
      <c r="G282" s="102">
        <v>140</v>
      </c>
      <c r="H282" s="102">
        <v>60</v>
      </c>
      <c r="I282" s="36">
        <f>E282*L268</f>
        <v>30</v>
      </c>
      <c r="J282" s="44">
        <f>D282*L269</f>
        <v>4000</v>
      </c>
    </row>
    <row r="283" spans="1:10" ht="12.75">
      <c r="A283" s="102" t="s">
        <v>1594</v>
      </c>
      <c r="B283" s="103" t="s">
        <v>1595</v>
      </c>
      <c r="C283" s="13" t="s">
        <v>27</v>
      </c>
      <c r="D283" s="102">
        <f>(G283+H283)*L271</f>
        <v>1880</v>
      </c>
      <c r="E283" s="102">
        <f>D283*L267</f>
        <v>282</v>
      </c>
      <c r="F283" s="123" t="s">
        <v>1092</v>
      </c>
      <c r="G283" s="102">
        <v>140</v>
      </c>
      <c r="H283" s="102">
        <v>48</v>
      </c>
      <c r="I283" s="36">
        <f>E283*L268</f>
        <v>28.200000000000003</v>
      </c>
      <c r="J283" s="44">
        <f>D283*L269</f>
        <v>3760</v>
      </c>
    </row>
    <row r="284" spans="1:10" ht="12.75">
      <c r="A284" s="102" t="s">
        <v>1601</v>
      </c>
      <c r="B284" s="103" t="s">
        <v>1602</v>
      </c>
      <c r="C284" s="13" t="s">
        <v>51</v>
      </c>
      <c r="D284" s="102">
        <f t="shared" ref="D284:D286" si="18">1000</f>
        <v>1000</v>
      </c>
      <c r="E284" s="102">
        <f>D284*L267</f>
        <v>150</v>
      </c>
      <c r="F284" s="123" t="s">
        <v>2004</v>
      </c>
      <c r="G284" s="102">
        <v>0</v>
      </c>
      <c r="H284" s="102">
        <v>24</v>
      </c>
      <c r="I284" s="36">
        <f>E284*L268</f>
        <v>15</v>
      </c>
      <c r="J284" s="44">
        <f>D284*L269</f>
        <v>2000</v>
      </c>
    </row>
    <row r="285" spans="1:10" ht="12.75">
      <c r="A285" s="102" t="s">
        <v>1610</v>
      </c>
      <c r="B285" s="103" t="s">
        <v>1611</v>
      </c>
      <c r="C285" s="13" t="s">
        <v>51</v>
      </c>
      <c r="D285" s="102">
        <f t="shared" si="18"/>
        <v>1000</v>
      </c>
      <c r="E285" s="102">
        <f>D285*L267</f>
        <v>150</v>
      </c>
      <c r="F285" s="123" t="s">
        <v>2004</v>
      </c>
      <c r="G285" s="85">
        <v>0</v>
      </c>
      <c r="H285" s="85">
        <v>24</v>
      </c>
      <c r="I285" s="36">
        <f>E285*L268</f>
        <v>15</v>
      </c>
      <c r="J285" s="44">
        <f>D285*L269</f>
        <v>2000</v>
      </c>
    </row>
    <row r="286" spans="1:10" ht="12.75">
      <c r="A286" s="102" t="s">
        <v>1622</v>
      </c>
      <c r="B286" s="103" t="s">
        <v>1623</v>
      </c>
      <c r="C286" s="13" t="s">
        <v>51</v>
      </c>
      <c r="D286" s="102">
        <f t="shared" si="18"/>
        <v>1000</v>
      </c>
      <c r="E286" s="102">
        <f>D286*L267</f>
        <v>150</v>
      </c>
      <c r="F286" s="123" t="s">
        <v>2004</v>
      </c>
      <c r="G286" s="85">
        <v>0</v>
      </c>
      <c r="H286" s="85">
        <v>24</v>
      </c>
      <c r="I286" s="36">
        <f>E286*L268</f>
        <v>15</v>
      </c>
      <c r="J286" s="44">
        <f>D286*L269</f>
        <v>2000</v>
      </c>
    </row>
    <row r="287" spans="1:10" ht="12.75">
      <c r="A287" s="102" t="s">
        <v>1628</v>
      </c>
      <c r="B287" s="103" t="s">
        <v>1629</v>
      </c>
      <c r="C287" s="13" t="s">
        <v>37</v>
      </c>
      <c r="D287" s="102">
        <f>(G287+H287)*L271</f>
        <v>3240</v>
      </c>
      <c r="E287" s="102">
        <f>D287*L267</f>
        <v>486</v>
      </c>
      <c r="F287" s="123" t="s">
        <v>2004</v>
      </c>
      <c r="G287" s="102">
        <v>120</v>
      </c>
      <c r="H287" s="102">
        <v>204</v>
      </c>
      <c r="I287" s="36">
        <f>E287*L268</f>
        <v>48.6</v>
      </c>
      <c r="J287" s="44">
        <f>D287*L269</f>
        <v>6480</v>
      </c>
    </row>
    <row r="288" spans="1:10" ht="12.75">
      <c r="A288" s="102" t="s">
        <v>1636</v>
      </c>
      <c r="B288" s="103" t="s">
        <v>1637</v>
      </c>
      <c r="C288" s="13" t="s">
        <v>37</v>
      </c>
      <c r="D288" s="102">
        <f>(G288+H288)*L271</f>
        <v>3240</v>
      </c>
      <c r="E288" s="102">
        <f>D288*L267</f>
        <v>486</v>
      </c>
      <c r="F288" s="123" t="s">
        <v>2004</v>
      </c>
      <c r="G288" s="85">
        <v>120</v>
      </c>
      <c r="H288" s="102">
        <v>204</v>
      </c>
      <c r="I288" s="36">
        <f>E288*L268</f>
        <v>48.6</v>
      </c>
      <c r="J288" s="44">
        <f>D288*L269</f>
        <v>6480</v>
      </c>
    </row>
    <row r="289" spans="1:10" ht="12.75">
      <c r="A289" s="102" t="s">
        <v>1642</v>
      </c>
      <c r="B289" s="103" t="s">
        <v>1643</v>
      </c>
      <c r="C289" s="13" t="s">
        <v>51</v>
      </c>
      <c r="D289" s="102">
        <f>(G289+H289)*L271</f>
        <v>1840</v>
      </c>
      <c r="E289" s="102">
        <f>D289*L267</f>
        <v>276</v>
      </c>
      <c r="F289" s="123" t="s">
        <v>2004</v>
      </c>
      <c r="G289" s="102">
        <v>120</v>
      </c>
      <c r="H289" s="102">
        <v>64</v>
      </c>
      <c r="I289" s="36">
        <f>E289*L268</f>
        <v>27.6</v>
      </c>
      <c r="J289" s="44">
        <f>D289*L269</f>
        <v>3680</v>
      </c>
    </row>
    <row r="290" spans="1:10" ht="12.75">
      <c r="A290" s="102" t="s">
        <v>1652</v>
      </c>
      <c r="B290" s="103" t="s">
        <v>1653</v>
      </c>
      <c r="C290" s="13" t="s">
        <v>27</v>
      </c>
      <c r="D290" s="102">
        <f>(G290+H290)*L271</f>
        <v>1680</v>
      </c>
      <c r="E290" s="102">
        <f>D290*L267</f>
        <v>252</v>
      </c>
      <c r="F290" s="123" t="s">
        <v>1092</v>
      </c>
      <c r="G290" s="102">
        <v>120</v>
      </c>
      <c r="H290" s="102">
        <v>48</v>
      </c>
      <c r="I290" s="36">
        <f>E290*L268</f>
        <v>25.200000000000003</v>
      </c>
      <c r="J290" s="44">
        <f>D290*L269</f>
        <v>3360</v>
      </c>
    </row>
    <row r="291" spans="1:10" ht="12.75">
      <c r="A291" s="102" t="s">
        <v>1664</v>
      </c>
      <c r="B291" s="103" t="s">
        <v>1665</v>
      </c>
      <c r="C291" s="13" t="s">
        <v>27</v>
      </c>
      <c r="D291" s="102">
        <f>(G291+H291)*L271</f>
        <v>1600</v>
      </c>
      <c r="E291" s="102">
        <f>D291*L267</f>
        <v>240</v>
      </c>
      <c r="F291" s="123" t="s">
        <v>1092</v>
      </c>
      <c r="G291" s="85">
        <v>160</v>
      </c>
      <c r="H291" s="102">
        <v>0</v>
      </c>
      <c r="I291" s="36">
        <f>E291*L268</f>
        <v>24</v>
      </c>
      <c r="J291" s="44">
        <f>D291*L269</f>
        <v>3200</v>
      </c>
    </row>
    <row r="292" spans="1:10" ht="12.75">
      <c r="A292" s="102" t="s">
        <v>1675</v>
      </c>
      <c r="B292" s="103" t="s">
        <v>1676</v>
      </c>
      <c r="C292" s="13" t="s">
        <v>27</v>
      </c>
      <c r="D292" s="102">
        <f>(G292+H292)*L271</f>
        <v>1600</v>
      </c>
      <c r="E292" s="102">
        <f>D292*L267</f>
        <v>240</v>
      </c>
      <c r="F292" s="123" t="s">
        <v>1092</v>
      </c>
      <c r="G292" s="102">
        <v>160</v>
      </c>
      <c r="H292" s="102">
        <v>0</v>
      </c>
      <c r="I292" s="36">
        <f>E292*L268</f>
        <v>24</v>
      </c>
      <c r="J292" s="44">
        <f>D292*L269</f>
        <v>3200</v>
      </c>
    </row>
    <row r="293" spans="1:10" ht="12.75">
      <c r="A293" s="102" t="s">
        <v>1682</v>
      </c>
      <c r="B293" s="103" t="s">
        <v>1684</v>
      </c>
      <c r="C293" s="13" t="s">
        <v>19</v>
      </c>
      <c r="D293" s="102">
        <f>(G293+H293)*L271</f>
        <v>1200</v>
      </c>
      <c r="E293" s="102">
        <f>D293*L267</f>
        <v>180</v>
      </c>
      <c r="F293" s="123" t="s">
        <v>208</v>
      </c>
      <c r="G293" s="102">
        <v>120</v>
      </c>
      <c r="H293" s="102">
        <v>0</v>
      </c>
      <c r="I293" s="36">
        <f>E293*L268</f>
        <v>18</v>
      </c>
      <c r="J293" s="44">
        <v>0</v>
      </c>
    </row>
    <row r="294" spans="1:10" ht="12.75">
      <c r="A294" s="102" t="s">
        <v>1690</v>
      </c>
      <c r="B294" s="103" t="s">
        <v>1691</v>
      </c>
      <c r="C294" s="13" t="s">
        <v>19</v>
      </c>
      <c r="D294" s="102">
        <f>(G294+H294)*L271</f>
        <v>1200</v>
      </c>
      <c r="E294" s="102">
        <f>D294*L267</f>
        <v>180</v>
      </c>
      <c r="F294" s="123" t="s">
        <v>208</v>
      </c>
      <c r="G294" s="85">
        <v>120</v>
      </c>
      <c r="H294" s="85">
        <v>0</v>
      </c>
      <c r="I294" s="36">
        <f>E294*L268</f>
        <v>18</v>
      </c>
      <c r="J294" s="44">
        <v>0</v>
      </c>
    </row>
    <row r="295" spans="1:10" ht="12.75">
      <c r="A295" s="102" t="s">
        <v>1700</v>
      </c>
      <c r="B295" s="103" t="s">
        <v>1701</v>
      </c>
      <c r="C295" s="13" t="s">
        <v>27</v>
      </c>
      <c r="D295" s="102">
        <f>(G295+H295)*L271</f>
        <v>1600</v>
      </c>
      <c r="E295" s="102">
        <f>D295*L267</f>
        <v>240</v>
      </c>
      <c r="F295" s="123" t="s">
        <v>2003</v>
      </c>
      <c r="G295" s="102">
        <v>160</v>
      </c>
      <c r="H295" s="102">
        <v>0</v>
      </c>
      <c r="I295" s="36">
        <f>E295*L268</f>
        <v>24</v>
      </c>
      <c r="J295" s="44">
        <f>D295*L269</f>
        <v>3200</v>
      </c>
    </row>
    <row r="296" spans="1:10" ht="12.75">
      <c r="A296" s="102" t="s">
        <v>1710</v>
      </c>
      <c r="B296" s="103" t="s">
        <v>1665</v>
      </c>
      <c r="C296" s="13" t="s">
        <v>27</v>
      </c>
      <c r="D296" s="102">
        <f>(G296+H296)*L271</f>
        <v>1600</v>
      </c>
      <c r="E296" s="102">
        <f>D296*L267</f>
        <v>240</v>
      </c>
      <c r="F296" s="123" t="s">
        <v>2003</v>
      </c>
      <c r="G296" s="102">
        <v>160</v>
      </c>
      <c r="H296" s="102">
        <v>0</v>
      </c>
      <c r="I296" s="36">
        <f>E296*L268</f>
        <v>24</v>
      </c>
      <c r="J296" s="44">
        <f>D296*L269</f>
        <v>3200</v>
      </c>
    </row>
    <row r="297" spans="1:10" ht="12.75">
      <c r="A297" s="44" t="s">
        <v>1718</v>
      </c>
      <c r="B297" s="78" t="s">
        <v>1719</v>
      </c>
      <c r="C297" s="13" t="s">
        <v>27</v>
      </c>
      <c r="D297" s="44">
        <f>(G297+H297)*L271</f>
        <v>1600</v>
      </c>
      <c r="E297" s="44">
        <f>D297*L267</f>
        <v>240</v>
      </c>
      <c r="F297" s="123" t="s">
        <v>2003</v>
      </c>
      <c r="G297" s="44">
        <v>160</v>
      </c>
      <c r="H297" s="44">
        <v>0</v>
      </c>
      <c r="I297" s="36">
        <f>E297*L268</f>
        <v>24</v>
      </c>
      <c r="J297" s="44">
        <f>D297*L269</f>
        <v>3200</v>
      </c>
    </row>
    <row r="298" spans="1:10" ht="12.75">
      <c r="A298" s="102" t="s">
        <v>1727</v>
      </c>
      <c r="B298" s="103" t="s">
        <v>1728</v>
      </c>
      <c r="C298" s="13" t="s">
        <v>27</v>
      </c>
      <c r="D298" s="102">
        <f>(G298+H298)*L271</f>
        <v>1240</v>
      </c>
      <c r="E298" s="102">
        <f>D298*L267</f>
        <v>186</v>
      </c>
      <c r="F298" s="123" t="s">
        <v>2003</v>
      </c>
      <c r="G298" s="102">
        <v>100</v>
      </c>
      <c r="H298" s="102">
        <v>24</v>
      </c>
      <c r="I298" s="36">
        <f>E298*L268</f>
        <v>18.600000000000001</v>
      </c>
      <c r="J298" s="44">
        <f>D298*L269</f>
        <v>2480</v>
      </c>
    </row>
    <row r="299" spans="1:10" ht="12.75">
      <c r="A299" s="102" t="s">
        <v>1734</v>
      </c>
      <c r="B299" s="103" t="s">
        <v>1735</v>
      </c>
      <c r="C299" s="13" t="s">
        <v>51</v>
      </c>
      <c r="D299" s="102">
        <f>(G299+H299)*L271</f>
        <v>1640</v>
      </c>
      <c r="E299" s="102">
        <f>D299*L267</f>
        <v>246</v>
      </c>
      <c r="F299" s="123" t="s">
        <v>1092</v>
      </c>
      <c r="G299" s="102">
        <v>140</v>
      </c>
      <c r="H299" s="102">
        <v>24</v>
      </c>
      <c r="I299" s="36">
        <f>E299*L268</f>
        <v>24.6</v>
      </c>
      <c r="J299" s="44">
        <f>D298*L269</f>
        <v>2480</v>
      </c>
    </row>
    <row r="300" spans="1:10" ht="12.75">
      <c r="A300" s="102" t="s">
        <v>1740</v>
      </c>
      <c r="B300" s="103" t="s">
        <v>1741</v>
      </c>
      <c r="C300" s="13" t="s">
        <v>27</v>
      </c>
      <c r="D300" s="102">
        <f>(G300+H300)*L271</f>
        <v>1400</v>
      </c>
      <c r="E300" s="102">
        <f>D300*L267</f>
        <v>210</v>
      </c>
      <c r="F300" s="123" t="s">
        <v>208</v>
      </c>
      <c r="G300" s="102">
        <v>140</v>
      </c>
      <c r="H300" s="102">
        <v>0</v>
      </c>
      <c r="I300" s="36">
        <f>E300*L268</f>
        <v>21</v>
      </c>
      <c r="J300" s="44">
        <f>D300*L269</f>
        <v>2800</v>
      </c>
    </row>
    <row r="301" spans="1:10" ht="12.75">
      <c r="A301" s="102" t="s">
        <v>1748</v>
      </c>
      <c r="B301" s="103" t="s">
        <v>1749</v>
      </c>
      <c r="C301" s="13" t="s">
        <v>27</v>
      </c>
      <c r="D301" s="102">
        <f>(G301+H301)*L271</f>
        <v>1400</v>
      </c>
      <c r="E301" s="102">
        <f>D301*L267</f>
        <v>210</v>
      </c>
      <c r="F301" s="123" t="s">
        <v>208</v>
      </c>
      <c r="G301" s="85">
        <v>140</v>
      </c>
      <c r="H301" s="85">
        <v>0</v>
      </c>
      <c r="I301" s="36">
        <f>E301*L268</f>
        <v>21</v>
      </c>
      <c r="J301" s="44">
        <f>D301*L269</f>
        <v>2800</v>
      </c>
    </row>
    <row r="302" spans="1:10" ht="12.75">
      <c r="A302" s="102" t="s">
        <v>1760</v>
      </c>
      <c r="B302" s="103" t="s">
        <v>1761</v>
      </c>
      <c r="C302" s="13" t="s">
        <v>27</v>
      </c>
      <c r="D302" s="102">
        <f>(G302+H302)*L271</f>
        <v>1400</v>
      </c>
      <c r="E302" s="102">
        <f>D302*L267</f>
        <v>210</v>
      </c>
      <c r="F302" s="123" t="s">
        <v>208</v>
      </c>
      <c r="G302" s="102">
        <v>140</v>
      </c>
      <c r="H302" s="102">
        <v>0</v>
      </c>
      <c r="I302" s="36">
        <f>E302*L268</f>
        <v>21</v>
      </c>
      <c r="J302" s="44">
        <f>D302*L269</f>
        <v>2800</v>
      </c>
    </row>
    <row r="303" spans="1:10" ht="12.75">
      <c r="A303" s="102" t="s">
        <v>1772</v>
      </c>
      <c r="B303" s="103" t="s">
        <v>1773</v>
      </c>
      <c r="C303" s="13" t="s">
        <v>27</v>
      </c>
      <c r="D303" s="102">
        <f>(G303+H303)*L271</f>
        <v>1400</v>
      </c>
      <c r="E303" s="102">
        <f>D303*L267</f>
        <v>210</v>
      </c>
      <c r="F303" s="123" t="s">
        <v>208</v>
      </c>
      <c r="G303" s="102">
        <v>140</v>
      </c>
      <c r="H303" s="85">
        <v>0</v>
      </c>
      <c r="I303" s="36">
        <f>E303*L268</f>
        <v>21</v>
      </c>
      <c r="J303" s="44">
        <f>D303*L269</f>
        <v>2800</v>
      </c>
    </row>
    <row r="304" spans="1:10" ht="12.75">
      <c r="A304" s="102" t="s">
        <v>1781</v>
      </c>
      <c r="B304" s="103" t="s">
        <v>1782</v>
      </c>
      <c r="C304" s="13" t="s">
        <v>51</v>
      </c>
      <c r="D304" s="102">
        <f>(G304+H304)*L271</f>
        <v>1880</v>
      </c>
      <c r="E304" s="102">
        <f>D304*L267</f>
        <v>282</v>
      </c>
      <c r="F304" s="123" t="s">
        <v>1092</v>
      </c>
      <c r="G304" s="102">
        <v>140</v>
      </c>
      <c r="H304" s="102">
        <v>48</v>
      </c>
      <c r="I304" s="36">
        <f>E304*L268</f>
        <v>28.200000000000003</v>
      </c>
      <c r="J304" s="44">
        <f>D304*L269</f>
        <v>3760</v>
      </c>
    </row>
    <row r="305" spans="1:10" ht="12.75">
      <c r="A305" s="102" t="s">
        <v>1787</v>
      </c>
      <c r="B305" s="103" t="s">
        <v>1788</v>
      </c>
      <c r="C305" s="13" t="s">
        <v>51</v>
      </c>
      <c r="D305" s="102">
        <f>(G305+H305)*L271</f>
        <v>1880</v>
      </c>
      <c r="E305" s="102">
        <f>D305*L267</f>
        <v>282</v>
      </c>
      <c r="F305" s="123" t="s">
        <v>1092</v>
      </c>
      <c r="G305" s="85">
        <v>140</v>
      </c>
      <c r="H305" s="102">
        <v>48</v>
      </c>
      <c r="I305" s="36">
        <f>E305*L268</f>
        <v>28.200000000000003</v>
      </c>
      <c r="J305" s="44">
        <f>D305*L269</f>
        <v>3760</v>
      </c>
    </row>
    <row r="306" spans="1:10" ht="12.75">
      <c r="A306" s="44" t="s">
        <v>1793</v>
      </c>
      <c r="B306" s="13" t="s">
        <v>1794</v>
      </c>
      <c r="C306" s="13" t="s">
        <v>51</v>
      </c>
      <c r="D306" s="44">
        <f>(G306+H306)*L271</f>
        <v>1880</v>
      </c>
      <c r="E306" s="44">
        <f>D306*L267</f>
        <v>282</v>
      </c>
      <c r="F306" s="123" t="s">
        <v>1092</v>
      </c>
      <c r="G306" s="44">
        <v>140</v>
      </c>
      <c r="H306" s="44">
        <v>48</v>
      </c>
      <c r="I306" s="36">
        <f>E306*L268</f>
        <v>28.200000000000003</v>
      </c>
      <c r="J306" s="44">
        <f>D306*L269</f>
        <v>3760</v>
      </c>
    </row>
    <row r="307" spans="1:10" ht="12.75">
      <c r="A307" s="102" t="s">
        <v>1810</v>
      </c>
      <c r="B307" s="103" t="s">
        <v>1811</v>
      </c>
      <c r="C307" s="13" t="s">
        <v>51</v>
      </c>
      <c r="D307" s="102">
        <f>(G307+H307)*L271</f>
        <v>1880</v>
      </c>
      <c r="E307" s="102">
        <f>D307*L267</f>
        <v>282</v>
      </c>
      <c r="F307" s="123" t="s">
        <v>1092</v>
      </c>
      <c r="G307" s="85">
        <v>140</v>
      </c>
      <c r="H307" s="102">
        <v>48</v>
      </c>
      <c r="I307" s="36">
        <f>E307*L268</f>
        <v>28.200000000000003</v>
      </c>
      <c r="J307" s="44">
        <f>D307*L269</f>
        <v>3760</v>
      </c>
    </row>
    <row r="308" spans="1:10" ht="12.75">
      <c r="A308" s="102" t="s">
        <v>1815</v>
      </c>
      <c r="B308" s="103" t="s">
        <v>1816</v>
      </c>
      <c r="C308" s="13" t="s">
        <v>51</v>
      </c>
      <c r="D308" s="102">
        <f>(G308+H308)*L271</f>
        <v>1880</v>
      </c>
      <c r="E308" s="102">
        <f>D308*L267</f>
        <v>282</v>
      </c>
      <c r="F308" s="123" t="s">
        <v>1092</v>
      </c>
      <c r="G308" s="102">
        <v>140</v>
      </c>
      <c r="H308" s="102">
        <v>48</v>
      </c>
      <c r="I308" s="36">
        <f>E308*L268</f>
        <v>28.200000000000003</v>
      </c>
      <c r="J308" s="44">
        <f>D308*L269</f>
        <v>3760</v>
      </c>
    </row>
    <row r="309" spans="1:10" ht="12.75">
      <c r="A309" s="44" t="s">
        <v>1819</v>
      </c>
      <c r="B309" s="13" t="s">
        <v>1820</v>
      </c>
      <c r="C309" s="13" t="s">
        <v>51</v>
      </c>
      <c r="D309" s="44">
        <f>(G309+H309)*L271</f>
        <v>1880</v>
      </c>
      <c r="E309" s="44">
        <f>D309*L267</f>
        <v>282</v>
      </c>
      <c r="F309" s="123" t="s">
        <v>1092</v>
      </c>
      <c r="G309" s="44">
        <v>140</v>
      </c>
      <c r="H309" s="44">
        <v>48</v>
      </c>
      <c r="I309" s="36">
        <f>E309*L268</f>
        <v>28.200000000000003</v>
      </c>
      <c r="J309" s="44">
        <f>D309*L269</f>
        <v>3760</v>
      </c>
    </row>
    <row r="310" spans="1:10" ht="12.75">
      <c r="A310" s="44" t="s">
        <v>1823</v>
      </c>
      <c r="B310" s="13" t="s">
        <v>1824</v>
      </c>
      <c r="C310" s="13" t="s">
        <v>51</v>
      </c>
      <c r="D310" s="44">
        <f>(G310+H310)*L271</f>
        <v>2000</v>
      </c>
      <c r="E310" s="44">
        <f>D310*L267</f>
        <v>300</v>
      </c>
      <c r="F310" s="123" t="s">
        <v>1092</v>
      </c>
      <c r="G310" s="44">
        <v>140</v>
      </c>
      <c r="H310" s="44">
        <v>60</v>
      </c>
      <c r="I310" s="36">
        <f>E310*L268</f>
        <v>30</v>
      </c>
      <c r="J310" s="44">
        <f>D310*L269</f>
        <v>4000</v>
      </c>
    </row>
    <row r="311" spans="1:10" ht="12.75">
      <c r="A311" s="44" t="s">
        <v>1829</v>
      </c>
      <c r="B311" s="123" t="s">
        <v>1995</v>
      </c>
      <c r="C311" s="128" t="s">
        <v>1994</v>
      </c>
      <c r="D311" s="125" t="s">
        <v>1995</v>
      </c>
      <c r="E311" s="125" t="s">
        <v>1995</v>
      </c>
      <c r="F311" s="123" t="s">
        <v>1995</v>
      </c>
      <c r="G311" s="125" t="s">
        <v>1995</v>
      </c>
      <c r="H311" s="125" t="s">
        <v>1995</v>
      </c>
      <c r="I311" s="132" t="s">
        <v>1995</v>
      </c>
      <c r="J311" s="125" t="s">
        <v>1995</v>
      </c>
    </row>
    <row r="312" spans="1:10" ht="12.75">
      <c r="A312" s="44" t="s">
        <v>1831</v>
      </c>
      <c r="B312" s="78" t="s">
        <v>1832</v>
      </c>
      <c r="C312" s="13" t="s">
        <v>51</v>
      </c>
      <c r="D312" s="44">
        <f>(G312+H312)*L271</f>
        <v>2000</v>
      </c>
      <c r="E312" s="44">
        <f>D312*L267</f>
        <v>300</v>
      </c>
      <c r="F312" s="123" t="s">
        <v>1092</v>
      </c>
      <c r="G312" s="44">
        <v>140</v>
      </c>
      <c r="H312" s="44">
        <v>60</v>
      </c>
      <c r="I312" s="36">
        <f>E312*L268</f>
        <v>30</v>
      </c>
      <c r="J312" s="44">
        <f>D312*L269</f>
        <v>4000</v>
      </c>
    </row>
    <row r="313" spans="1:10" ht="12.75">
      <c r="A313" s="102" t="s">
        <v>1839</v>
      </c>
      <c r="B313" s="103" t="s">
        <v>1840</v>
      </c>
      <c r="C313" s="13" t="s">
        <v>18</v>
      </c>
      <c r="D313" s="102">
        <f>(G313+H313)*L271</f>
        <v>800</v>
      </c>
      <c r="E313" s="102">
        <f>D313*L267</f>
        <v>120</v>
      </c>
      <c r="F313" s="123" t="s">
        <v>208</v>
      </c>
      <c r="G313" s="102">
        <v>80</v>
      </c>
      <c r="H313" s="102">
        <v>0</v>
      </c>
      <c r="I313" s="36">
        <f>E313*L268</f>
        <v>12</v>
      </c>
      <c r="J313" s="44">
        <v>0</v>
      </c>
    </row>
    <row r="314" spans="1:10" ht="12.75">
      <c r="A314" s="102" t="s">
        <v>1845</v>
      </c>
      <c r="B314" s="103" t="s">
        <v>1846</v>
      </c>
      <c r="C314" s="13" t="s">
        <v>18</v>
      </c>
      <c r="D314" s="102">
        <f>(G314+H314)*L271</f>
        <v>800</v>
      </c>
      <c r="E314" s="102">
        <f>D314*L267</f>
        <v>120</v>
      </c>
      <c r="F314" s="123" t="s">
        <v>208</v>
      </c>
      <c r="G314" s="102">
        <v>80</v>
      </c>
      <c r="H314" s="102">
        <v>0</v>
      </c>
      <c r="I314" s="36">
        <f>E314*L268</f>
        <v>12</v>
      </c>
      <c r="J314" s="44">
        <v>0</v>
      </c>
    </row>
    <row r="315" spans="1:10" ht="12.75">
      <c r="A315" s="102" t="s">
        <v>1850</v>
      </c>
      <c r="B315" s="103" t="s">
        <v>1851</v>
      </c>
      <c r="C315" s="13" t="s">
        <v>18</v>
      </c>
      <c r="D315" s="102">
        <f>(G314+H314)*L271</f>
        <v>800</v>
      </c>
      <c r="E315" s="102">
        <f>D315*L267</f>
        <v>120</v>
      </c>
      <c r="F315" s="123" t="s">
        <v>208</v>
      </c>
      <c r="G315" s="85">
        <v>80</v>
      </c>
      <c r="H315" s="102">
        <v>0</v>
      </c>
      <c r="I315" s="36">
        <f>E315*L268</f>
        <v>12</v>
      </c>
      <c r="J315" s="44">
        <v>0</v>
      </c>
    </row>
    <row r="316" spans="1:10" ht="12.75">
      <c r="A316" s="102" t="s">
        <v>1855</v>
      </c>
      <c r="B316" s="87" t="s">
        <v>1856</v>
      </c>
      <c r="C316" s="13" t="s">
        <v>18</v>
      </c>
      <c r="D316" s="102">
        <f>(G316+H316)*L271</f>
        <v>800</v>
      </c>
      <c r="E316" s="102">
        <f>D316*L267</f>
        <v>120</v>
      </c>
      <c r="F316" s="123" t="s">
        <v>208</v>
      </c>
      <c r="G316" s="85">
        <v>80</v>
      </c>
      <c r="H316" s="102">
        <v>0</v>
      </c>
      <c r="I316" s="36">
        <f>E316*L268</f>
        <v>12</v>
      </c>
      <c r="J316" s="44">
        <v>0</v>
      </c>
    </row>
    <row r="317" spans="1:10" ht="12.75">
      <c r="A317" s="102" t="s">
        <v>1859</v>
      </c>
      <c r="B317" s="87" t="s">
        <v>1860</v>
      </c>
      <c r="C317" s="13" t="s">
        <v>18</v>
      </c>
      <c r="D317" s="102">
        <f>(G317+H317)*L271</f>
        <v>800</v>
      </c>
      <c r="E317" s="102">
        <f>D317*L267</f>
        <v>120</v>
      </c>
      <c r="F317" s="123" t="s">
        <v>208</v>
      </c>
      <c r="G317" s="85">
        <v>80</v>
      </c>
      <c r="H317" s="102">
        <v>0</v>
      </c>
      <c r="I317" s="36">
        <f>E317*L268</f>
        <v>12</v>
      </c>
      <c r="J317" s="44">
        <v>0</v>
      </c>
    </row>
    <row r="318" spans="1:10" ht="12.75">
      <c r="A318" s="44" t="s">
        <v>1864</v>
      </c>
      <c r="B318" s="78" t="s">
        <v>1865</v>
      </c>
      <c r="C318" s="13" t="s">
        <v>18</v>
      </c>
      <c r="D318" s="44">
        <f>(G318+H318)*L271</f>
        <v>800</v>
      </c>
      <c r="E318" s="44">
        <f>D318*L267</f>
        <v>120</v>
      </c>
      <c r="F318" s="123" t="s">
        <v>208</v>
      </c>
      <c r="G318" s="44">
        <v>80</v>
      </c>
      <c r="H318" s="44">
        <v>0</v>
      </c>
      <c r="I318" s="36">
        <f>E318*L268</f>
        <v>12</v>
      </c>
      <c r="J318" s="44">
        <v>0</v>
      </c>
    </row>
    <row r="319" spans="1:10" ht="12.75">
      <c r="A319" s="102" t="s">
        <v>1870</v>
      </c>
      <c r="B319" s="103" t="s">
        <v>1871</v>
      </c>
      <c r="C319" s="13" t="s">
        <v>18</v>
      </c>
      <c r="D319" s="102">
        <f>(G319+H319)*L271</f>
        <v>400</v>
      </c>
      <c r="E319" s="102">
        <f>D319*L267</f>
        <v>60</v>
      </c>
      <c r="F319" s="123" t="s">
        <v>208</v>
      </c>
      <c r="G319" s="102">
        <v>40</v>
      </c>
      <c r="H319" s="102">
        <v>0</v>
      </c>
      <c r="I319" s="36">
        <f>E319*L268</f>
        <v>6</v>
      </c>
      <c r="J319" s="44">
        <v>0</v>
      </c>
    </row>
    <row r="320" spans="1:10" ht="12.75">
      <c r="A320" s="44" t="s">
        <v>1872</v>
      </c>
      <c r="B320" s="78" t="s">
        <v>1873</v>
      </c>
      <c r="C320" s="13" t="s">
        <v>19</v>
      </c>
      <c r="D320" s="44">
        <f>(G320+H320)*L271</f>
        <v>1200</v>
      </c>
      <c r="E320" s="44">
        <f>D320*L267</f>
        <v>180</v>
      </c>
      <c r="F320" s="123" t="s">
        <v>2003</v>
      </c>
      <c r="G320" s="44">
        <v>120</v>
      </c>
      <c r="H320" s="44">
        <v>0</v>
      </c>
      <c r="I320" s="36">
        <f>E320*L268</f>
        <v>18</v>
      </c>
      <c r="J320" s="44">
        <v>0</v>
      </c>
    </row>
    <row r="321" spans="1:11" ht="12.75">
      <c r="A321" s="44" t="s">
        <v>1874</v>
      </c>
      <c r="B321" s="13" t="s">
        <v>1875</v>
      </c>
      <c r="C321" s="13" t="s">
        <v>51</v>
      </c>
      <c r="D321" s="44">
        <f>(G321+H321)*L271</f>
        <v>1360</v>
      </c>
      <c r="E321" s="44">
        <f>D321*L267</f>
        <v>204</v>
      </c>
      <c r="F321" s="123" t="s">
        <v>1092</v>
      </c>
      <c r="G321" s="44">
        <v>36</v>
      </c>
      <c r="H321" s="44">
        <v>100</v>
      </c>
      <c r="I321" s="36">
        <f>E321*L268</f>
        <v>20.400000000000002</v>
      </c>
      <c r="J321" s="44">
        <f>D321*L269</f>
        <v>2720</v>
      </c>
    </row>
    <row r="322" spans="1:11" ht="12.75">
      <c r="A322" s="15"/>
      <c r="B322" s="13"/>
      <c r="C322" s="13"/>
      <c r="D322" s="31"/>
      <c r="E322" s="31"/>
      <c r="G322" s="15"/>
      <c r="H322" s="15"/>
      <c r="I322" s="18"/>
    </row>
    <row r="323" spans="1:11" ht="12.75">
      <c r="A323" s="148" t="s">
        <v>1876</v>
      </c>
      <c r="B323" s="149"/>
      <c r="C323" s="149"/>
      <c r="D323" s="149"/>
      <c r="E323" s="149"/>
      <c r="F323" s="149"/>
      <c r="G323" s="149"/>
      <c r="H323" s="149"/>
      <c r="I323" s="149"/>
    </row>
    <row r="324" spans="1:11" ht="12.75">
      <c r="A324" s="2" t="s">
        <v>2</v>
      </c>
      <c r="B324" s="2" t="s">
        <v>3</v>
      </c>
      <c r="C324" s="2" t="s">
        <v>4</v>
      </c>
      <c r="D324" s="2" t="s">
        <v>5</v>
      </c>
      <c r="E324" s="2" t="s">
        <v>6</v>
      </c>
      <c r="F324" s="2" t="s">
        <v>9</v>
      </c>
      <c r="G324" s="5" t="s">
        <v>687</v>
      </c>
      <c r="H324" s="2" t="s">
        <v>7</v>
      </c>
      <c r="I324" s="4" t="s">
        <v>8</v>
      </c>
      <c r="K324" s="5" t="s">
        <v>11</v>
      </c>
    </row>
    <row r="325" spans="1:11" ht="12.75">
      <c r="A325" s="10" t="s">
        <v>1877</v>
      </c>
      <c r="B325" s="17" t="s">
        <v>1878</v>
      </c>
      <c r="C325" s="13" t="s">
        <v>19</v>
      </c>
      <c r="D325" s="39">
        <f>G325*K326</f>
        <v>1440</v>
      </c>
      <c r="E325" s="115">
        <f>D325*K325</f>
        <v>216</v>
      </c>
      <c r="F325" s="124" t="s">
        <v>208</v>
      </c>
      <c r="G325" s="10">
        <v>160</v>
      </c>
      <c r="H325" s="18">
        <f>E325*K327</f>
        <v>21.6</v>
      </c>
      <c r="I325" s="15">
        <v>0</v>
      </c>
      <c r="K325" s="15">
        <f>0.15</f>
        <v>0.15</v>
      </c>
    </row>
    <row r="326" spans="1:11" ht="12.75">
      <c r="A326" s="10" t="s">
        <v>1879</v>
      </c>
      <c r="B326" s="17" t="s">
        <v>1880</v>
      </c>
      <c r="C326" s="13" t="s">
        <v>19</v>
      </c>
      <c r="D326" s="39">
        <f>G326*K326</f>
        <v>1440</v>
      </c>
      <c r="E326" s="115">
        <f>E325</f>
        <v>216</v>
      </c>
      <c r="F326" s="124" t="s">
        <v>208</v>
      </c>
      <c r="G326" s="10">
        <v>160</v>
      </c>
      <c r="H326" s="18">
        <f>E326*K327</f>
        <v>21.6</v>
      </c>
      <c r="I326" s="15">
        <v>0</v>
      </c>
      <c r="K326" s="15">
        <v>9</v>
      </c>
    </row>
    <row r="327" spans="1:11" ht="12.75">
      <c r="A327" s="10" t="s">
        <v>1881</v>
      </c>
      <c r="B327" s="17" t="s">
        <v>1882</v>
      </c>
      <c r="C327" s="13" t="s">
        <v>19</v>
      </c>
      <c r="D327" s="10">
        <f>G327*K326</f>
        <v>1440</v>
      </c>
      <c r="E327" s="115">
        <f>E325</f>
        <v>216</v>
      </c>
      <c r="F327" s="124" t="s">
        <v>208</v>
      </c>
      <c r="G327" s="10">
        <v>160</v>
      </c>
      <c r="H327" s="18">
        <f>E327*K327</f>
        <v>21.6</v>
      </c>
      <c r="I327" s="15">
        <v>0</v>
      </c>
      <c r="K327" s="15">
        <v>0.1</v>
      </c>
    </row>
    <row r="328" spans="1:11" ht="12.75">
      <c r="A328" s="10" t="s">
        <v>1883</v>
      </c>
      <c r="B328" s="17" t="s">
        <v>1884</v>
      </c>
      <c r="C328" s="13" t="s">
        <v>19</v>
      </c>
      <c r="D328" s="10">
        <f>G328*K326</f>
        <v>1440</v>
      </c>
      <c r="E328" s="115">
        <f>E325</f>
        <v>216</v>
      </c>
      <c r="F328" s="124" t="s">
        <v>208</v>
      </c>
      <c r="G328" s="10">
        <v>160</v>
      </c>
      <c r="H328" s="18">
        <f>E328*K327</f>
        <v>21.6</v>
      </c>
      <c r="I328" s="15">
        <v>0</v>
      </c>
      <c r="K328" s="15">
        <v>2</v>
      </c>
    </row>
    <row r="329" spans="1:11" ht="12.75">
      <c r="A329" s="10" t="s">
        <v>1885</v>
      </c>
      <c r="B329" s="17" t="s">
        <v>1886</v>
      </c>
      <c r="C329" s="13" t="s">
        <v>19</v>
      </c>
      <c r="D329" s="10">
        <f>G329*K326</f>
        <v>1440</v>
      </c>
      <c r="E329" s="115">
        <f>E325</f>
        <v>216</v>
      </c>
      <c r="F329" s="124" t="s">
        <v>208</v>
      </c>
      <c r="G329" s="10">
        <v>160</v>
      </c>
      <c r="H329" s="18">
        <f>E329*K327</f>
        <v>21.6</v>
      </c>
      <c r="I329" s="15">
        <v>0</v>
      </c>
    </row>
    <row r="330" spans="1:11" ht="12.75">
      <c r="A330" s="10" t="s">
        <v>1887</v>
      </c>
      <c r="B330" s="17" t="s">
        <v>1888</v>
      </c>
      <c r="C330" s="13" t="s">
        <v>19</v>
      </c>
      <c r="D330" s="10">
        <f>G330*K326</f>
        <v>1440</v>
      </c>
      <c r="E330" s="115">
        <f t="shared" ref="E330:E331" si="19">E325</f>
        <v>216</v>
      </c>
      <c r="F330" s="124" t="s">
        <v>208</v>
      </c>
      <c r="G330" s="10">
        <v>160</v>
      </c>
      <c r="H330" s="18">
        <f>E330*K327</f>
        <v>21.6</v>
      </c>
      <c r="I330" s="15">
        <v>0</v>
      </c>
    </row>
    <row r="331" spans="1:11" ht="12.75">
      <c r="A331" s="10" t="s">
        <v>1889</v>
      </c>
      <c r="B331" s="17" t="s">
        <v>1890</v>
      </c>
      <c r="C331" s="13" t="s">
        <v>19</v>
      </c>
      <c r="D331" s="10">
        <f>G331*K326</f>
        <v>1440</v>
      </c>
      <c r="E331" s="115">
        <f t="shared" si="19"/>
        <v>216</v>
      </c>
      <c r="F331" s="124" t="s">
        <v>208</v>
      </c>
      <c r="G331" s="10">
        <v>160</v>
      </c>
      <c r="H331" s="18">
        <f>E331*K327</f>
        <v>21.6</v>
      </c>
      <c r="I331" s="15">
        <v>0</v>
      </c>
    </row>
    <row r="332" spans="1:11" ht="12.75">
      <c r="A332" s="10" t="s">
        <v>1891</v>
      </c>
      <c r="B332" s="17" t="s">
        <v>1892</v>
      </c>
      <c r="C332" s="13" t="s">
        <v>19</v>
      </c>
      <c r="D332" s="10">
        <f>K326*G332</f>
        <v>1440</v>
      </c>
      <c r="E332" s="115">
        <f>E325</f>
        <v>216</v>
      </c>
      <c r="F332" s="124" t="s">
        <v>208</v>
      </c>
      <c r="G332" s="10">
        <v>160</v>
      </c>
      <c r="H332" s="18">
        <f>E332*K327</f>
        <v>21.6</v>
      </c>
      <c r="I332" s="36">
        <v>0</v>
      </c>
    </row>
    <row r="333" spans="1:11" ht="12.75">
      <c r="A333" s="10" t="s">
        <v>1893</v>
      </c>
      <c r="B333" s="17" t="s">
        <v>1894</v>
      </c>
      <c r="C333" s="13" t="s">
        <v>19</v>
      </c>
      <c r="D333" s="10">
        <f>G333*K326</f>
        <v>1440</v>
      </c>
      <c r="E333" s="115">
        <f>E325</f>
        <v>216</v>
      </c>
      <c r="F333" s="124" t="s">
        <v>208</v>
      </c>
      <c r="G333" s="10">
        <v>160</v>
      </c>
      <c r="H333" s="18">
        <f>E333*K327</f>
        <v>21.6</v>
      </c>
      <c r="I333" s="36">
        <v>0</v>
      </c>
    </row>
    <row r="334" spans="1:11" ht="12.75">
      <c r="A334" s="10" t="s">
        <v>1895</v>
      </c>
      <c r="B334" s="17" t="s">
        <v>1896</v>
      </c>
      <c r="C334" s="13" t="s">
        <v>37</v>
      </c>
      <c r="D334" s="10">
        <f>G334*K326</f>
        <v>2880</v>
      </c>
      <c r="E334" s="115">
        <f>D334*K325</f>
        <v>432</v>
      </c>
      <c r="F334" s="123" t="s">
        <v>1092</v>
      </c>
      <c r="G334" s="10">
        <v>320</v>
      </c>
      <c r="H334" s="18">
        <f>E334*K327</f>
        <v>43.2</v>
      </c>
      <c r="I334" s="18">
        <f>D334*K328</f>
        <v>5760</v>
      </c>
    </row>
    <row r="335" spans="1:11" ht="12.75">
      <c r="A335" s="10" t="s">
        <v>1897</v>
      </c>
      <c r="B335" s="17" t="s">
        <v>1898</v>
      </c>
      <c r="C335" s="13" t="s">
        <v>37</v>
      </c>
      <c r="D335" s="10">
        <f>G335*K326</f>
        <v>2880</v>
      </c>
      <c r="E335" s="115">
        <f>E334</f>
        <v>432</v>
      </c>
      <c r="F335" s="123" t="s">
        <v>1092</v>
      </c>
      <c r="G335" s="10">
        <v>320</v>
      </c>
      <c r="H335" s="18">
        <f>E335*K327</f>
        <v>43.2</v>
      </c>
      <c r="I335" s="18">
        <f>D335*K328</f>
        <v>5760</v>
      </c>
    </row>
    <row r="336" spans="1:11" ht="12.75">
      <c r="A336" s="10" t="s">
        <v>1899</v>
      </c>
      <c r="B336" s="17" t="s">
        <v>1900</v>
      </c>
      <c r="C336" s="13" t="s">
        <v>37</v>
      </c>
      <c r="D336" s="10">
        <f>G336*K326</f>
        <v>2880</v>
      </c>
      <c r="E336" s="115">
        <f>E334</f>
        <v>432</v>
      </c>
      <c r="F336" s="123" t="s">
        <v>1092</v>
      </c>
      <c r="G336" s="10">
        <v>320</v>
      </c>
      <c r="H336" s="18">
        <f>E336*K327</f>
        <v>43.2</v>
      </c>
      <c r="I336" s="18">
        <f>D336*K328</f>
        <v>5760</v>
      </c>
    </row>
    <row r="337" spans="1:9" ht="12.75">
      <c r="A337" s="10" t="s">
        <v>1901</v>
      </c>
      <c r="B337" s="17" t="s">
        <v>1902</v>
      </c>
      <c r="C337" s="13" t="s">
        <v>37</v>
      </c>
      <c r="D337" s="10">
        <f>G337*K326</f>
        <v>2880</v>
      </c>
      <c r="E337" s="115">
        <f>E334</f>
        <v>432</v>
      </c>
      <c r="F337" s="123" t="s">
        <v>1092</v>
      </c>
      <c r="G337" s="10">
        <v>320</v>
      </c>
      <c r="H337" s="18">
        <f>E337*K327</f>
        <v>43.2</v>
      </c>
      <c r="I337" s="18">
        <f>D337*K328</f>
        <v>5760</v>
      </c>
    </row>
    <row r="338" spans="1:9" ht="12.75">
      <c r="A338" s="10" t="s">
        <v>1903</v>
      </c>
      <c r="B338" s="17" t="s">
        <v>1904</v>
      </c>
      <c r="C338" s="13" t="s">
        <v>37</v>
      </c>
      <c r="D338" s="10">
        <f>G338*K326</f>
        <v>2880</v>
      </c>
      <c r="E338" s="115">
        <f>E334</f>
        <v>432</v>
      </c>
      <c r="F338" s="123" t="s">
        <v>1092</v>
      </c>
      <c r="G338" s="10">
        <v>320</v>
      </c>
      <c r="H338" s="18">
        <f>E338*K327</f>
        <v>43.2</v>
      </c>
      <c r="I338" s="18">
        <f>D338*K328</f>
        <v>5760</v>
      </c>
    </row>
    <row r="339" spans="1:9" ht="12.75">
      <c r="A339" s="10" t="s">
        <v>1905</v>
      </c>
      <c r="B339" s="17" t="s">
        <v>1906</v>
      </c>
      <c r="C339" s="13" t="s">
        <v>37</v>
      </c>
      <c r="D339" s="10">
        <f>G339*K326</f>
        <v>2880</v>
      </c>
      <c r="E339" s="115">
        <f>E334</f>
        <v>432</v>
      </c>
      <c r="F339" s="123" t="s">
        <v>1092</v>
      </c>
      <c r="G339" s="10">
        <v>320</v>
      </c>
      <c r="H339" s="18">
        <f>E339*K327</f>
        <v>43.2</v>
      </c>
      <c r="I339" s="18">
        <f>D339*K328</f>
        <v>5760</v>
      </c>
    </row>
    <row r="340" spans="1:9" ht="12.75">
      <c r="A340" s="10" t="s">
        <v>1907</v>
      </c>
      <c r="B340" s="17" t="s">
        <v>1908</v>
      </c>
      <c r="C340" s="13" t="s">
        <v>19</v>
      </c>
      <c r="D340" s="10">
        <f>G340*K326</f>
        <v>1800</v>
      </c>
      <c r="E340" s="115">
        <f>D340*K325</f>
        <v>270</v>
      </c>
      <c r="F340" s="124" t="s">
        <v>208</v>
      </c>
      <c r="G340" s="10">
        <v>200</v>
      </c>
      <c r="H340" s="18">
        <f>E340*K327</f>
        <v>27</v>
      </c>
      <c r="I340" s="36">
        <v>0</v>
      </c>
    </row>
    <row r="341" spans="1:9" ht="12.75">
      <c r="A341" s="10" t="s">
        <v>1909</v>
      </c>
      <c r="B341" s="17" t="s">
        <v>1910</v>
      </c>
      <c r="C341" s="13" t="s">
        <v>19</v>
      </c>
      <c r="D341" s="10">
        <f>G341*K326</f>
        <v>1800</v>
      </c>
      <c r="E341" s="115">
        <f>E340</f>
        <v>270</v>
      </c>
      <c r="F341" s="124" t="s">
        <v>208</v>
      </c>
      <c r="G341" s="10">
        <v>200</v>
      </c>
      <c r="H341" s="18">
        <f>E341*K327</f>
        <v>27</v>
      </c>
      <c r="I341" s="36">
        <v>0</v>
      </c>
    </row>
    <row r="342" spans="1:9" ht="12.75">
      <c r="A342" s="10" t="s">
        <v>1911</v>
      </c>
      <c r="B342" s="17" t="s">
        <v>1912</v>
      </c>
      <c r="C342" s="13" t="s">
        <v>19</v>
      </c>
      <c r="D342" s="10">
        <f>G342*K326</f>
        <v>1800</v>
      </c>
      <c r="E342" s="115">
        <f>E340</f>
        <v>270</v>
      </c>
      <c r="F342" s="124" t="s">
        <v>208</v>
      </c>
      <c r="G342" s="10">
        <v>200</v>
      </c>
      <c r="H342" s="18">
        <f>E342*K327</f>
        <v>27</v>
      </c>
      <c r="I342" s="36">
        <v>0</v>
      </c>
    </row>
    <row r="343" spans="1:9" ht="12.75">
      <c r="A343" s="10" t="s">
        <v>1913</v>
      </c>
      <c r="B343" s="17" t="s">
        <v>1914</v>
      </c>
      <c r="C343" s="13" t="s">
        <v>19</v>
      </c>
      <c r="D343" s="10">
        <f>G343*K326</f>
        <v>1800</v>
      </c>
      <c r="E343" s="116">
        <f>E340</f>
        <v>270</v>
      </c>
      <c r="F343" s="124" t="s">
        <v>208</v>
      </c>
      <c r="G343" s="10">
        <v>200</v>
      </c>
      <c r="H343" s="18">
        <f>E343*K327</f>
        <v>27</v>
      </c>
      <c r="I343" s="36">
        <v>0</v>
      </c>
    </row>
    <row r="344" spans="1:9" ht="12.75">
      <c r="A344" s="10" t="s">
        <v>1915</v>
      </c>
      <c r="B344" s="17" t="s">
        <v>1916</v>
      </c>
      <c r="C344" s="13" t="s">
        <v>19</v>
      </c>
      <c r="D344" s="10">
        <f>G344*K326</f>
        <v>1800</v>
      </c>
      <c r="E344" s="115">
        <f>E340</f>
        <v>270</v>
      </c>
      <c r="F344" s="124" t="s">
        <v>208</v>
      </c>
      <c r="G344" s="10">
        <v>200</v>
      </c>
      <c r="H344" s="18">
        <f>E344*K327</f>
        <v>27</v>
      </c>
      <c r="I344" s="36">
        <v>0</v>
      </c>
    </row>
    <row r="345" spans="1:9" ht="12.75">
      <c r="A345" s="10" t="s">
        <v>1917</v>
      </c>
      <c r="B345" s="17" t="s">
        <v>1918</v>
      </c>
      <c r="C345" s="13" t="s">
        <v>19</v>
      </c>
      <c r="D345" s="10">
        <f>G345*K326</f>
        <v>1800</v>
      </c>
      <c r="E345" s="115">
        <f>E340</f>
        <v>270</v>
      </c>
      <c r="F345" s="124" t="s">
        <v>208</v>
      </c>
      <c r="G345" s="10">
        <v>200</v>
      </c>
      <c r="H345" s="18">
        <f>E345*K327</f>
        <v>27</v>
      </c>
      <c r="I345" s="36">
        <v>0</v>
      </c>
    </row>
    <row r="346" spans="1:9" ht="12.75">
      <c r="A346" s="10" t="s">
        <v>1919</v>
      </c>
      <c r="B346" s="17" t="s">
        <v>1920</v>
      </c>
      <c r="C346" s="13" t="s">
        <v>18</v>
      </c>
      <c r="D346" s="10">
        <f>G346*K326</f>
        <v>1080</v>
      </c>
      <c r="E346" s="115">
        <f>D346*K325</f>
        <v>162</v>
      </c>
      <c r="F346" s="124" t="s">
        <v>208</v>
      </c>
      <c r="G346" s="10">
        <v>120</v>
      </c>
      <c r="H346" s="18">
        <f>E346*K327</f>
        <v>16.2</v>
      </c>
      <c r="I346" s="36">
        <v>0</v>
      </c>
    </row>
    <row r="347" spans="1:9" ht="12.75">
      <c r="A347" s="10" t="s">
        <v>1921</v>
      </c>
      <c r="B347" s="17" t="s">
        <v>1922</v>
      </c>
      <c r="C347" s="13" t="s">
        <v>27</v>
      </c>
      <c r="D347" s="10">
        <f>G347*K326</f>
        <v>2520</v>
      </c>
      <c r="E347" s="115">
        <f>D347*K325</f>
        <v>378</v>
      </c>
      <c r="F347" s="124" t="s">
        <v>208</v>
      </c>
      <c r="G347" s="10">
        <v>280</v>
      </c>
      <c r="H347" s="18">
        <f>E347*K327</f>
        <v>37.800000000000004</v>
      </c>
      <c r="I347" s="18">
        <f>D347*K328</f>
        <v>5040</v>
      </c>
    </row>
    <row r="348" spans="1:9" ht="12.75">
      <c r="A348" s="10" t="s">
        <v>1923</v>
      </c>
      <c r="B348" s="17" t="s">
        <v>1924</v>
      </c>
      <c r="C348" s="13" t="s">
        <v>27</v>
      </c>
      <c r="D348" s="10">
        <f>G348*K326</f>
        <v>2520</v>
      </c>
      <c r="E348" s="115">
        <f>D348*K325</f>
        <v>378</v>
      </c>
      <c r="F348" s="124" t="s">
        <v>208</v>
      </c>
      <c r="G348" s="10">
        <v>280</v>
      </c>
      <c r="H348" s="18">
        <f>E348*K327</f>
        <v>37.800000000000004</v>
      </c>
      <c r="I348" s="18">
        <f>D348*K328</f>
        <v>5040</v>
      </c>
    </row>
    <row r="349" spans="1:9" ht="12.75">
      <c r="A349" s="10" t="s">
        <v>1925</v>
      </c>
      <c r="B349" s="17" t="s">
        <v>1926</v>
      </c>
      <c r="C349" s="13" t="s">
        <v>27</v>
      </c>
      <c r="D349" s="10">
        <f>G349*K326</f>
        <v>2520</v>
      </c>
      <c r="E349" s="115">
        <f>D349*K325</f>
        <v>378</v>
      </c>
      <c r="F349" s="124" t="s">
        <v>208</v>
      </c>
      <c r="G349" s="10">
        <v>280</v>
      </c>
      <c r="H349" s="18">
        <f>E349*K327</f>
        <v>37.800000000000004</v>
      </c>
      <c r="I349" s="18">
        <f>D349*K328</f>
        <v>5040</v>
      </c>
    </row>
    <row r="350" spans="1:9" ht="12.75">
      <c r="A350" s="10" t="s">
        <v>1927</v>
      </c>
      <c r="B350" s="17" t="s">
        <v>1928</v>
      </c>
      <c r="C350" s="13" t="s">
        <v>18</v>
      </c>
      <c r="D350" s="10">
        <f>G350*K326</f>
        <v>1080</v>
      </c>
      <c r="E350" s="115">
        <f>D350*K325</f>
        <v>162</v>
      </c>
      <c r="F350" s="124" t="s">
        <v>208</v>
      </c>
      <c r="G350" s="10">
        <v>120</v>
      </c>
      <c r="H350" s="18">
        <f>E350*K327</f>
        <v>16.2</v>
      </c>
      <c r="I350" s="36">
        <v>0</v>
      </c>
    </row>
    <row r="351" spans="1:9" ht="12.75">
      <c r="A351" s="10" t="s">
        <v>1929</v>
      </c>
      <c r="B351" s="17" t="s">
        <v>1930</v>
      </c>
      <c r="C351" s="13" t="s">
        <v>18</v>
      </c>
      <c r="D351" s="10">
        <f>G351*K326</f>
        <v>1080</v>
      </c>
      <c r="E351" s="115">
        <f>D351*K325</f>
        <v>162</v>
      </c>
      <c r="F351" s="124" t="s">
        <v>208</v>
      </c>
      <c r="G351" s="10">
        <v>120</v>
      </c>
      <c r="H351" s="18">
        <f>E351*K327</f>
        <v>16.2</v>
      </c>
      <c r="I351" s="36">
        <v>0</v>
      </c>
    </row>
    <row r="352" spans="1:9" ht="12.75">
      <c r="A352" s="10" t="s">
        <v>1931</v>
      </c>
      <c r="B352" s="17" t="s">
        <v>1932</v>
      </c>
      <c r="C352" s="13" t="s">
        <v>18</v>
      </c>
      <c r="D352" s="10">
        <f>G352*K326</f>
        <v>1080</v>
      </c>
      <c r="E352" s="115">
        <f>D352*K325</f>
        <v>162</v>
      </c>
      <c r="F352" s="124" t="s">
        <v>208</v>
      </c>
      <c r="G352" s="10">
        <v>120</v>
      </c>
      <c r="H352" s="18">
        <f>E352*K327</f>
        <v>16.2</v>
      </c>
      <c r="I352" s="36">
        <v>0</v>
      </c>
    </row>
    <row r="353" spans="1:9" ht="12.75">
      <c r="A353" s="10" t="s">
        <v>1933</v>
      </c>
      <c r="B353" s="17" t="s">
        <v>1934</v>
      </c>
      <c r="C353" s="13" t="s">
        <v>51</v>
      </c>
      <c r="D353" s="20">
        <v>2000</v>
      </c>
      <c r="E353" s="115">
        <f>D353*K325</f>
        <v>300</v>
      </c>
      <c r="F353" s="124" t="s">
        <v>2004</v>
      </c>
      <c r="G353" s="10">
        <v>0</v>
      </c>
      <c r="H353" s="18">
        <f>E353*K327</f>
        <v>30</v>
      </c>
      <c r="I353" s="18">
        <f>D353*K328</f>
        <v>4000</v>
      </c>
    </row>
    <row r="354" spans="1:9" ht="12.75">
      <c r="A354" s="10" t="s">
        <v>1935</v>
      </c>
      <c r="B354" s="17" t="s">
        <v>1936</v>
      </c>
      <c r="C354" s="13" t="s">
        <v>27</v>
      </c>
      <c r="D354" s="10">
        <f>G354*K326</f>
        <v>2160</v>
      </c>
      <c r="E354" s="115">
        <f>D354*K325</f>
        <v>324</v>
      </c>
      <c r="F354" s="124" t="s">
        <v>1092</v>
      </c>
      <c r="G354" s="10">
        <v>240</v>
      </c>
      <c r="H354" s="18">
        <f>E354*K327</f>
        <v>32.4</v>
      </c>
      <c r="I354" s="18">
        <f>D354*K328</f>
        <v>4320</v>
      </c>
    </row>
    <row r="355" spans="1:9" ht="12.75">
      <c r="A355" s="10" t="s">
        <v>1937</v>
      </c>
      <c r="B355" s="17" t="s">
        <v>1938</v>
      </c>
      <c r="C355" s="13" t="s">
        <v>27</v>
      </c>
      <c r="D355" s="10">
        <f>G355*K326</f>
        <v>2160</v>
      </c>
      <c r="E355" s="117">
        <f>E354</f>
        <v>324</v>
      </c>
      <c r="F355" s="124" t="s">
        <v>1092</v>
      </c>
      <c r="G355" s="10">
        <v>240</v>
      </c>
      <c r="H355" s="18">
        <f>E355*K327</f>
        <v>32.4</v>
      </c>
      <c r="I355" s="18">
        <f>D355*K328</f>
        <v>4320</v>
      </c>
    </row>
    <row r="356" spans="1:9" ht="12.75">
      <c r="A356" s="10" t="s">
        <v>1939</v>
      </c>
      <c r="B356" s="17" t="s">
        <v>1940</v>
      </c>
      <c r="C356" s="13" t="s">
        <v>27</v>
      </c>
      <c r="D356" s="10">
        <f>G356*K326</f>
        <v>2160</v>
      </c>
      <c r="E356" s="115">
        <f>E354</f>
        <v>324</v>
      </c>
      <c r="F356" s="124" t="s">
        <v>1092</v>
      </c>
      <c r="G356" s="10">
        <v>240</v>
      </c>
      <c r="H356" s="18">
        <f>E356*K327</f>
        <v>32.4</v>
      </c>
      <c r="I356" s="18">
        <f>D356*K328</f>
        <v>4320</v>
      </c>
    </row>
    <row r="357" spans="1:9" ht="12.75">
      <c r="A357" s="10" t="s">
        <v>1941</v>
      </c>
      <c r="B357" s="17" t="s">
        <v>1942</v>
      </c>
      <c r="C357" s="13" t="s">
        <v>27</v>
      </c>
      <c r="D357" s="10">
        <f>G357*K326</f>
        <v>2160</v>
      </c>
      <c r="E357" s="115">
        <f>E354</f>
        <v>324</v>
      </c>
      <c r="F357" s="124" t="s">
        <v>1092</v>
      </c>
      <c r="G357" s="10">
        <v>240</v>
      </c>
      <c r="H357" s="18">
        <f>E357*K327</f>
        <v>32.4</v>
      </c>
      <c r="I357" s="18">
        <f>D357*K328</f>
        <v>4320</v>
      </c>
    </row>
    <row r="358" spans="1:9" ht="12.75">
      <c r="A358" s="10" t="s">
        <v>1943</v>
      </c>
      <c r="B358" s="17" t="s">
        <v>1944</v>
      </c>
      <c r="C358" s="13" t="s">
        <v>27</v>
      </c>
      <c r="D358" s="10">
        <f>G358*K326</f>
        <v>2160</v>
      </c>
      <c r="E358" s="115">
        <f>E354</f>
        <v>324</v>
      </c>
      <c r="F358" s="124" t="s">
        <v>1092</v>
      </c>
      <c r="G358" s="10">
        <v>240</v>
      </c>
      <c r="H358" s="18">
        <f>E358*K327</f>
        <v>32.4</v>
      </c>
      <c r="I358" s="18">
        <f>D358*K328</f>
        <v>4320</v>
      </c>
    </row>
    <row r="359" spans="1:9" ht="12.75">
      <c r="A359" s="81" t="s">
        <v>1945</v>
      </c>
      <c r="B359" s="13" t="s">
        <v>1946</v>
      </c>
      <c r="C359" s="13" t="s">
        <v>27</v>
      </c>
      <c r="D359" s="10">
        <f>G359*K326</f>
        <v>2520</v>
      </c>
      <c r="E359" s="116">
        <f>E354</f>
        <v>324</v>
      </c>
      <c r="F359" s="124" t="s">
        <v>1092</v>
      </c>
      <c r="G359" s="39">
        <v>280</v>
      </c>
      <c r="H359" s="18">
        <f>E359*K327</f>
        <v>32.4</v>
      </c>
      <c r="I359" s="18">
        <f>D359*K328</f>
        <v>5040</v>
      </c>
    </row>
    <row r="360" spans="1:9" ht="12.75">
      <c r="A360" s="40" t="s">
        <v>1947</v>
      </c>
      <c r="B360" s="13" t="s">
        <v>1948</v>
      </c>
      <c r="C360" s="13" t="s">
        <v>27</v>
      </c>
      <c r="D360" s="10">
        <f>G360*K326</f>
        <v>2520</v>
      </c>
      <c r="E360" s="116">
        <f>E354</f>
        <v>324</v>
      </c>
      <c r="F360" s="124" t="s">
        <v>1092</v>
      </c>
      <c r="G360" s="39">
        <v>280</v>
      </c>
      <c r="H360" s="18">
        <f>E360*K327</f>
        <v>32.4</v>
      </c>
      <c r="I360" s="18">
        <f>D360*K328</f>
        <v>5040</v>
      </c>
    </row>
    <row r="361" spans="1:9" ht="12.75">
      <c r="A361" s="15" t="s">
        <v>1949</v>
      </c>
      <c r="B361" s="13" t="s">
        <v>1950</v>
      </c>
      <c r="C361" s="13" t="s">
        <v>27</v>
      </c>
      <c r="D361" s="10">
        <f>G361*K326</f>
        <v>2520</v>
      </c>
      <c r="E361" s="116">
        <f>E354</f>
        <v>324</v>
      </c>
      <c r="F361" s="124" t="s">
        <v>1092</v>
      </c>
      <c r="G361" s="39">
        <v>280</v>
      </c>
      <c r="H361" s="18">
        <f>E361*K327</f>
        <v>32.4</v>
      </c>
      <c r="I361" s="18">
        <f>D361*K328</f>
        <v>5040</v>
      </c>
    </row>
    <row r="362" spans="1:9" ht="12.75">
      <c r="A362" s="15" t="s">
        <v>1951</v>
      </c>
      <c r="B362" s="13" t="s">
        <v>1952</v>
      </c>
      <c r="C362" s="13" t="s">
        <v>27</v>
      </c>
      <c r="D362" s="10">
        <f>G362*K326</f>
        <v>2520</v>
      </c>
      <c r="E362" s="116">
        <f>E354</f>
        <v>324</v>
      </c>
      <c r="F362" s="124" t="s">
        <v>1092</v>
      </c>
      <c r="G362" s="39">
        <v>280</v>
      </c>
      <c r="H362" s="18">
        <f>E362*K327</f>
        <v>32.4</v>
      </c>
      <c r="I362" s="18">
        <f>D362*K328</f>
        <v>5040</v>
      </c>
    </row>
    <row r="363" spans="1:9" ht="12.75">
      <c r="A363" s="15" t="s">
        <v>1953</v>
      </c>
      <c r="B363" s="13" t="s">
        <v>1954</v>
      </c>
      <c r="C363" s="13" t="s">
        <v>51</v>
      </c>
      <c r="D363" s="10">
        <f>G363*K326</f>
        <v>2700</v>
      </c>
      <c r="E363" s="116">
        <f>D363*K325</f>
        <v>405</v>
      </c>
      <c r="F363" s="123" t="s">
        <v>2003</v>
      </c>
      <c r="G363" s="15">
        <v>300</v>
      </c>
      <c r="H363" s="18">
        <f>E363*K327</f>
        <v>40.5</v>
      </c>
      <c r="I363" s="18">
        <f>D363*K328</f>
        <v>5400</v>
      </c>
    </row>
    <row r="364" spans="1:9" ht="12.75">
      <c r="A364" s="15" t="s">
        <v>1955</v>
      </c>
      <c r="B364" s="13" t="s">
        <v>1956</v>
      </c>
      <c r="C364" s="13" t="s">
        <v>51</v>
      </c>
      <c r="D364" s="10">
        <f>G364*K326</f>
        <v>2700</v>
      </c>
      <c r="E364" s="116">
        <f>D364*K325</f>
        <v>405</v>
      </c>
      <c r="F364" s="123" t="s">
        <v>2003</v>
      </c>
      <c r="G364" s="15">
        <v>300</v>
      </c>
      <c r="H364" s="18">
        <f>E364*K327</f>
        <v>40.5</v>
      </c>
      <c r="I364" s="18">
        <f>D364*K328</f>
        <v>5400</v>
      </c>
    </row>
    <row r="365" spans="1:9" ht="12.75">
      <c r="A365" s="40" t="s">
        <v>1957</v>
      </c>
      <c r="B365" s="13" t="s">
        <v>1958</v>
      </c>
      <c r="C365" s="13" t="s">
        <v>51</v>
      </c>
      <c r="D365" s="10">
        <f>G365*K326</f>
        <v>2700</v>
      </c>
      <c r="E365" s="116">
        <f>D365*K325</f>
        <v>405</v>
      </c>
      <c r="F365" s="123" t="s">
        <v>2003</v>
      </c>
      <c r="G365" s="15">
        <v>300</v>
      </c>
      <c r="H365" s="18">
        <f>E365*K327</f>
        <v>40.5</v>
      </c>
      <c r="I365" s="18">
        <f>D365*K328</f>
        <v>5400</v>
      </c>
    </row>
    <row r="366" spans="1:9" ht="12.75">
      <c r="A366" s="40" t="s">
        <v>1959</v>
      </c>
      <c r="B366" s="13" t="s">
        <v>1960</v>
      </c>
      <c r="C366" s="13" t="s">
        <v>51</v>
      </c>
      <c r="D366" s="10">
        <f>G366*K326</f>
        <v>2700</v>
      </c>
      <c r="E366" s="116">
        <f>D366*K325</f>
        <v>405</v>
      </c>
      <c r="F366" s="123" t="s">
        <v>2003</v>
      </c>
      <c r="G366" s="15">
        <v>300</v>
      </c>
      <c r="H366" s="18">
        <f>E366*K327</f>
        <v>40.5</v>
      </c>
      <c r="I366" s="18">
        <f>D366*K328</f>
        <v>5400</v>
      </c>
    </row>
    <row r="367" spans="1:9" ht="12.75">
      <c r="A367" s="40" t="s">
        <v>1961</v>
      </c>
      <c r="B367" s="13" t="s">
        <v>1962</v>
      </c>
      <c r="C367" s="13" t="s">
        <v>51</v>
      </c>
      <c r="D367" s="10">
        <f>G367*K326</f>
        <v>2700</v>
      </c>
      <c r="E367" s="116">
        <f>D367*K325</f>
        <v>405</v>
      </c>
      <c r="F367" s="123" t="s">
        <v>2003</v>
      </c>
      <c r="G367" s="15">
        <v>300</v>
      </c>
      <c r="H367" s="18">
        <f>E367*K327</f>
        <v>40.5</v>
      </c>
      <c r="I367" s="18">
        <f>D367*K328</f>
        <v>5400</v>
      </c>
    </row>
    <row r="368" spans="1:9" ht="12.75">
      <c r="A368" s="15" t="s">
        <v>1963</v>
      </c>
      <c r="B368" s="13" t="s">
        <v>1964</v>
      </c>
      <c r="C368" s="13" t="s">
        <v>27</v>
      </c>
      <c r="D368" s="10">
        <f>G368*K326</f>
        <v>2340</v>
      </c>
      <c r="E368" s="116">
        <f>D368*K325</f>
        <v>351</v>
      </c>
      <c r="F368" s="123" t="s">
        <v>208</v>
      </c>
      <c r="G368" s="15">
        <v>260</v>
      </c>
      <c r="H368" s="18">
        <f>E368*K327</f>
        <v>35.1</v>
      </c>
      <c r="I368" s="18">
        <f>D368*K328</f>
        <v>4680</v>
      </c>
    </row>
    <row r="369" spans="1:9" ht="12.75">
      <c r="A369" s="15" t="s">
        <v>1965</v>
      </c>
      <c r="B369" s="13" t="s">
        <v>1966</v>
      </c>
      <c r="C369" s="13" t="s">
        <v>27</v>
      </c>
      <c r="D369" s="10">
        <f>G369*K326</f>
        <v>2340</v>
      </c>
      <c r="E369" s="116">
        <f>E368</f>
        <v>351</v>
      </c>
      <c r="F369" s="123" t="s">
        <v>208</v>
      </c>
      <c r="G369" s="40">
        <v>260</v>
      </c>
      <c r="H369" s="18">
        <f>E369*K327</f>
        <v>35.1</v>
      </c>
      <c r="I369" s="18">
        <f>D369*K328</f>
        <v>4680</v>
      </c>
    </row>
    <row r="370" spans="1:9" ht="12.75">
      <c r="A370" s="40" t="s">
        <v>1967</v>
      </c>
      <c r="B370" s="13" t="s">
        <v>1968</v>
      </c>
      <c r="C370" s="13" t="s">
        <v>27</v>
      </c>
      <c r="D370" s="10">
        <f>G370*K326</f>
        <v>2340</v>
      </c>
      <c r="E370" s="116">
        <f>E368</f>
        <v>351</v>
      </c>
      <c r="F370" s="123" t="s">
        <v>208</v>
      </c>
      <c r="G370" s="40">
        <v>260</v>
      </c>
      <c r="H370" s="18">
        <f>E370*K327</f>
        <v>35.1</v>
      </c>
      <c r="I370" s="18">
        <f>D370*K328</f>
        <v>4680</v>
      </c>
    </row>
    <row r="371" spans="1:9" ht="12.75">
      <c r="A371" s="40" t="s">
        <v>1969</v>
      </c>
      <c r="B371" s="13" t="s">
        <v>1970</v>
      </c>
      <c r="C371" s="13" t="s">
        <v>27</v>
      </c>
      <c r="D371" s="10">
        <f>G371*K326</f>
        <v>2340</v>
      </c>
      <c r="E371" s="116">
        <f>E368</f>
        <v>351</v>
      </c>
      <c r="F371" s="123" t="s">
        <v>208</v>
      </c>
      <c r="G371" s="40">
        <v>260</v>
      </c>
      <c r="H371" s="18">
        <f>E371*K327</f>
        <v>35.1</v>
      </c>
      <c r="I371" s="18">
        <f>D371*K328</f>
        <v>4680</v>
      </c>
    </row>
    <row r="372" spans="1:9" ht="12.75">
      <c r="A372" s="40" t="s">
        <v>1971</v>
      </c>
      <c r="B372" s="13" t="s">
        <v>1972</v>
      </c>
      <c r="C372" s="13" t="s">
        <v>27</v>
      </c>
      <c r="D372" s="10">
        <f>G372*K326</f>
        <v>2340</v>
      </c>
      <c r="E372" s="116">
        <f>E368</f>
        <v>351</v>
      </c>
      <c r="F372" s="123" t="s">
        <v>208</v>
      </c>
      <c r="G372" s="40">
        <v>260</v>
      </c>
      <c r="H372" s="18">
        <f>E372*K327</f>
        <v>35.1</v>
      </c>
      <c r="I372" s="18">
        <f>D372*K328</f>
        <v>4680</v>
      </c>
    </row>
    <row r="373" spans="1:9" ht="12.75">
      <c r="A373" s="15" t="s">
        <v>1973</v>
      </c>
      <c r="B373" s="13" t="s">
        <v>1974</v>
      </c>
      <c r="C373" s="13" t="s">
        <v>37</v>
      </c>
      <c r="D373" s="10">
        <f>G373*K326</f>
        <v>4320</v>
      </c>
      <c r="E373" s="116">
        <f>D373*K325</f>
        <v>648</v>
      </c>
      <c r="F373" s="124" t="s">
        <v>1092</v>
      </c>
      <c r="G373" s="15">
        <v>480</v>
      </c>
      <c r="H373" s="18">
        <f>E373*K327</f>
        <v>64.8</v>
      </c>
      <c r="I373" s="18">
        <f>D373*K328</f>
        <v>8640</v>
      </c>
    </row>
    <row r="374" spans="1:9" ht="12.75">
      <c r="A374" s="15" t="s">
        <v>1975</v>
      </c>
      <c r="B374" s="13" t="s">
        <v>1976</v>
      </c>
      <c r="C374" s="13" t="s">
        <v>37</v>
      </c>
      <c r="D374" s="10">
        <f>G374*K326</f>
        <v>4320</v>
      </c>
      <c r="E374" s="116">
        <f>D374*K325</f>
        <v>648</v>
      </c>
      <c r="F374" s="124" t="s">
        <v>1092</v>
      </c>
      <c r="G374" s="15">
        <v>480</v>
      </c>
      <c r="H374" s="18">
        <f>E374*K327</f>
        <v>64.8</v>
      </c>
      <c r="I374" s="18">
        <f>D374*K328</f>
        <v>8640</v>
      </c>
    </row>
    <row r="375" spans="1:9" ht="12.75">
      <c r="A375" s="40" t="s">
        <v>1977</v>
      </c>
      <c r="B375" s="13" t="s">
        <v>1978</v>
      </c>
      <c r="C375" s="13" t="s">
        <v>37</v>
      </c>
      <c r="D375" s="10">
        <f>G375*K326</f>
        <v>4320</v>
      </c>
      <c r="E375" s="116">
        <f>D375*K325</f>
        <v>648</v>
      </c>
      <c r="F375" s="124" t="s">
        <v>1092</v>
      </c>
      <c r="G375" s="15">
        <v>480</v>
      </c>
      <c r="H375" s="18">
        <f>E375*K327</f>
        <v>64.8</v>
      </c>
      <c r="I375" s="18">
        <f>D375*K328</f>
        <v>8640</v>
      </c>
    </row>
    <row r="376" spans="1:9" ht="12.75">
      <c r="A376" s="40" t="s">
        <v>1979</v>
      </c>
      <c r="B376" s="13" t="s">
        <v>1980</v>
      </c>
      <c r="C376" s="13" t="s">
        <v>37</v>
      </c>
      <c r="D376" s="10">
        <f>G376*K326</f>
        <v>4320</v>
      </c>
      <c r="E376" s="116">
        <f>E373</f>
        <v>648</v>
      </c>
      <c r="F376" s="124" t="s">
        <v>1092</v>
      </c>
      <c r="G376" s="15">
        <v>480</v>
      </c>
      <c r="H376" s="18">
        <f>E376*K327</f>
        <v>64.8</v>
      </c>
      <c r="I376" s="18">
        <f>D376*K328</f>
        <v>8640</v>
      </c>
    </row>
    <row r="392" spans="3:3" ht="12.75">
      <c r="C392" s="13"/>
    </row>
    <row r="393" spans="3:3" ht="12.75">
      <c r="C393" s="13"/>
    </row>
    <row r="394" spans="3:3" ht="12.75">
      <c r="C394" s="13"/>
    </row>
    <row r="409" spans="1:8" ht="12.75">
      <c r="A409" s="13" t="s">
        <v>1793</v>
      </c>
      <c r="B409" s="13" t="s">
        <v>1794</v>
      </c>
      <c r="G409" s="13">
        <v>140</v>
      </c>
      <c r="H409" s="13">
        <v>48</v>
      </c>
    </row>
    <row r="410" spans="1:8" ht="12.75">
      <c r="A410" s="13" t="s">
        <v>1831</v>
      </c>
      <c r="B410" s="78" t="s">
        <v>1832</v>
      </c>
      <c r="G410" s="13">
        <v>140</v>
      </c>
      <c r="H410" s="13">
        <v>60</v>
      </c>
    </row>
    <row r="411" spans="1:8" ht="12.75">
      <c r="A411" s="13" t="s">
        <v>1501</v>
      </c>
      <c r="B411" s="78" t="s">
        <v>1502</v>
      </c>
      <c r="G411" s="13">
        <v>100</v>
      </c>
      <c r="H411" s="13">
        <v>88</v>
      </c>
    </row>
    <row r="412" spans="1:8" ht="12.75">
      <c r="A412" s="13" t="s">
        <v>1454</v>
      </c>
      <c r="B412" s="78" t="s">
        <v>1455</v>
      </c>
      <c r="G412" s="13">
        <v>140</v>
      </c>
      <c r="H412" s="13">
        <v>204</v>
      </c>
    </row>
    <row r="413" spans="1:8" ht="12.75">
      <c r="A413" s="13" t="s">
        <v>1718</v>
      </c>
      <c r="B413" s="78" t="s">
        <v>1719</v>
      </c>
      <c r="G413" s="13">
        <v>160</v>
      </c>
      <c r="H413" s="13">
        <v>0</v>
      </c>
    </row>
    <row r="414" spans="1:8" ht="12.75">
      <c r="A414" s="13" t="s">
        <v>1872</v>
      </c>
      <c r="B414" s="78" t="s">
        <v>1873</v>
      </c>
      <c r="G414" s="13">
        <v>120</v>
      </c>
      <c r="H414" s="13">
        <v>0</v>
      </c>
    </row>
    <row r="415" spans="1:8" ht="12.75">
      <c r="A415" s="13" t="s">
        <v>1864</v>
      </c>
      <c r="B415" s="78" t="s">
        <v>1865</v>
      </c>
      <c r="G415" s="13">
        <v>80</v>
      </c>
      <c r="H415" s="13">
        <v>0</v>
      </c>
    </row>
    <row r="416" spans="1:8" ht="12.75">
      <c r="A416" s="13" t="s">
        <v>1874</v>
      </c>
      <c r="B416" s="13" t="s">
        <v>1875</v>
      </c>
      <c r="G416" s="13">
        <v>36</v>
      </c>
      <c r="H416" s="13">
        <v>100</v>
      </c>
    </row>
    <row r="417" spans="1:8" ht="12.75">
      <c r="A417" s="13" t="s">
        <v>1819</v>
      </c>
      <c r="B417" s="13" t="s">
        <v>1820</v>
      </c>
      <c r="G417" s="13">
        <v>140</v>
      </c>
      <c r="H417" s="13">
        <v>48</v>
      </c>
    </row>
    <row r="418" spans="1:8" ht="12.75">
      <c r="A418" s="13" t="s">
        <v>1823</v>
      </c>
      <c r="B418" s="13" t="s">
        <v>1824</v>
      </c>
      <c r="G418" s="13">
        <v>140</v>
      </c>
      <c r="H418" s="13">
        <v>60</v>
      </c>
    </row>
    <row r="441" spans="1:6" ht="12.75">
      <c r="A441" s="118"/>
      <c r="B441" s="17"/>
      <c r="C441" s="17"/>
      <c r="D441" s="17"/>
      <c r="E441" s="119"/>
      <c r="F441" s="17"/>
    </row>
    <row r="442" spans="1:6" ht="12.75">
      <c r="A442" s="118"/>
      <c r="B442" s="17"/>
      <c r="C442" s="17"/>
      <c r="D442" s="17"/>
      <c r="E442" s="119"/>
      <c r="F442" s="17"/>
    </row>
    <row r="443" spans="1:6" ht="12.75">
      <c r="A443" s="118"/>
      <c r="B443" s="17"/>
      <c r="C443" s="17"/>
      <c r="D443" s="17"/>
      <c r="E443" s="119"/>
      <c r="F443" s="17"/>
    </row>
    <row r="444" spans="1:6" ht="12.75">
      <c r="A444" s="118"/>
      <c r="B444" s="17"/>
      <c r="C444" s="17"/>
      <c r="D444" s="17"/>
      <c r="E444" s="119"/>
      <c r="F444" s="17"/>
    </row>
    <row r="445" spans="1:6" ht="12.75">
      <c r="A445" s="118"/>
      <c r="B445" s="17"/>
      <c r="C445" s="17"/>
      <c r="D445" s="17"/>
      <c r="E445" s="119"/>
      <c r="F445" s="17"/>
    </row>
    <row r="446" spans="1:6" ht="12.75">
      <c r="A446" s="118"/>
      <c r="B446" s="17"/>
      <c r="C446" s="17"/>
      <c r="D446" s="17"/>
      <c r="E446" s="119"/>
      <c r="F446" s="17"/>
    </row>
    <row r="447" spans="1:6" ht="12.75">
      <c r="A447" s="118"/>
      <c r="B447" s="17"/>
      <c r="C447" s="17"/>
      <c r="D447" s="17"/>
      <c r="E447" s="119"/>
      <c r="F447" s="17"/>
    </row>
    <row r="448" spans="1:6" ht="12.75">
      <c r="A448" s="118"/>
      <c r="B448" s="17"/>
      <c r="C448" s="17"/>
      <c r="D448" s="17"/>
      <c r="E448" s="119"/>
      <c r="F448" s="17"/>
    </row>
    <row r="449" spans="1:6" ht="12.75">
      <c r="A449" s="118"/>
      <c r="B449" s="17"/>
      <c r="C449" s="17"/>
      <c r="D449" s="17"/>
      <c r="E449" s="119"/>
      <c r="F449" s="17"/>
    </row>
    <row r="450" spans="1:6" ht="12.75">
      <c r="A450" s="118"/>
      <c r="B450" s="17"/>
      <c r="C450" s="17"/>
      <c r="D450" s="17"/>
      <c r="E450" s="119"/>
      <c r="F450" s="17"/>
    </row>
    <row r="451" spans="1:6" ht="12.75">
      <c r="A451" s="118"/>
      <c r="B451" s="17"/>
      <c r="C451" s="17"/>
      <c r="D451" s="17"/>
      <c r="E451" s="119"/>
      <c r="F451" s="17"/>
    </row>
    <row r="452" spans="1:6" ht="12.75">
      <c r="A452" s="118"/>
      <c r="B452" s="17"/>
      <c r="C452" s="17"/>
      <c r="D452" s="17"/>
      <c r="E452" s="119"/>
      <c r="F452" s="17"/>
    </row>
    <row r="453" spans="1:6" ht="12.75">
      <c r="A453" s="118"/>
      <c r="B453" s="17"/>
      <c r="C453" s="17"/>
      <c r="D453" s="17"/>
      <c r="E453" s="119"/>
      <c r="F453" s="17"/>
    </row>
    <row r="454" spans="1:6" ht="12.75">
      <c r="A454" s="118"/>
      <c r="B454" s="17"/>
      <c r="C454" s="17"/>
      <c r="D454" s="17"/>
      <c r="E454" s="119"/>
      <c r="F454" s="17"/>
    </row>
    <row r="455" spans="1:6" ht="12.75">
      <c r="A455" s="118"/>
      <c r="B455" s="17"/>
      <c r="C455" s="17"/>
      <c r="D455" s="17"/>
      <c r="E455" s="119"/>
      <c r="F455" s="17"/>
    </row>
    <row r="456" spans="1:6" ht="12.75">
      <c r="A456" s="118"/>
      <c r="B456" s="17"/>
      <c r="C456" s="17"/>
      <c r="D456" s="17"/>
      <c r="E456" s="119"/>
      <c r="F456" s="17"/>
    </row>
    <row r="457" spans="1:6" ht="12.75">
      <c r="A457" s="118"/>
      <c r="B457" s="17"/>
      <c r="C457" s="17"/>
      <c r="D457" s="17"/>
      <c r="E457" s="119"/>
      <c r="F457" s="17"/>
    </row>
    <row r="458" spans="1:6" ht="12.75">
      <c r="A458" s="118"/>
      <c r="B458" s="17"/>
      <c r="C458" s="17"/>
      <c r="D458" s="17"/>
      <c r="E458" s="119"/>
      <c r="F458" s="17"/>
    </row>
    <row r="459" spans="1:6" ht="12.75">
      <c r="A459" s="118"/>
      <c r="B459" s="17"/>
      <c r="C459" s="17"/>
      <c r="D459" s="17"/>
      <c r="E459" s="119"/>
      <c r="F459" s="17"/>
    </row>
    <row r="460" spans="1:6" ht="12.75">
      <c r="A460" s="118"/>
      <c r="B460" s="17"/>
      <c r="C460" s="17"/>
      <c r="D460" s="17"/>
      <c r="E460" s="119"/>
      <c r="F460" s="17"/>
    </row>
    <row r="461" spans="1:6" ht="12.75">
      <c r="A461" s="118"/>
      <c r="B461" s="17"/>
      <c r="C461" s="17"/>
      <c r="D461" s="17"/>
      <c r="E461" s="119"/>
      <c r="F461" s="17"/>
    </row>
    <row r="462" spans="1:6" ht="12.75">
      <c r="A462" s="118"/>
      <c r="B462" s="17"/>
      <c r="C462" s="17"/>
      <c r="D462" s="17"/>
      <c r="E462" s="119"/>
      <c r="F462" s="17"/>
    </row>
    <row r="463" spans="1:6" ht="12.75">
      <c r="A463" s="118"/>
      <c r="B463" s="17"/>
      <c r="C463" s="17"/>
      <c r="D463" s="17"/>
      <c r="E463" s="119"/>
      <c r="F463" s="17"/>
    </row>
    <row r="464" spans="1:6" ht="12.75">
      <c r="A464" s="118"/>
      <c r="B464" s="17"/>
      <c r="C464" s="17"/>
      <c r="D464" s="17"/>
      <c r="E464" s="119"/>
      <c r="F464" s="17"/>
    </row>
    <row r="465" spans="1:6" ht="12.75">
      <c r="A465" s="118"/>
      <c r="B465" s="17"/>
      <c r="C465" s="17"/>
      <c r="D465" s="17"/>
      <c r="E465" s="119"/>
      <c r="F465" s="17"/>
    </row>
    <row r="466" spans="1:6" ht="12.75">
      <c r="A466" s="118"/>
      <c r="B466" s="17"/>
      <c r="C466" s="17"/>
      <c r="D466" s="17"/>
      <c r="E466" s="119"/>
      <c r="F466" s="17"/>
    </row>
    <row r="467" spans="1:6" ht="12.75">
      <c r="A467" s="118"/>
      <c r="B467" s="17"/>
      <c r="C467" s="17"/>
      <c r="D467" s="17"/>
      <c r="E467" s="119"/>
      <c r="F467" s="17"/>
    </row>
    <row r="468" spans="1:6" ht="12.75">
      <c r="A468" s="118"/>
      <c r="B468" s="17"/>
      <c r="C468" s="17"/>
      <c r="D468" s="17"/>
      <c r="E468" s="119"/>
      <c r="F468" s="17"/>
    </row>
    <row r="469" spans="1:6" ht="12.75">
      <c r="A469" s="118"/>
      <c r="B469" s="17"/>
      <c r="C469" s="17"/>
      <c r="D469" s="17"/>
      <c r="E469" s="119"/>
      <c r="F469" s="17"/>
    </row>
    <row r="470" spans="1:6" ht="12.75">
      <c r="A470" s="118"/>
      <c r="B470" s="17"/>
      <c r="C470" s="17"/>
      <c r="D470" s="17"/>
      <c r="E470" s="119"/>
      <c r="F470" s="17"/>
    </row>
    <row r="471" spans="1:6" ht="12.75">
      <c r="A471" s="118"/>
      <c r="B471" s="17"/>
      <c r="C471" s="17"/>
      <c r="D471" s="17"/>
      <c r="E471" s="119"/>
      <c r="F471" s="17"/>
    </row>
    <row r="472" spans="1:6" ht="12.75">
      <c r="A472" s="118"/>
      <c r="B472" s="17"/>
      <c r="C472" s="17"/>
      <c r="D472" s="17"/>
      <c r="E472" s="119"/>
      <c r="F472" s="17"/>
    </row>
    <row r="473" spans="1:6" ht="12.75">
      <c r="A473" s="118"/>
      <c r="B473" s="17"/>
      <c r="C473" s="17"/>
      <c r="D473" s="17"/>
      <c r="E473" s="119"/>
      <c r="F473" s="17"/>
    </row>
    <row r="474" spans="1:6" ht="12.75">
      <c r="A474" s="118"/>
      <c r="B474" s="17"/>
      <c r="C474" s="17"/>
      <c r="D474" s="17"/>
      <c r="E474" s="119"/>
      <c r="F474" s="17"/>
    </row>
    <row r="475" spans="1:6" ht="12.75">
      <c r="A475" s="118"/>
      <c r="B475" s="17"/>
      <c r="C475" s="17"/>
      <c r="D475" s="17"/>
      <c r="E475" s="119"/>
      <c r="F475" s="17"/>
    </row>
    <row r="476" spans="1:6" ht="12.75">
      <c r="A476" s="118"/>
      <c r="B476" s="17"/>
      <c r="C476" s="17"/>
      <c r="D476" s="17"/>
      <c r="E476" s="119"/>
      <c r="F476" s="17"/>
    </row>
    <row r="477" spans="1:6" ht="12.75">
      <c r="A477" s="118"/>
      <c r="B477" s="17"/>
      <c r="C477" s="17"/>
      <c r="D477" s="17"/>
      <c r="E477" s="119"/>
      <c r="F477" s="17"/>
    </row>
    <row r="478" spans="1:6" ht="12.75">
      <c r="A478" s="118"/>
      <c r="B478" s="17"/>
      <c r="C478" s="17"/>
      <c r="D478" s="27"/>
      <c r="E478" s="119"/>
      <c r="F478" s="17"/>
    </row>
    <row r="479" spans="1:6" ht="12.75">
      <c r="A479" s="118"/>
      <c r="B479" s="17"/>
      <c r="C479" s="17"/>
      <c r="D479" s="17"/>
      <c r="E479" s="119"/>
      <c r="F479" s="17"/>
    </row>
    <row r="480" spans="1:6" ht="12.75">
      <c r="A480" s="118"/>
      <c r="B480" s="17"/>
      <c r="C480" s="17"/>
      <c r="D480" s="17"/>
      <c r="E480" s="119"/>
      <c r="F480" s="17"/>
    </row>
    <row r="481" spans="1:6" ht="12.75">
      <c r="A481" s="118"/>
      <c r="B481" s="17"/>
      <c r="C481" s="17"/>
      <c r="D481" s="17"/>
      <c r="E481" s="119"/>
      <c r="F481" s="17"/>
    </row>
    <row r="482" spans="1:6" ht="12.75">
      <c r="A482" s="118"/>
      <c r="B482" s="17"/>
      <c r="C482" s="17"/>
      <c r="D482" s="17"/>
      <c r="E482" s="119"/>
      <c r="F482" s="17"/>
    </row>
    <row r="483" spans="1:6" ht="12.75">
      <c r="A483" s="118"/>
      <c r="B483" s="17"/>
      <c r="C483" s="17"/>
      <c r="D483" s="17"/>
      <c r="E483" s="119"/>
      <c r="F483" s="17"/>
    </row>
    <row r="484" spans="1:6" ht="12.75">
      <c r="A484" s="118"/>
      <c r="B484" s="17"/>
      <c r="C484" s="17"/>
      <c r="D484" s="17"/>
      <c r="E484" s="119"/>
      <c r="F484" s="17"/>
    </row>
    <row r="485" spans="1:6" ht="12.75">
      <c r="A485" s="120"/>
      <c r="B485" s="17"/>
      <c r="C485" s="17"/>
      <c r="D485" s="17"/>
      <c r="E485" s="119"/>
      <c r="F485" s="27"/>
    </row>
    <row r="486" spans="1:6" ht="12.75">
      <c r="A486" s="118"/>
      <c r="B486" s="17"/>
      <c r="C486" s="17"/>
      <c r="D486" s="17"/>
      <c r="E486" s="119"/>
      <c r="F486" s="17"/>
    </row>
    <row r="487" spans="1:6" ht="12.75">
      <c r="A487" s="118"/>
      <c r="B487" s="17"/>
      <c r="C487" s="17"/>
      <c r="D487" s="17"/>
      <c r="E487" s="119"/>
      <c r="F487" s="17"/>
    </row>
    <row r="488" spans="1:6" ht="12.75">
      <c r="A488" s="118"/>
      <c r="B488" s="17"/>
      <c r="C488" s="17"/>
      <c r="D488" s="17"/>
      <c r="E488" s="119"/>
      <c r="F488" s="17"/>
    </row>
    <row r="489" spans="1:6" ht="12.75">
      <c r="A489" s="118"/>
      <c r="B489" s="17"/>
      <c r="C489" s="17"/>
      <c r="D489" s="17"/>
      <c r="E489" s="119"/>
      <c r="F489" s="17"/>
    </row>
    <row r="490" spans="1:6" ht="12.75">
      <c r="A490" s="118"/>
      <c r="B490" s="17"/>
      <c r="C490" s="17"/>
      <c r="D490" s="17"/>
      <c r="E490" s="119"/>
      <c r="F490" s="17"/>
    </row>
    <row r="491" spans="1:6" ht="12.75">
      <c r="A491" s="118"/>
      <c r="B491" s="17"/>
      <c r="C491" s="17"/>
      <c r="D491" s="17"/>
      <c r="E491" s="119"/>
      <c r="F491" s="17"/>
    </row>
    <row r="492" spans="1:6" ht="12.75">
      <c r="A492" s="118"/>
      <c r="B492" s="17"/>
      <c r="C492" s="17"/>
      <c r="D492" s="17"/>
      <c r="E492" s="119"/>
      <c r="F492" s="17"/>
    </row>
    <row r="493" spans="1:6" ht="12.75">
      <c r="A493" s="118"/>
      <c r="B493" s="17"/>
      <c r="C493" s="17"/>
      <c r="D493" s="17"/>
      <c r="E493" s="119"/>
      <c r="F493" s="17"/>
    </row>
    <row r="494" spans="1:6" ht="12.75">
      <c r="A494" s="118"/>
      <c r="B494" s="17"/>
      <c r="C494" s="17"/>
      <c r="D494" s="17"/>
      <c r="E494" s="119"/>
      <c r="F494" s="17"/>
    </row>
    <row r="495" spans="1:6" ht="12.75">
      <c r="A495" s="118"/>
      <c r="B495" s="17"/>
      <c r="C495" s="17"/>
      <c r="D495" s="17"/>
      <c r="E495" s="119"/>
      <c r="F495" s="17"/>
    </row>
    <row r="496" spans="1:6" ht="12.75">
      <c r="A496" s="118"/>
      <c r="B496" s="17"/>
      <c r="C496" s="17"/>
      <c r="D496" s="17"/>
      <c r="E496" s="119"/>
      <c r="F496" s="17"/>
    </row>
    <row r="497" spans="1:6" ht="12.75">
      <c r="A497" s="118"/>
      <c r="B497" s="17"/>
      <c r="C497" s="17"/>
      <c r="D497" s="17"/>
      <c r="E497" s="119"/>
      <c r="F497" s="17"/>
    </row>
    <row r="498" spans="1:6" ht="12.75">
      <c r="A498" s="118"/>
      <c r="B498" s="17"/>
      <c r="C498" s="17"/>
      <c r="D498" s="17"/>
      <c r="E498" s="119"/>
      <c r="F498" s="17"/>
    </row>
    <row r="499" spans="1:6" ht="12.75">
      <c r="A499" s="118"/>
      <c r="B499" s="17"/>
      <c r="C499" s="17"/>
      <c r="D499" s="17"/>
      <c r="E499" s="119"/>
      <c r="F499" s="17"/>
    </row>
    <row r="500" spans="1:6" ht="12.75">
      <c r="A500" s="118"/>
      <c r="B500" s="17"/>
      <c r="C500" s="17"/>
      <c r="D500" s="17"/>
      <c r="E500" s="119"/>
      <c r="F500" s="17"/>
    </row>
    <row r="501" spans="1:6" ht="12.75">
      <c r="A501" s="118"/>
      <c r="B501" s="17"/>
      <c r="C501" s="17"/>
      <c r="D501" s="17"/>
      <c r="E501" s="119"/>
      <c r="F501" s="17"/>
    </row>
    <row r="502" spans="1:6" ht="12.75">
      <c r="A502" s="118"/>
      <c r="B502" s="17"/>
      <c r="C502" s="17"/>
      <c r="D502" s="17"/>
      <c r="E502" s="119"/>
      <c r="F502" s="17"/>
    </row>
    <row r="503" spans="1:6" ht="12.75">
      <c r="A503" s="118"/>
      <c r="B503" s="17"/>
      <c r="C503" s="17"/>
      <c r="D503" s="17"/>
      <c r="E503" s="119"/>
      <c r="F503" s="17"/>
    </row>
    <row r="504" spans="1:6" ht="12.75">
      <c r="A504" s="120"/>
      <c r="B504" s="17"/>
      <c r="C504" s="17"/>
      <c r="D504" s="17"/>
      <c r="E504" s="119"/>
      <c r="F504" s="17"/>
    </row>
    <row r="505" spans="1:6" ht="12.75">
      <c r="A505" s="118"/>
      <c r="B505" s="17"/>
      <c r="C505" s="17"/>
      <c r="D505" s="17"/>
      <c r="E505" s="119"/>
      <c r="F505" s="17"/>
    </row>
    <row r="506" spans="1:6" ht="12.75">
      <c r="A506" s="118"/>
      <c r="B506" s="17"/>
      <c r="C506" s="17"/>
      <c r="D506" s="17"/>
      <c r="E506" s="119"/>
      <c r="F506" s="17"/>
    </row>
    <row r="507" spans="1:6" ht="12.75">
      <c r="A507" s="118"/>
      <c r="B507" s="17"/>
      <c r="C507" s="17"/>
      <c r="D507" s="17"/>
      <c r="E507" s="119"/>
      <c r="F507" s="17"/>
    </row>
    <row r="508" spans="1:6" ht="12.75">
      <c r="A508" s="118"/>
      <c r="B508" s="17"/>
      <c r="C508" s="17"/>
      <c r="D508" s="17"/>
      <c r="E508" s="119"/>
      <c r="F508" s="17"/>
    </row>
    <row r="509" spans="1:6" ht="12.75">
      <c r="A509" s="118"/>
      <c r="B509" s="17"/>
      <c r="C509" s="17"/>
      <c r="D509" s="17"/>
      <c r="E509" s="119"/>
      <c r="F509" s="17"/>
    </row>
    <row r="510" spans="1:6" ht="12.75">
      <c r="A510" s="118"/>
      <c r="B510" s="17"/>
      <c r="C510" s="17"/>
      <c r="D510" s="17"/>
      <c r="E510" s="119"/>
      <c r="F510" s="17"/>
    </row>
    <row r="511" spans="1:6" ht="12.75">
      <c r="A511" s="118"/>
      <c r="B511" s="17"/>
      <c r="C511" s="17"/>
      <c r="D511" s="17"/>
      <c r="E511" s="119"/>
      <c r="F511" s="17"/>
    </row>
    <row r="512" spans="1:6" ht="12.75">
      <c r="A512" s="118"/>
      <c r="B512" s="17"/>
      <c r="C512" s="17"/>
      <c r="D512" s="17"/>
      <c r="E512" s="119"/>
      <c r="F512" s="17"/>
    </row>
    <row r="513" spans="1:6" ht="12.75">
      <c r="A513" s="118"/>
      <c r="B513" s="17"/>
      <c r="C513" s="17"/>
      <c r="D513" s="17"/>
      <c r="E513" s="119"/>
      <c r="F513" s="17"/>
    </row>
    <row r="514" spans="1:6" ht="12.75">
      <c r="A514" s="118"/>
      <c r="B514" s="17"/>
      <c r="C514" s="17"/>
      <c r="D514" s="17"/>
      <c r="E514" s="119"/>
      <c r="F514" s="17"/>
    </row>
    <row r="515" spans="1:6" ht="12.75">
      <c r="A515" s="118"/>
      <c r="B515" s="17"/>
      <c r="C515" s="17"/>
      <c r="D515" s="17"/>
      <c r="E515" s="119"/>
      <c r="F515" s="17"/>
    </row>
    <row r="516" spans="1:6" ht="12.75">
      <c r="A516" s="118"/>
      <c r="B516" s="17"/>
      <c r="C516" s="17"/>
      <c r="D516" s="17"/>
      <c r="E516" s="119"/>
      <c r="F516" s="17"/>
    </row>
    <row r="517" spans="1:6" ht="12.75">
      <c r="A517" s="120"/>
      <c r="B517" s="17"/>
      <c r="C517" s="17"/>
      <c r="D517" s="17"/>
      <c r="E517" s="119"/>
      <c r="F517" s="27"/>
    </row>
    <row r="518" spans="1:6" ht="12.75">
      <c r="A518" s="120"/>
      <c r="B518" s="17"/>
      <c r="C518" s="17"/>
      <c r="D518" s="17"/>
      <c r="E518" s="119"/>
      <c r="F518" s="17"/>
    </row>
  </sheetData>
  <mergeCells count="4">
    <mergeCell ref="A1:I1"/>
    <mergeCell ref="A142:I142"/>
    <mergeCell ref="A265:J265"/>
    <mergeCell ref="A323:I323"/>
  </mergeCells>
  <conditionalFormatting sqref="C3:C134 C136 C145:C211 C213:C261 C263 C267:C310 C325:C376 C392:C394 C312:C322">
    <cfRule type="cellIs" dxfId="349" priority="51" operator="equal">
      <formula>"Common"</formula>
    </cfRule>
  </conditionalFormatting>
  <conditionalFormatting sqref="C3:C134 C136 C145:C211 C213:C261 C263 C267:C310 C325:C376 C392:C394 C312:C322">
    <cfRule type="cellIs" dxfId="348" priority="52" operator="equal">
      <formula>"Uncommon"</formula>
    </cfRule>
  </conditionalFormatting>
  <conditionalFormatting sqref="C3:C134 C136 C145:C211 C213:C261 C263 C267:C310 C325:C376 C392:C394 C312:C322">
    <cfRule type="cellIs" dxfId="347" priority="53" operator="equal">
      <formula>"Rare"</formula>
    </cfRule>
  </conditionalFormatting>
  <conditionalFormatting sqref="C3:C134 C136 C145:C211 C213:C261 C263 C267:C310 C325:C376 C392:C394 C312:C322">
    <cfRule type="cellIs" dxfId="346" priority="54" operator="equal">
      <formula>"Epic"</formula>
    </cfRule>
  </conditionalFormatting>
  <conditionalFormatting sqref="C3:C134 C136 C145:C211 C213:C261 C263 C267:C310 C325:C376 C392:C394 C312:C322">
    <cfRule type="cellIs" dxfId="345" priority="55" operator="equal">
      <formula>"High End"</formula>
    </cfRule>
  </conditionalFormatting>
  <conditionalFormatting sqref="C135">
    <cfRule type="cellIs" dxfId="344" priority="46" operator="equal">
      <formula>"Common"</formula>
    </cfRule>
  </conditionalFormatting>
  <conditionalFormatting sqref="C135">
    <cfRule type="cellIs" dxfId="343" priority="47" operator="equal">
      <formula>"Uncommon"</formula>
    </cfRule>
  </conditionalFormatting>
  <conditionalFormatting sqref="C135">
    <cfRule type="cellIs" dxfId="342" priority="48" operator="equal">
      <formula>"Rare"</formula>
    </cfRule>
  </conditionalFormatting>
  <conditionalFormatting sqref="C135">
    <cfRule type="cellIs" dxfId="341" priority="49" operator="equal">
      <formula>"Epic"</formula>
    </cfRule>
  </conditionalFormatting>
  <conditionalFormatting sqref="C135">
    <cfRule type="cellIs" dxfId="340" priority="50" operator="equal">
      <formula>"High End"</formula>
    </cfRule>
  </conditionalFormatting>
  <conditionalFormatting sqref="C137">
    <cfRule type="cellIs" dxfId="339" priority="41" operator="equal">
      <formula>"Common"</formula>
    </cfRule>
  </conditionalFormatting>
  <conditionalFormatting sqref="C137">
    <cfRule type="cellIs" dxfId="338" priority="42" operator="equal">
      <formula>"Uncommon"</formula>
    </cfRule>
  </conditionalFormatting>
  <conditionalFormatting sqref="C137">
    <cfRule type="cellIs" dxfId="337" priority="43" operator="equal">
      <formula>"Rare"</formula>
    </cfRule>
  </conditionalFormatting>
  <conditionalFormatting sqref="C137">
    <cfRule type="cellIs" dxfId="336" priority="44" operator="equal">
      <formula>"Epic"</formula>
    </cfRule>
  </conditionalFormatting>
  <conditionalFormatting sqref="C137">
    <cfRule type="cellIs" dxfId="335" priority="45" operator="equal">
      <formula>"High End"</formula>
    </cfRule>
  </conditionalFormatting>
  <conditionalFormatting sqref="C138">
    <cfRule type="cellIs" dxfId="334" priority="36" operator="equal">
      <formula>"Common"</formula>
    </cfRule>
  </conditionalFormatting>
  <conditionalFormatting sqref="C138">
    <cfRule type="cellIs" dxfId="333" priority="37" operator="equal">
      <formula>"Uncommon"</formula>
    </cfRule>
  </conditionalFormatting>
  <conditionalFormatting sqref="C138">
    <cfRule type="cellIs" dxfId="332" priority="38" operator="equal">
      <formula>"Rare"</formula>
    </cfRule>
  </conditionalFormatting>
  <conditionalFormatting sqref="C138">
    <cfRule type="cellIs" dxfId="331" priority="39" operator="equal">
      <formula>"Epic"</formula>
    </cfRule>
  </conditionalFormatting>
  <conditionalFormatting sqref="C138">
    <cfRule type="cellIs" dxfId="330" priority="40" operator="equal">
      <formula>"High End"</formula>
    </cfRule>
  </conditionalFormatting>
  <conditionalFormatting sqref="C139">
    <cfRule type="cellIs" dxfId="329" priority="31" operator="equal">
      <formula>"Common"</formula>
    </cfRule>
  </conditionalFormatting>
  <conditionalFormatting sqref="C139">
    <cfRule type="cellIs" dxfId="328" priority="32" operator="equal">
      <formula>"Uncommon"</formula>
    </cfRule>
  </conditionalFormatting>
  <conditionalFormatting sqref="C139">
    <cfRule type="cellIs" dxfId="327" priority="33" operator="equal">
      <formula>"Rare"</formula>
    </cfRule>
  </conditionalFormatting>
  <conditionalFormatting sqref="C139">
    <cfRule type="cellIs" dxfId="326" priority="34" operator="equal">
      <formula>"Epic"</formula>
    </cfRule>
  </conditionalFormatting>
  <conditionalFormatting sqref="C139">
    <cfRule type="cellIs" dxfId="325" priority="35" operator="equal">
      <formula>"High End"</formula>
    </cfRule>
  </conditionalFormatting>
  <conditionalFormatting sqref="C140">
    <cfRule type="cellIs" dxfId="324" priority="26" operator="equal">
      <formula>"Common"</formula>
    </cfRule>
  </conditionalFormatting>
  <conditionalFormatting sqref="C140">
    <cfRule type="cellIs" dxfId="323" priority="27" operator="equal">
      <formula>"Uncommon"</formula>
    </cfRule>
  </conditionalFormatting>
  <conditionalFormatting sqref="C140">
    <cfRule type="cellIs" dxfId="322" priority="28" operator="equal">
      <formula>"Rare"</formula>
    </cfRule>
  </conditionalFormatting>
  <conditionalFormatting sqref="C140">
    <cfRule type="cellIs" dxfId="321" priority="29" operator="equal">
      <formula>"Epic"</formula>
    </cfRule>
  </conditionalFormatting>
  <conditionalFormatting sqref="C140">
    <cfRule type="cellIs" dxfId="320" priority="30" operator="equal">
      <formula>"High End"</formula>
    </cfRule>
  </conditionalFormatting>
  <conditionalFormatting sqref="C212">
    <cfRule type="cellIs" dxfId="319" priority="21" operator="equal">
      <formula>"Common"</formula>
    </cfRule>
  </conditionalFormatting>
  <conditionalFormatting sqref="C212">
    <cfRule type="cellIs" dxfId="318" priority="22" operator="equal">
      <formula>"Uncommon"</formula>
    </cfRule>
  </conditionalFormatting>
  <conditionalFormatting sqref="C212">
    <cfRule type="cellIs" dxfId="317" priority="23" operator="equal">
      <formula>"Rare"</formula>
    </cfRule>
  </conditionalFormatting>
  <conditionalFormatting sqref="C212">
    <cfRule type="cellIs" dxfId="316" priority="24" operator="equal">
      <formula>"Epic"</formula>
    </cfRule>
  </conditionalFormatting>
  <conditionalFormatting sqref="C212">
    <cfRule type="cellIs" dxfId="315" priority="25" operator="equal">
      <formula>"High End"</formula>
    </cfRule>
  </conditionalFormatting>
  <conditionalFormatting sqref="C262">
    <cfRule type="cellIs" dxfId="314" priority="11" operator="equal">
      <formula>"Common"</formula>
    </cfRule>
  </conditionalFormatting>
  <conditionalFormatting sqref="C262">
    <cfRule type="cellIs" dxfId="313" priority="12" operator="equal">
      <formula>"Uncommon"</formula>
    </cfRule>
  </conditionalFormatting>
  <conditionalFormatting sqref="C262">
    <cfRule type="cellIs" dxfId="312" priority="13" operator="equal">
      <formula>"Rare"</formula>
    </cfRule>
  </conditionalFormatting>
  <conditionalFormatting sqref="C262">
    <cfRule type="cellIs" dxfId="311" priority="14" operator="equal">
      <formula>"Epic"</formula>
    </cfRule>
  </conditionalFormatting>
  <conditionalFormatting sqref="C262">
    <cfRule type="cellIs" dxfId="310" priority="15" operator="equal">
      <formula>"High End"</formula>
    </cfRule>
  </conditionalFormatting>
  <conditionalFormatting sqref="C311">
    <cfRule type="cellIs" dxfId="309" priority="6" operator="equal">
      <formula>"Common"</formula>
    </cfRule>
  </conditionalFormatting>
  <conditionalFormatting sqref="C311">
    <cfRule type="cellIs" dxfId="308" priority="7" operator="equal">
      <formula>"Uncommon"</formula>
    </cfRule>
  </conditionalFormatting>
  <conditionalFormatting sqref="C311">
    <cfRule type="cellIs" dxfId="307" priority="8" operator="equal">
      <formula>"Rare"</formula>
    </cfRule>
  </conditionalFormatting>
  <conditionalFormatting sqref="C311">
    <cfRule type="cellIs" dxfId="306" priority="9" operator="equal">
      <formula>"Epic"</formula>
    </cfRule>
  </conditionalFormatting>
  <conditionalFormatting sqref="C311">
    <cfRule type="cellIs" dxfId="305" priority="10" operator="equal">
      <formula>"High End"</formula>
    </cfRule>
  </conditionalFormatting>
  <conditionalFormatting sqref="C144">
    <cfRule type="cellIs" dxfId="304" priority="1" operator="equal">
      <formula>"Common"</formula>
    </cfRule>
  </conditionalFormatting>
  <conditionalFormatting sqref="C144">
    <cfRule type="cellIs" dxfId="303" priority="2" operator="equal">
      <formula>"Uncommon"</formula>
    </cfRule>
  </conditionalFormatting>
  <conditionalFormatting sqref="C144">
    <cfRule type="cellIs" dxfId="302" priority="3" operator="equal">
      <formula>"Rare"</formula>
    </cfRule>
  </conditionalFormatting>
  <conditionalFormatting sqref="C144">
    <cfRule type="cellIs" dxfId="301" priority="4" operator="equal">
      <formula>"Epic"</formula>
    </cfRule>
  </conditionalFormatting>
  <conditionalFormatting sqref="C144">
    <cfRule type="cellIs" dxfId="300" priority="5" operator="equal">
      <formula>"High End"</formula>
    </cfRule>
  </conditionalFormatting>
  <dataValidations count="2">
    <dataValidation type="list" allowBlank="1" sqref="F267:F322 F3:F141 F213:F264 F144:F211 F325:F376" xr:uid="{00000000-0002-0000-0300-000000000000}">
      <formula1>"Civilian,Guerilla,Ghillie Suit,Military"</formula1>
    </dataValidation>
    <dataValidation type="list" allowBlank="1" sqref="C3:C140 C392:C394 C263:C264 C325:C376 C312:C322 C213:C261 C267:C310 C145:C211" xr:uid="{00000000-0002-0000-0300-000001000000}">
      <formula1>"Common,Uncommon,Rare,Epic,High End"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  <outlinePr summaryBelow="0" summaryRight="0"/>
  </sheetPr>
  <dimension ref="A1:K299"/>
  <sheetViews>
    <sheetView topLeftCell="A267" workbookViewId="0">
      <selection activeCell="A295" sqref="A295:I298"/>
    </sheetView>
  </sheetViews>
  <sheetFormatPr defaultColWidth="14.42578125" defaultRowHeight="15.75" customHeight="1"/>
  <cols>
    <col min="1" max="1" width="27.5703125" customWidth="1"/>
    <col min="2" max="2" width="38.140625" customWidth="1"/>
    <col min="9" max="9" width="17.7109375" customWidth="1"/>
  </cols>
  <sheetData>
    <row r="1" spans="1:11" ht="15.75" customHeight="1">
      <c r="A1" s="151" t="s">
        <v>523</v>
      </c>
      <c r="B1" s="149"/>
      <c r="C1" s="149"/>
      <c r="D1" s="149"/>
      <c r="E1" s="149"/>
      <c r="F1" s="149"/>
      <c r="G1" s="149"/>
      <c r="H1" s="149"/>
      <c r="I1" s="149"/>
    </row>
    <row r="2" spans="1:11" ht="15.75" customHeight="1">
      <c r="A2" s="65" t="s">
        <v>2</v>
      </c>
      <c r="B2" s="65" t="s">
        <v>3</v>
      </c>
      <c r="C2" s="65" t="s">
        <v>527</v>
      </c>
      <c r="D2" s="65" t="s">
        <v>5</v>
      </c>
      <c r="E2" s="65" t="s">
        <v>6</v>
      </c>
      <c r="F2" s="138" t="s">
        <v>528</v>
      </c>
      <c r="G2" s="66" t="s">
        <v>529</v>
      </c>
      <c r="H2" s="67" t="s">
        <v>7</v>
      </c>
      <c r="I2" s="68" t="s">
        <v>8</v>
      </c>
      <c r="K2" s="6" t="s">
        <v>11</v>
      </c>
    </row>
    <row r="3" spans="1:11" ht="15.75" customHeight="1">
      <c r="A3" s="69" t="s">
        <v>532</v>
      </c>
      <c r="B3" s="70" t="s">
        <v>533</v>
      </c>
      <c r="C3" s="123" t="s">
        <v>19</v>
      </c>
      <c r="D3" s="20">
        <v>14000</v>
      </c>
      <c r="E3" s="10">
        <f>D3*K3</f>
        <v>2800</v>
      </c>
      <c r="F3" s="20">
        <v>1800</v>
      </c>
      <c r="G3" s="20">
        <v>168</v>
      </c>
      <c r="H3" s="31">
        <f>E3*K4</f>
        <v>280</v>
      </c>
      <c r="I3" s="31">
        <f>K5*D3</f>
        <v>35000</v>
      </c>
      <c r="K3" s="31">
        <f>0.2</f>
        <v>0.2</v>
      </c>
    </row>
    <row r="4" spans="1:11" ht="15.75" customHeight="1">
      <c r="A4" s="69" t="s">
        <v>544</v>
      </c>
      <c r="B4" s="70" t="s">
        <v>545</v>
      </c>
      <c r="C4" s="123" t="s">
        <v>19</v>
      </c>
      <c r="D4" s="20">
        <v>14000</v>
      </c>
      <c r="E4" s="10">
        <f>D4*K3</f>
        <v>2800</v>
      </c>
      <c r="F4" s="20">
        <v>1800</v>
      </c>
      <c r="G4" s="40">
        <v>168</v>
      </c>
      <c r="H4" s="31">
        <f>E4*K4</f>
        <v>280</v>
      </c>
      <c r="I4" s="31">
        <f>D4*K5</f>
        <v>35000</v>
      </c>
      <c r="K4" s="15">
        <v>0.1</v>
      </c>
    </row>
    <row r="5" spans="1:11" ht="15.75" customHeight="1">
      <c r="A5" s="69" t="s">
        <v>549</v>
      </c>
      <c r="B5" s="70" t="s">
        <v>550</v>
      </c>
      <c r="C5" s="123" t="s">
        <v>19</v>
      </c>
      <c r="D5" s="20">
        <v>14000</v>
      </c>
      <c r="E5" s="10">
        <f>D5*K3</f>
        <v>2800</v>
      </c>
      <c r="F5" s="20">
        <v>1800</v>
      </c>
      <c r="G5" s="40">
        <v>168</v>
      </c>
      <c r="H5" s="31">
        <f>E5*K4</f>
        <v>280</v>
      </c>
      <c r="I5" s="31">
        <f>D5*K5</f>
        <v>35000</v>
      </c>
      <c r="K5" s="15">
        <v>2.5</v>
      </c>
    </row>
    <row r="6" spans="1:11" ht="15.75" customHeight="1">
      <c r="A6" s="71" t="s">
        <v>552</v>
      </c>
      <c r="B6" s="70" t="s">
        <v>557</v>
      </c>
      <c r="C6" s="123" t="s">
        <v>19</v>
      </c>
      <c r="D6" s="20">
        <v>14000</v>
      </c>
      <c r="E6" s="10">
        <f>D6*K3</f>
        <v>2800</v>
      </c>
      <c r="F6" s="20">
        <v>1800</v>
      </c>
      <c r="G6" s="40">
        <v>168</v>
      </c>
      <c r="H6" s="31">
        <f>E6*K4</f>
        <v>280</v>
      </c>
      <c r="I6" s="31">
        <f>D6*K5</f>
        <v>35000</v>
      </c>
    </row>
    <row r="7" spans="1:11" ht="15.75" customHeight="1">
      <c r="A7" s="71" t="s">
        <v>558</v>
      </c>
      <c r="B7" s="72" t="s">
        <v>559</v>
      </c>
      <c r="C7" s="123" t="s">
        <v>19</v>
      </c>
      <c r="D7" s="20">
        <v>14000</v>
      </c>
      <c r="E7" s="10">
        <f>D7*K3</f>
        <v>2800</v>
      </c>
      <c r="F7" s="20">
        <v>1800</v>
      </c>
      <c r="G7" s="40">
        <v>168</v>
      </c>
      <c r="H7" s="31">
        <f>E7*K4</f>
        <v>280</v>
      </c>
      <c r="I7" s="31">
        <f>D7*K5</f>
        <v>35000</v>
      </c>
    </row>
    <row r="8" spans="1:11" ht="15.75" customHeight="1">
      <c r="A8" s="71" t="s">
        <v>564</v>
      </c>
      <c r="B8" s="72" t="s">
        <v>565</v>
      </c>
      <c r="C8" s="123" t="s">
        <v>19</v>
      </c>
      <c r="D8" s="20">
        <v>14000</v>
      </c>
      <c r="E8" s="10">
        <f>D8*K3</f>
        <v>2800</v>
      </c>
      <c r="F8" s="20">
        <v>1800</v>
      </c>
      <c r="G8" s="40">
        <v>168</v>
      </c>
      <c r="H8" s="31">
        <f>E8*K4</f>
        <v>280</v>
      </c>
      <c r="I8" s="31">
        <f>D8*K5</f>
        <v>35000</v>
      </c>
    </row>
    <row r="9" spans="1:11" ht="15.75" customHeight="1">
      <c r="A9" s="69" t="s">
        <v>571</v>
      </c>
      <c r="B9" s="70" t="s">
        <v>572</v>
      </c>
      <c r="C9" s="123" t="s">
        <v>18</v>
      </c>
      <c r="D9" s="20">
        <v>8000</v>
      </c>
      <c r="E9" s="10">
        <f>D9*K3</f>
        <v>1600</v>
      </c>
      <c r="F9" s="20">
        <v>1300</v>
      </c>
      <c r="G9" s="20">
        <v>150</v>
      </c>
      <c r="H9" s="31">
        <f>E9*K4</f>
        <v>160</v>
      </c>
      <c r="I9" s="31">
        <f>D9*K5</f>
        <v>20000</v>
      </c>
    </row>
    <row r="10" spans="1:11" ht="15.75" customHeight="1">
      <c r="A10" s="69" t="s">
        <v>577</v>
      </c>
      <c r="B10" s="70" t="s">
        <v>578</v>
      </c>
      <c r="C10" s="123" t="s">
        <v>18</v>
      </c>
      <c r="D10" s="10">
        <f>8000</f>
        <v>8000</v>
      </c>
      <c r="E10" s="10">
        <f>D10*K3</f>
        <v>1600</v>
      </c>
      <c r="F10" s="40">
        <v>1300</v>
      </c>
      <c r="G10" s="40">
        <v>150</v>
      </c>
      <c r="H10" s="31">
        <f>E10*K4</f>
        <v>160</v>
      </c>
      <c r="I10" s="31">
        <f>D10*K5</f>
        <v>20000</v>
      </c>
    </row>
    <row r="11" spans="1:11" ht="15.75" customHeight="1">
      <c r="A11" s="71" t="s">
        <v>583</v>
      </c>
      <c r="B11" s="70" t="s">
        <v>584</v>
      </c>
      <c r="C11" s="123" t="s">
        <v>18</v>
      </c>
      <c r="D11" s="20">
        <v>8000</v>
      </c>
      <c r="E11" s="10">
        <f>D11*K3</f>
        <v>1600</v>
      </c>
      <c r="F11" s="40">
        <v>1300</v>
      </c>
      <c r="G11" s="40">
        <v>150</v>
      </c>
      <c r="H11" s="31">
        <f>E11*K4</f>
        <v>160</v>
      </c>
      <c r="I11" s="31">
        <f>D11*K5</f>
        <v>20000</v>
      </c>
    </row>
    <row r="12" spans="1:11" ht="15.75" customHeight="1">
      <c r="A12" s="71" t="s">
        <v>587</v>
      </c>
      <c r="B12" s="70" t="s">
        <v>588</v>
      </c>
      <c r="C12" s="123" t="s">
        <v>18</v>
      </c>
      <c r="D12" s="20">
        <v>8000</v>
      </c>
      <c r="E12" s="10">
        <f>D12*K3</f>
        <v>1600</v>
      </c>
      <c r="F12" s="40">
        <v>1300</v>
      </c>
      <c r="G12" s="40">
        <v>150</v>
      </c>
      <c r="H12" s="31">
        <f>E12*K4</f>
        <v>160</v>
      </c>
      <c r="I12" s="31">
        <f>D12*K5</f>
        <v>20000</v>
      </c>
    </row>
    <row r="13" spans="1:11" ht="15.75" customHeight="1">
      <c r="A13" s="69" t="s">
        <v>593</v>
      </c>
      <c r="B13" s="70" t="s">
        <v>594</v>
      </c>
      <c r="C13" s="123" t="s">
        <v>18</v>
      </c>
      <c r="D13" s="10">
        <f>8000</f>
        <v>8000</v>
      </c>
      <c r="E13" s="10">
        <f>D13*K3</f>
        <v>1600</v>
      </c>
      <c r="F13" s="40">
        <v>1300</v>
      </c>
      <c r="G13" s="40">
        <v>150</v>
      </c>
      <c r="H13" s="31">
        <f>E13*K4</f>
        <v>160</v>
      </c>
      <c r="I13" s="31">
        <f>D13*K5</f>
        <v>20000</v>
      </c>
    </row>
    <row r="14" spans="1:11" ht="15.75" customHeight="1">
      <c r="A14" s="69" t="s">
        <v>597</v>
      </c>
      <c r="B14" s="72" t="s">
        <v>598</v>
      </c>
      <c r="C14" s="123" t="s">
        <v>18</v>
      </c>
      <c r="D14" s="20">
        <v>8000</v>
      </c>
      <c r="E14" s="10">
        <f>D14*K3</f>
        <v>1600</v>
      </c>
      <c r="F14" s="40">
        <v>1300</v>
      </c>
      <c r="G14" s="40">
        <v>150</v>
      </c>
      <c r="H14" s="31">
        <f>E14*K4</f>
        <v>160</v>
      </c>
      <c r="I14" s="31">
        <f>D14*K5</f>
        <v>20000</v>
      </c>
    </row>
    <row r="15" spans="1:11" ht="15.75" customHeight="1">
      <c r="A15" s="71" t="s">
        <v>603</v>
      </c>
      <c r="B15" s="70" t="s">
        <v>604</v>
      </c>
      <c r="C15" s="123" t="s">
        <v>18</v>
      </c>
      <c r="D15" s="20">
        <v>8000</v>
      </c>
      <c r="E15" s="10">
        <f>D15*K3</f>
        <v>1600</v>
      </c>
      <c r="F15" s="40">
        <v>1300</v>
      </c>
      <c r="G15" s="40">
        <v>150</v>
      </c>
      <c r="H15" s="31">
        <f>E15*K4</f>
        <v>160</v>
      </c>
      <c r="I15" s="31">
        <f>D15*K5</f>
        <v>20000</v>
      </c>
    </row>
    <row r="16" spans="1:11" ht="15.75" customHeight="1">
      <c r="A16" s="69" t="s">
        <v>607</v>
      </c>
      <c r="B16" s="70" t="s">
        <v>608</v>
      </c>
      <c r="C16" s="123" t="s">
        <v>18</v>
      </c>
      <c r="D16" s="10">
        <f>8000</f>
        <v>8000</v>
      </c>
      <c r="E16" s="10">
        <f>D16*K3</f>
        <v>1600</v>
      </c>
      <c r="F16" s="40">
        <v>1300</v>
      </c>
      <c r="G16" s="40">
        <v>150</v>
      </c>
      <c r="H16" s="31">
        <f>E16*K4</f>
        <v>160</v>
      </c>
      <c r="I16" s="31">
        <f>D16*K5</f>
        <v>20000</v>
      </c>
    </row>
    <row r="17" spans="1:9" ht="15.75" customHeight="1">
      <c r="A17" s="69" t="s">
        <v>613</v>
      </c>
      <c r="B17" s="70" t="s">
        <v>614</v>
      </c>
      <c r="C17" s="123" t="s">
        <v>18</v>
      </c>
      <c r="D17" s="20">
        <v>8000</v>
      </c>
      <c r="E17" s="10">
        <f>D17*K3</f>
        <v>1600</v>
      </c>
      <c r="F17" s="40">
        <v>1300</v>
      </c>
      <c r="G17" s="40">
        <v>150</v>
      </c>
      <c r="H17" s="31">
        <f>E17*K4</f>
        <v>160</v>
      </c>
      <c r="I17" s="31">
        <f>D17*K5</f>
        <v>20000</v>
      </c>
    </row>
    <row r="18" spans="1:9" ht="15.75" customHeight="1">
      <c r="A18" s="69" t="s">
        <v>619</v>
      </c>
      <c r="B18" s="70" t="s">
        <v>620</v>
      </c>
      <c r="C18" s="123" t="s">
        <v>18</v>
      </c>
      <c r="D18" s="10">
        <f>8000</f>
        <v>8000</v>
      </c>
      <c r="E18" s="10">
        <f>D18*K3</f>
        <v>1600</v>
      </c>
      <c r="F18" s="40">
        <v>1300</v>
      </c>
      <c r="G18" s="40">
        <v>150</v>
      </c>
      <c r="H18" s="31">
        <f>E18*K4</f>
        <v>160</v>
      </c>
      <c r="I18" s="31">
        <f>D18*K5</f>
        <v>20000</v>
      </c>
    </row>
    <row r="19" spans="1:9" ht="15.75" customHeight="1">
      <c r="A19" s="69" t="s">
        <v>623</v>
      </c>
      <c r="B19" s="70" t="s">
        <v>624</v>
      </c>
      <c r="C19" s="123" t="s">
        <v>18</v>
      </c>
      <c r="D19" s="20">
        <v>8000</v>
      </c>
      <c r="E19" s="10">
        <f>D19*K3</f>
        <v>1600</v>
      </c>
      <c r="F19" s="40">
        <v>1300</v>
      </c>
      <c r="G19" s="40">
        <v>150</v>
      </c>
      <c r="H19" s="31">
        <f>E19*K4</f>
        <v>160</v>
      </c>
      <c r="I19" s="31">
        <f>D19*K5</f>
        <v>20000</v>
      </c>
    </row>
    <row r="20" spans="1:9" ht="15.75" customHeight="1">
      <c r="A20" s="69" t="s">
        <v>628</v>
      </c>
      <c r="B20" s="70" t="s">
        <v>629</v>
      </c>
      <c r="C20" s="123" t="s">
        <v>2006</v>
      </c>
      <c r="D20" s="20">
        <v>8000</v>
      </c>
      <c r="E20" s="10">
        <f>D20*K3</f>
        <v>1600</v>
      </c>
      <c r="F20" s="40">
        <v>1300</v>
      </c>
      <c r="G20" s="40">
        <v>150</v>
      </c>
      <c r="H20" s="31">
        <f>E20*K4</f>
        <v>160</v>
      </c>
      <c r="I20" s="31">
        <f>D20*K5</f>
        <v>20000</v>
      </c>
    </row>
    <row r="21" spans="1:9" ht="15.75" customHeight="1">
      <c r="A21" s="69" t="s">
        <v>638</v>
      </c>
      <c r="B21" s="70" t="s">
        <v>639</v>
      </c>
      <c r="C21" s="123" t="s">
        <v>2006</v>
      </c>
      <c r="D21" s="20">
        <v>8000</v>
      </c>
      <c r="E21" s="10">
        <f>D21*K3</f>
        <v>1600</v>
      </c>
      <c r="F21" s="40">
        <v>1300</v>
      </c>
      <c r="G21" s="40">
        <v>150</v>
      </c>
      <c r="H21" s="31">
        <f>E21*K4</f>
        <v>160</v>
      </c>
      <c r="I21" s="31">
        <f>D21*K5</f>
        <v>20000</v>
      </c>
    </row>
    <row r="22" spans="1:9" ht="15.75" customHeight="1">
      <c r="A22" s="69" t="s">
        <v>645</v>
      </c>
      <c r="B22" s="70" t="s">
        <v>646</v>
      </c>
      <c r="C22" s="123" t="s">
        <v>27</v>
      </c>
      <c r="D22" s="20">
        <v>15000</v>
      </c>
      <c r="E22" s="20">
        <f>D22*K3</f>
        <v>3000</v>
      </c>
      <c r="F22" s="40">
        <v>1300</v>
      </c>
      <c r="G22" s="20">
        <v>325</v>
      </c>
      <c r="H22" s="31">
        <f>E22*K4</f>
        <v>300</v>
      </c>
      <c r="I22" s="31">
        <f>D22*K5</f>
        <v>37500</v>
      </c>
    </row>
    <row r="23" spans="1:9" ht="15.75" customHeight="1">
      <c r="A23" s="69" t="s">
        <v>651</v>
      </c>
      <c r="B23" s="70" t="s">
        <v>652</v>
      </c>
      <c r="C23" s="123" t="s">
        <v>27</v>
      </c>
      <c r="D23" s="20">
        <v>15000</v>
      </c>
      <c r="E23" s="20">
        <f>D23*K3</f>
        <v>3000</v>
      </c>
      <c r="F23" s="40">
        <v>1300</v>
      </c>
      <c r="G23" s="40">
        <v>325</v>
      </c>
      <c r="H23" s="31">
        <f>E23*K4</f>
        <v>300</v>
      </c>
      <c r="I23" s="31">
        <f>D23*K5</f>
        <v>37500</v>
      </c>
    </row>
    <row r="24" spans="1:9" ht="15.75" customHeight="1">
      <c r="A24" s="69" t="s">
        <v>657</v>
      </c>
      <c r="B24" s="70" t="s">
        <v>658</v>
      </c>
      <c r="C24" s="123" t="s">
        <v>27</v>
      </c>
      <c r="D24" s="20">
        <v>15000</v>
      </c>
      <c r="E24" s="10">
        <f>D24*K3</f>
        <v>3000</v>
      </c>
      <c r="F24" s="40">
        <v>1300</v>
      </c>
      <c r="G24" s="40">
        <v>325</v>
      </c>
      <c r="H24" s="31">
        <f>E24*K4</f>
        <v>300</v>
      </c>
      <c r="I24" s="31">
        <f>D24*K5</f>
        <v>37500</v>
      </c>
    </row>
    <row r="25" spans="1:9" ht="12.75">
      <c r="A25" s="69" t="s">
        <v>663</v>
      </c>
      <c r="B25" s="70" t="s">
        <v>664</v>
      </c>
      <c r="C25" s="123" t="s">
        <v>27</v>
      </c>
      <c r="D25" s="20">
        <v>15000</v>
      </c>
      <c r="E25" s="10">
        <f>D25*K3</f>
        <v>3000</v>
      </c>
      <c r="F25" s="40">
        <v>1300</v>
      </c>
      <c r="G25" s="40">
        <v>325</v>
      </c>
      <c r="H25" s="31">
        <f>E25*K4</f>
        <v>300</v>
      </c>
      <c r="I25" s="31">
        <f>D25*K5</f>
        <v>37500</v>
      </c>
    </row>
    <row r="26" spans="1:9" ht="12.75">
      <c r="A26" s="69" t="s">
        <v>667</v>
      </c>
      <c r="B26" s="72" t="s">
        <v>670</v>
      </c>
      <c r="C26" s="123" t="s">
        <v>27</v>
      </c>
      <c r="D26" s="20">
        <v>15000</v>
      </c>
      <c r="E26" s="10">
        <f>D26*K3</f>
        <v>3000</v>
      </c>
      <c r="F26" s="40">
        <v>1300</v>
      </c>
      <c r="G26" s="40">
        <v>325</v>
      </c>
      <c r="H26" s="31">
        <f>E26*K4</f>
        <v>300</v>
      </c>
      <c r="I26" s="31">
        <f>D26*K5</f>
        <v>37500</v>
      </c>
    </row>
    <row r="27" spans="1:9" ht="12.75">
      <c r="A27" s="69" t="s">
        <v>676</v>
      </c>
      <c r="B27" s="72" t="s">
        <v>678</v>
      </c>
      <c r="C27" s="123" t="s">
        <v>27</v>
      </c>
      <c r="D27" s="20">
        <v>15000</v>
      </c>
      <c r="E27" s="10">
        <f>D27*K3</f>
        <v>3000</v>
      </c>
      <c r="F27" s="40">
        <v>1300</v>
      </c>
      <c r="G27" s="40">
        <v>325</v>
      </c>
      <c r="H27" s="31">
        <f>E27*K4</f>
        <v>300</v>
      </c>
      <c r="I27" s="31">
        <f>D27*K5</f>
        <v>37500</v>
      </c>
    </row>
    <row r="28" spans="1:9" ht="12.75">
      <c r="A28" s="69" t="s">
        <v>680</v>
      </c>
      <c r="B28" s="70" t="s">
        <v>681</v>
      </c>
      <c r="C28" s="123" t="s">
        <v>27</v>
      </c>
      <c r="D28" s="20">
        <v>15000</v>
      </c>
      <c r="E28" s="10">
        <f>D28*K3</f>
        <v>3000</v>
      </c>
      <c r="F28" s="40">
        <v>1300</v>
      </c>
      <c r="G28" s="40">
        <v>325</v>
      </c>
      <c r="H28" s="31">
        <f>E28*K4</f>
        <v>300</v>
      </c>
      <c r="I28" s="31">
        <f>D28*K5</f>
        <v>37500</v>
      </c>
    </row>
    <row r="29" spans="1:9" ht="12.75">
      <c r="A29" s="69" t="s">
        <v>690</v>
      </c>
      <c r="B29" s="70" t="s">
        <v>692</v>
      </c>
      <c r="C29" s="123" t="s">
        <v>19</v>
      </c>
      <c r="D29" s="20">
        <v>10000</v>
      </c>
      <c r="E29" s="10">
        <f>D29*K3</f>
        <v>2000</v>
      </c>
      <c r="F29" s="20">
        <v>1500</v>
      </c>
      <c r="G29" s="40">
        <v>110</v>
      </c>
      <c r="H29" s="31">
        <f>E29*K4</f>
        <v>200</v>
      </c>
      <c r="I29" s="31">
        <f>D29*K5</f>
        <v>25000</v>
      </c>
    </row>
    <row r="30" spans="1:9" ht="12.75">
      <c r="A30" s="69" t="s">
        <v>696</v>
      </c>
      <c r="B30" s="70" t="s">
        <v>697</v>
      </c>
      <c r="C30" s="123" t="s">
        <v>19</v>
      </c>
      <c r="D30" s="20">
        <v>10000</v>
      </c>
      <c r="E30" s="10">
        <f>D30*K3</f>
        <v>2000</v>
      </c>
      <c r="F30" s="20">
        <v>1500</v>
      </c>
      <c r="G30" s="40">
        <v>110</v>
      </c>
      <c r="H30" s="31">
        <f>E30*K4</f>
        <v>200</v>
      </c>
      <c r="I30" s="31">
        <f>D30*K5</f>
        <v>25000</v>
      </c>
    </row>
    <row r="31" spans="1:9" ht="12.75">
      <c r="A31" s="71" t="s">
        <v>702</v>
      </c>
      <c r="B31" s="70" t="s">
        <v>703</v>
      </c>
      <c r="C31" s="123" t="s">
        <v>19</v>
      </c>
      <c r="D31" s="20">
        <v>10000</v>
      </c>
      <c r="E31" s="10">
        <f>D31*K3</f>
        <v>2000</v>
      </c>
      <c r="F31" s="20">
        <v>1500</v>
      </c>
      <c r="G31" s="40">
        <v>110</v>
      </c>
      <c r="H31" s="31">
        <f>E31*K4</f>
        <v>200</v>
      </c>
      <c r="I31" s="31">
        <f>D31*K5</f>
        <v>25000</v>
      </c>
    </row>
    <row r="32" spans="1:9" ht="12.75">
      <c r="A32" s="71" t="s">
        <v>706</v>
      </c>
      <c r="B32" s="70" t="s">
        <v>708</v>
      </c>
      <c r="C32" s="123" t="s">
        <v>19</v>
      </c>
      <c r="D32" s="20">
        <v>10000</v>
      </c>
      <c r="E32" s="10">
        <f>D32*K3</f>
        <v>2000</v>
      </c>
      <c r="F32" s="20">
        <v>1500</v>
      </c>
      <c r="G32" s="20">
        <v>110</v>
      </c>
      <c r="H32" s="31">
        <f>E32*K4</f>
        <v>200</v>
      </c>
      <c r="I32" s="31">
        <f>D32*K5</f>
        <v>25000</v>
      </c>
    </row>
    <row r="33" spans="1:9" ht="12.75">
      <c r="A33" s="71" t="s">
        <v>710</v>
      </c>
      <c r="B33" s="70" t="s">
        <v>711</v>
      </c>
      <c r="C33" s="123" t="s">
        <v>19</v>
      </c>
      <c r="D33" s="20">
        <v>10000</v>
      </c>
      <c r="E33" s="10">
        <f>D33*K3</f>
        <v>2000</v>
      </c>
      <c r="F33" s="20">
        <v>1500</v>
      </c>
      <c r="G33" s="20">
        <v>110</v>
      </c>
      <c r="H33" s="31">
        <f>E33*K4</f>
        <v>200</v>
      </c>
      <c r="I33" s="31">
        <f>D33*K5</f>
        <v>25000</v>
      </c>
    </row>
    <row r="34" spans="1:9" ht="12.75">
      <c r="A34" s="69" t="s">
        <v>716</v>
      </c>
      <c r="B34" s="70" t="s">
        <v>717</v>
      </c>
      <c r="C34" s="123" t="s">
        <v>27</v>
      </c>
      <c r="D34" s="20">
        <v>22000</v>
      </c>
      <c r="E34" s="10">
        <f>D34*K3</f>
        <v>4400</v>
      </c>
      <c r="F34" s="20">
        <v>2200</v>
      </c>
      <c r="G34" s="20">
        <v>165</v>
      </c>
      <c r="H34" s="31">
        <f>E34*K4</f>
        <v>440</v>
      </c>
      <c r="I34" s="31">
        <f>K5*D34</f>
        <v>55000</v>
      </c>
    </row>
    <row r="35" spans="1:9" ht="12.75">
      <c r="A35" s="71" t="s">
        <v>720</v>
      </c>
      <c r="B35" s="70" t="s">
        <v>721</v>
      </c>
      <c r="C35" s="123" t="s">
        <v>27</v>
      </c>
      <c r="D35" s="20">
        <v>22000</v>
      </c>
      <c r="E35" s="10">
        <f>D35*K3</f>
        <v>4400</v>
      </c>
      <c r="F35" s="20">
        <v>2200</v>
      </c>
      <c r="G35" s="40">
        <v>165</v>
      </c>
      <c r="H35" s="31">
        <f>E35*K4</f>
        <v>440</v>
      </c>
      <c r="I35" s="31">
        <f>D35*K5</f>
        <v>55000</v>
      </c>
    </row>
    <row r="36" spans="1:9" ht="12.75">
      <c r="A36" s="71" t="s">
        <v>726</v>
      </c>
      <c r="B36" s="70" t="s">
        <v>727</v>
      </c>
      <c r="C36" s="123" t="s">
        <v>27</v>
      </c>
      <c r="D36" s="20">
        <v>22000</v>
      </c>
      <c r="E36" s="10">
        <f>D36*K3</f>
        <v>4400</v>
      </c>
      <c r="F36" s="20">
        <v>2200</v>
      </c>
      <c r="G36" s="40">
        <v>165</v>
      </c>
      <c r="H36" s="31">
        <f>E36*K4</f>
        <v>440</v>
      </c>
      <c r="I36" s="31">
        <f>D36*K5</f>
        <v>55000</v>
      </c>
    </row>
    <row r="37" spans="1:9" ht="12.75">
      <c r="A37" s="71" t="s">
        <v>730</v>
      </c>
      <c r="B37" s="70" t="s">
        <v>731</v>
      </c>
      <c r="C37" s="123" t="s">
        <v>27</v>
      </c>
      <c r="D37" s="20">
        <v>22000</v>
      </c>
      <c r="E37" s="10">
        <f>D37*K3</f>
        <v>4400</v>
      </c>
      <c r="F37" s="20">
        <v>2200</v>
      </c>
      <c r="G37" s="40">
        <v>165</v>
      </c>
      <c r="H37" s="31">
        <f>E37*K4</f>
        <v>440</v>
      </c>
      <c r="I37" s="31">
        <f>D37*K5</f>
        <v>55000</v>
      </c>
    </row>
    <row r="38" spans="1:9" ht="12.75">
      <c r="A38" s="71" t="s">
        <v>720</v>
      </c>
      <c r="B38" s="70" t="s">
        <v>736</v>
      </c>
      <c r="C38" s="123" t="s">
        <v>27</v>
      </c>
      <c r="D38" s="20">
        <v>22000</v>
      </c>
      <c r="E38" s="10">
        <f>D38*K3</f>
        <v>4400</v>
      </c>
      <c r="F38" s="20">
        <v>2200</v>
      </c>
      <c r="G38" s="40">
        <v>165</v>
      </c>
      <c r="H38" s="31">
        <f>E38*K4</f>
        <v>440</v>
      </c>
      <c r="I38" s="31">
        <f>D38*K5</f>
        <v>55000</v>
      </c>
    </row>
    <row r="39" spans="1:9" ht="12.75">
      <c r="A39" s="27" t="s">
        <v>737</v>
      </c>
      <c r="B39" s="70" t="s">
        <v>738</v>
      </c>
      <c r="C39" s="123" t="s">
        <v>27</v>
      </c>
      <c r="D39" s="20">
        <v>22000</v>
      </c>
      <c r="E39" s="10">
        <f>D39*K3</f>
        <v>4400</v>
      </c>
      <c r="F39" s="20">
        <v>2200</v>
      </c>
      <c r="G39" s="40">
        <v>165</v>
      </c>
      <c r="H39" s="31">
        <f>E39*K4</f>
        <v>440</v>
      </c>
      <c r="I39" s="31">
        <f>D39*K5</f>
        <v>55000</v>
      </c>
    </row>
    <row r="40" spans="1:9" ht="12.75">
      <c r="A40" s="27" t="s">
        <v>716</v>
      </c>
      <c r="B40" s="72" t="s">
        <v>741</v>
      </c>
      <c r="C40" s="123" t="s">
        <v>27</v>
      </c>
      <c r="D40" s="20">
        <v>22000</v>
      </c>
      <c r="E40" s="10">
        <f>D40*K3</f>
        <v>4400</v>
      </c>
      <c r="F40" s="20">
        <v>2200</v>
      </c>
      <c r="G40" s="20">
        <v>165</v>
      </c>
      <c r="H40" s="31">
        <f>E40*K4</f>
        <v>440</v>
      </c>
      <c r="I40" s="31">
        <f>D40*K5</f>
        <v>55000</v>
      </c>
    </row>
    <row r="41" spans="1:9" ht="12.75">
      <c r="A41" s="71" t="s">
        <v>745</v>
      </c>
      <c r="B41" s="72" t="s">
        <v>746</v>
      </c>
      <c r="C41" s="123" t="s">
        <v>27</v>
      </c>
      <c r="D41" s="20">
        <v>22000</v>
      </c>
      <c r="E41" s="10">
        <f>D41*K3</f>
        <v>4400</v>
      </c>
      <c r="F41" s="20">
        <v>2200</v>
      </c>
      <c r="G41" s="40">
        <v>165</v>
      </c>
      <c r="H41" s="31">
        <f>E41*K4</f>
        <v>440</v>
      </c>
      <c r="I41" s="31">
        <f>D41*K5</f>
        <v>55000</v>
      </c>
    </row>
    <row r="42" spans="1:9" ht="12.75">
      <c r="A42" s="69" t="s">
        <v>752</v>
      </c>
      <c r="B42" s="72" t="s">
        <v>753</v>
      </c>
      <c r="C42" s="123" t="s">
        <v>27</v>
      </c>
      <c r="D42" s="20">
        <v>25000</v>
      </c>
      <c r="E42" s="10">
        <f>D42*K3</f>
        <v>5000</v>
      </c>
      <c r="F42" s="20">
        <v>2500</v>
      </c>
      <c r="G42" s="40">
        <v>165</v>
      </c>
      <c r="H42" s="31">
        <f>E42*K4</f>
        <v>500</v>
      </c>
      <c r="I42" s="31">
        <f>D42*K5</f>
        <v>62500</v>
      </c>
    </row>
    <row r="43" spans="1:9" ht="12.75">
      <c r="A43" s="69" t="s">
        <v>757</v>
      </c>
      <c r="B43" s="72" t="s">
        <v>758</v>
      </c>
      <c r="C43" s="123" t="s">
        <v>27</v>
      </c>
      <c r="D43" s="40">
        <v>25000</v>
      </c>
      <c r="E43" s="10">
        <f>D43*K3</f>
        <v>5000</v>
      </c>
      <c r="F43" s="40">
        <v>2500</v>
      </c>
      <c r="G43" s="40">
        <v>165</v>
      </c>
      <c r="H43" s="31">
        <f>E43*K4</f>
        <v>500</v>
      </c>
      <c r="I43" s="31">
        <f>D43*K5</f>
        <v>62500</v>
      </c>
    </row>
    <row r="44" spans="1:9" ht="12.75">
      <c r="A44" s="71" t="s">
        <v>763</v>
      </c>
      <c r="B44" s="72" t="s">
        <v>764</v>
      </c>
      <c r="C44" s="123" t="s">
        <v>27</v>
      </c>
      <c r="D44" s="40">
        <v>25000</v>
      </c>
      <c r="E44" s="10">
        <f>D44*K3</f>
        <v>5000</v>
      </c>
      <c r="F44" s="40">
        <v>2500</v>
      </c>
      <c r="G44" s="40">
        <v>165</v>
      </c>
      <c r="H44" s="31">
        <f>E44*K4</f>
        <v>500</v>
      </c>
      <c r="I44" s="31">
        <f>D44*K5</f>
        <v>62500</v>
      </c>
    </row>
    <row r="45" spans="1:9" ht="12.75">
      <c r="A45" s="69" t="s">
        <v>767</v>
      </c>
      <c r="B45" s="70" t="s">
        <v>769</v>
      </c>
      <c r="C45" s="123" t="s">
        <v>18</v>
      </c>
      <c r="D45" s="20">
        <v>8000</v>
      </c>
      <c r="E45" s="10">
        <f>D45*K3</f>
        <v>1600</v>
      </c>
      <c r="F45" s="20">
        <v>1500</v>
      </c>
      <c r="G45" s="20">
        <v>260</v>
      </c>
      <c r="H45" s="31">
        <f>D45*K4</f>
        <v>800</v>
      </c>
      <c r="I45" s="31">
        <f>D45*K5</f>
        <v>20000</v>
      </c>
    </row>
    <row r="46" spans="1:9" ht="12.75">
      <c r="A46" s="69" t="s">
        <v>775</v>
      </c>
      <c r="B46" s="70" t="s">
        <v>776</v>
      </c>
      <c r="C46" s="123" t="s">
        <v>18</v>
      </c>
      <c r="D46" s="20">
        <v>8000</v>
      </c>
      <c r="E46" s="10">
        <f>D46*K3</f>
        <v>1600</v>
      </c>
      <c r="F46" s="20">
        <v>1500</v>
      </c>
      <c r="G46" s="20">
        <v>260</v>
      </c>
      <c r="H46" s="31">
        <f>D46*K4</f>
        <v>800</v>
      </c>
      <c r="I46" s="31">
        <f>D46*K5</f>
        <v>20000</v>
      </c>
    </row>
    <row r="47" spans="1:9" ht="12.75">
      <c r="A47" s="69" t="s">
        <v>781</v>
      </c>
      <c r="B47" s="70" t="s">
        <v>782</v>
      </c>
      <c r="C47" s="123" t="s">
        <v>27</v>
      </c>
      <c r="D47" s="20">
        <v>20000</v>
      </c>
      <c r="E47" s="10">
        <f>D47*K3</f>
        <v>4000</v>
      </c>
      <c r="F47" s="20">
        <v>2000</v>
      </c>
      <c r="G47" s="20">
        <v>200</v>
      </c>
      <c r="H47" s="31">
        <f>E47*K4</f>
        <v>400</v>
      </c>
      <c r="I47" s="31">
        <f>D47*K5</f>
        <v>50000</v>
      </c>
    </row>
    <row r="48" spans="1:9" ht="12.75">
      <c r="A48" s="69" t="s">
        <v>784</v>
      </c>
      <c r="B48" s="72" t="s">
        <v>785</v>
      </c>
      <c r="C48" s="123" t="s">
        <v>27</v>
      </c>
      <c r="D48" s="20">
        <v>20000</v>
      </c>
      <c r="E48" s="10">
        <f>D48*K3</f>
        <v>4000</v>
      </c>
      <c r="F48" s="40">
        <v>2000</v>
      </c>
      <c r="G48" s="20">
        <v>200</v>
      </c>
      <c r="H48" s="31">
        <f>E48*K4</f>
        <v>400</v>
      </c>
      <c r="I48" s="31">
        <f>D48*K5</f>
        <v>50000</v>
      </c>
    </row>
    <row r="49" spans="1:9" ht="12.75">
      <c r="A49" s="69" t="s">
        <v>790</v>
      </c>
      <c r="B49" s="70" t="s">
        <v>791</v>
      </c>
      <c r="C49" s="123" t="s">
        <v>27</v>
      </c>
      <c r="D49" s="20">
        <v>20000</v>
      </c>
      <c r="E49" s="10">
        <f>D49*K3</f>
        <v>4000</v>
      </c>
      <c r="F49" s="40">
        <v>2000</v>
      </c>
      <c r="G49" s="20">
        <v>200</v>
      </c>
      <c r="H49" s="31">
        <f>E49*K4</f>
        <v>400</v>
      </c>
      <c r="I49" s="31">
        <f>D49*K5</f>
        <v>50000</v>
      </c>
    </row>
    <row r="50" spans="1:9" ht="12.75">
      <c r="A50" s="69" t="s">
        <v>796</v>
      </c>
      <c r="B50" s="70" t="s">
        <v>797</v>
      </c>
      <c r="C50" s="123" t="s">
        <v>27</v>
      </c>
      <c r="D50" s="20">
        <v>20000</v>
      </c>
      <c r="E50" s="10">
        <f>D50*K3</f>
        <v>4000</v>
      </c>
      <c r="F50" s="40">
        <v>2000</v>
      </c>
      <c r="G50" s="20">
        <v>200</v>
      </c>
      <c r="H50" s="31">
        <f>E50*K4</f>
        <v>400</v>
      </c>
      <c r="I50" s="31">
        <f>D50*K5</f>
        <v>50000</v>
      </c>
    </row>
    <row r="51" spans="1:9" ht="12.75">
      <c r="A51" s="69" t="s">
        <v>802</v>
      </c>
      <c r="B51" s="70" t="s">
        <v>803</v>
      </c>
      <c r="C51" s="123" t="s">
        <v>27</v>
      </c>
      <c r="D51" s="20">
        <v>20000</v>
      </c>
      <c r="E51" s="10">
        <f>D51*K3</f>
        <v>4000</v>
      </c>
      <c r="F51" s="40">
        <v>2000</v>
      </c>
      <c r="G51" s="20">
        <v>200</v>
      </c>
      <c r="H51" s="31">
        <f>E51*K4</f>
        <v>400</v>
      </c>
      <c r="I51" s="31">
        <f>D51*K5</f>
        <v>50000</v>
      </c>
    </row>
    <row r="52" spans="1:9" ht="12.75">
      <c r="A52" s="71" t="s">
        <v>809</v>
      </c>
      <c r="B52" s="70" t="s">
        <v>810</v>
      </c>
      <c r="C52" s="123" t="s">
        <v>27</v>
      </c>
      <c r="D52" s="20">
        <v>20000</v>
      </c>
      <c r="E52" s="10">
        <f>D52*K3</f>
        <v>4000</v>
      </c>
      <c r="F52" s="20">
        <v>2000</v>
      </c>
      <c r="G52" s="20">
        <v>200</v>
      </c>
      <c r="H52" s="31">
        <f>E52*K4</f>
        <v>400</v>
      </c>
      <c r="I52" s="31">
        <f>D52*K5</f>
        <v>50000</v>
      </c>
    </row>
    <row r="53" spans="1:9" ht="12.75">
      <c r="A53" s="71" t="s">
        <v>815</v>
      </c>
      <c r="B53" s="70" t="s">
        <v>816</v>
      </c>
      <c r="C53" s="123" t="s">
        <v>27</v>
      </c>
      <c r="D53" s="20">
        <v>20000</v>
      </c>
      <c r="E53" s="10">
        <f>D53*K3</f>
        <v>4000</v>
      </c>
      <c r="F53" s="40">
        <v>2000</v>
      </c>
      <c r="G53" s="20">
        <v>200</v>
      </c>
      <c r="H53" s="31">
        <f>E53*K4</f>
        <v>400</v>
      </c>
      <c r="I53" s="31">
        <f>D53*K5</f>
        <v>50000</v>
      </c>
    </row>
    <row r="54" spans="1:9" ht="12.75">
      <c r="A54" s="69" t="s">
        <v>821</v>
      </c>
      <c r="B54" s="70" t="s">
        <v>822</v>
      </c>
      <c r="C54" s="123" t="s">
        <v>27</v>
      </c>
      <c r="D54" s="20">
        <v>20000</v>
      </c>
      <c r="E54" s="10">
        <f>D54*K3</f>
        <v>4000</v>
      </c>
      <c r="F54" s="40">
        <v>2000</v>
      </c>
      <c r="G54" s="20">
        <v>200</v>
      </c>
      <c r="H54" s="31">
        <f>E54*K4</f>
        <v>400</v>
      </c>
      <c r="I54" s="31">
        <f>D54*K5</f>
        <v>50000</v>
      </c>
    </row>
    <row r="55" spans="1:9" ht="12.75">
      <c r="A55" s="69" t="s">
        <v>825</v>
      </c>
      <c r="B55" s="70" t="s">
        <v>826</v>
      </c>
      <c r="C55" s="123" t="s">
        <v>27</v>
      </c>
      <c r="D55" s="20">
        <v>20000</v>
      </c>
      <c r="E55" s="10">
        <f>D55*K3</f>
        <v>4000</v>
      </c>
      <c r="F55" s="40">
        <v>2000</v>
      </c>
      <c r="G55" s="20">
        <v>200</v>
      </c>
      <c r="H55" s="31">
        <f>E55*K4</f>
        <v>400</v>
      </c>
      <c r="I55" s="31">
        <f>D55*K5</f>
        <v>50000</v>
      </c>
    </row>
    <row r="56" spans="1:9" ht="12.75">
      <c r="A56" s="71" t="s">
        <v>830</v>
      </c>
      <c r="B56" s="70" t="s">
        <v>831</v>
      </c>
      <c r="C56" s="123" t="s">
        <v>27</v>
      </c>
      <c r="D56" s="20">
        <v>20000</v>
      </c>
      <c r="E56" s="10">
        <f>D56*K3</f>
        <v>4000</v>
      </c>
      <c r="F56" s="40">
        <v>2000</v>
      </c>
      <c r="G56" s="20">
        <v>200</v>
      </c>
      <c r="H56" s="31">
        <f>E56*K4</f>
        <v>400</v>
      </c>
      <c r="I56" s="31">
        <f>D56*K5</f>
        <v>50000</v>
      </c>
    </row>
    <row r="57" spans="1:9" ht="12.75">
      <c r="A57" s="71" t="s">
        <v>833</v>
      </c>
      <c r="B57" s="70" t="s">
        <v>834</v>
      </c>
      <c r="C57" s="123" t="s">
        <v>27</v>
      </c>
      <c r="D57" s="20">
        <v>20000</v>
      </c>
      <c r="E57" s="10">
        <f>D57*K3</f>
        <v>4000</v>
      </c>
      <c r="F57" s="20">
        <v>2000</v>
      </c>
      <c r="G57" s="20">
        <v>200</v>
      </c>
      <c r="H57" s="31">
        <f>E57*K4</f>
        <v>400</v>
      </c>
      <c r="I57" s="31">
        <f>D57*K5</f>
        <v>50000</v>
      </c>
    </row>
    <row r="58" spans="1:9" ht="12.75">
      <c r="A58" s="71" t="s">
        <v>839</v>
      </c>
      <c r="B58" s="72" t="s">
        <v>840</v>
      </c>
      <c r="C58" s="123" t="s">
        <v>27</v>
      </c>
      <c r="D58" s="20">
        <v>20000</v>
      </c>
      <c r="E58" s="10">
        <f>D58*K3</f>
        <v>4000</v>
      </c>
      <c r="F58" s="40">
        <v>2000</v>
      </c>
      <c r="G58" s="20">
        <v>200</v>
      </c>
      <c r="H58" s="31">
        <f>E58*K4</f>
        <v>400</v>
      </c>
      <c r="I58" s="31">
        <f>D58*K5</f>
        <v>50000</v>
      </c>
    </row>
    <row r="59" spans="1:9" ht="12.75">
      <c r="A59" s="71" t="s">
        <v>849</v>
      </c>
      <c r="B59" s="72" t="s">
        <v>850</v>
      </c>
      <c r="C59" s="123" t="s">
        <v>27</v>
      </c>
      <c r="D59" s="20">
        <v>20000</v>
      </c>
      <c r="E59" s="10">
        <f>D59*K3</f>
        <v>4000</v>
      </c>
      <c r="F59" s="40">
        <v>2000</v>
      </c>
      <c r="G59" s="20">
        <v>200</v>
      </c>
      <c r="H59" s="31">
        <f>E59*K4</f>
        <v>400</v>
      </c>
      <c r="I59" s="31">
        <f>D59*K5</f>
        <v>50000</v>
      </c>
    </row>
    <row r="60" spans="1:9" ht="12.75">
      <c r="A60" s="71" t="s">
        <v>851</v>
      </c>
      <c r="B60" s="72" t="s">
        <v>853</v>
      </c>
      <c r="C60" s="123" t="s">
        <v>27</v>
      </c>
      <c r="D60" s="20">
        <v>20000</v>
      </c>
      <c r="E60" s="10">
        <f>D60*K3</f>
        <v>4000</v>
      </c>
      <c r="F60" s="40">
        <v>2000</v>
      </c>
      <c r="G60" s="20">
        <v>200</v>
      </c>
      <c r="H60" s="31">
        <f>E60*K4</f>
        <v>400</v>
      </c>
      <c r="I60" s="31">
        <f>D60*K5</f>
        <v>50000</v>
      </c>
    </row>
    <row r="61" spans="1:9" ht="12.75">
      <c r="A61" s="71" t="s">
        <v>857</v>
      </c>
      <c r="B61" s="72" t="s">
        <v>858</v>
      </c>
      <c r="C61" s="123" t="s">
        <v>27</v>
      </c>
      <c r="D61" s="20">
        <v>20000</v>
      </c>
      <c r="E61" s="10">
        <f>D61*K3</f>
        <v>4000</v>
      </c>
      <c r="F61" s="40">
        <v>2000</v>
      </c>
      <c r="G61" s="20">
        <v>200</v>
      </c>
      <c r="H61" s="31">
        <f>E61*K4</f>
        <v>400</v>
      </c>
      <c r="I61" s="31">
        <f>D61*K5</f>
        <v>50000</v>
      </c>
    </row>
    <row r="62" spans="1:9" ht="12.75">
      <c r="A62" s="71" t="s">
        <v>860</v>
      </c>
      <c r="B62" s="72" t="s">
        <v>861</v>
      </c>
      <c r="C62" s="123" t="s">
        <v>27</v>
      </c>
      <c r="D62" s="20">
        <v>20000</v>
      </c>
      <c r="E62" s="10">
        <f>D62*K3</f>
        <v>4000</v>
      </c>
      <c r="F62" s="20">
        <v>2000</v>
      </c>
      <c r="G62" s="20">
        <v>200</v>
      </c>
      <c r="H62" s="31">
        <f>E62*K4</f>
        <v>400</v>
      </c>
      <c r="I62" s="31">
        <f>D62*K5</f>
        <v>50000</v>
      </c>
    </row>
    <row r="63" spans="1:9" ht="12.75">
      <c r="A63" s="71" t="s">
        <v>865</v>
      </c>
      <c r="B63" s="72" t="s">
        <v>866</v>
      </c>
      <c r="C63" s="123" t="s">
        <v>27</v>
      </c>
      <c r="D63" s="20">
        <v>20000</v>
      </c>
      <c r="E63" s="10">
        <f>D63*K3</f>
        <v>4000</v>
      </c>
      <c r="F63" s="40">
        <v>2000</v>
      </c>
      <c r="G63" s="20">
        <v>200</v>
      </c>
      <c r="H63" s="31">
        <f>E63*K4</f>
        <v>400</v>
      </c>
      <c r="I63" s="31">
        <f>D63*K5</f>
        <v>50000</v>
      </c>
    </row>
    <row r="64" spans="1:9" ht="12.75">
      <c r="A64" s="71" t="s">
        <v>867</v>
      </c>
      <c r="B64" s="72" t="s">
        <v>868</v>
      </c>
      <c r="C64" s="123" t="s">
        <v>27</v>
      </c>
      <c r="D64" s="20">
        <v>20000</v>
      </c>
      <c r="E64" s="10">
        <f>D64*K3</f>
        <v>4000</v>
      </c>
      <c r="F64" s="40">
        <v>2000</v>
      </c>
      <c r="G64" s="20">
        <v>200</v>
      </c>
      <c r="H64" s="31">
        <f>E64*K4</f>
        <v>400</v>
      </c>
      <c r="I64" s="31">
        <f>D64*K5</f>
        <v>50000</v>
      </c>
    </row>
    <row r="65" spans="1:9" ht="12.75">
      <c r="A65" s="71" t="s">
        <v>876</v>
      </c>
      <c r="B65" s="72" t="s">
        <v>877</v>
      </c>
      <c r="C65" s="123" t="s">
        <v>27</v>
      </c>
      <c r="D65" s="20">
        <v>20000</v>
      </c>
      <c r="E65" s="10">
        <f>D65*K3</f>
        <v>4000</v>
      </c>
      <c r="F65" s="40">
        <v>2000</v>
      </c>
      <c r="G65" s="20">
        <v>200</v>
      </c>
      <c r="H65" s="31">
        <f>E65*K4</f>
        <v>400</v>
      </c>
      <c r="I65" s="31">
        <f>D65*K5</f>
        <v>50000</v>
      </c>
    </row>
    <row r="66" spans="1:9" ht="12.75">
      <c r="A66" s="71" t="s">
        <v>883</v>
      </c>
      <c r="B66" s="72" t="s">
        <v>884</v>
      </c>
      <c r="C66" s="123" t="s">
        <v>27</v>
      </c>
      <c r="D66" s="20">
        <v>20000</v>
      </c>
      <c r="E66" s="10">
        <f>D66*K3</f>
        <v>4000</v>
      </c>
      <c r="F66" s="40">
        <v>2000</v>
      </c>
      <c r="G66" s="20">
        <v>200</v>
      </c>
      <c r="H66" s="31">
        <f>E66*K4</f>
        <v>400</v>
      </c>
      <c r="I66" s="31">
        <f>D66*K5</f>
        <v>50000</v>
      </c>
    </row>
    <row r="67" spans="1:9" ht="12.75">
      <c r="A67" s="71" t="s">
        <v>889</v>
      </c>
      <c r="B67" s="72" t="s">
        <v>890</v>
      </c>
      <c r="C67" s="123" t="s">
        <v>27</v>
      </c>
      <c r="D67" s="20">
        <v>20000</v>
      </c>
      <c r="E67" s="10">
        <f>D67*K3</f>
        <v>4000</v>
      </c>
      <c r="F67" s="40">
        <v>2000</v>
      </c>
      <c r="G67" s="20">
        <v>200</v>
      </c>
      <c r="H67" s="31">
        <f>E67*K4</f>
        <v>400</v>
      </c>
      <c r="I67" s="31">
        <f>D67*K5</f>
        <v>50000</v>
      </c>
    </row>
    <row r="68" spans="1:9" ht="12.75">
      <c r="A68" s="87" t="s">
        <v>892</v>
      </c>
      <c r="B68" s="72" t="s">
        <v>895</v>
      </c>
      <c r="C68" s="123" t="s">
        <v>19</v>
      </c>
      <c r="D68" s="88">
        <v>10000</v>
      </c>
      <c r="E68" s="20">
        <f>D68*K3</f>
        <v>2000</v>
      </c>
      <c r="F68" s="20">
        <v>1300</v>
      </c>
      <c r="G68" s="20">
        <v>200</v>
      </c>
      <c r="H68" s="31">
        <f>K4*E68</f>
        <v>200</v>
      </c>
      <c r="I68" s="31">
        <f>D68*K5</f>
        <v>25000</v>
      </c>
    </row>
    <row r="69" spans="1:9" ht="12.75">
      <c r="A69" s="87" t="s">
        <v>900</v>
      </c>
      <c r="B69" s="72" t="s">
        <v>901</v>
      </c>
      <c r="C69" s="123" t="s">
        <v>19</v>
      </c>
      <c r="D69" s="40">
        <v>10000</v>
      </c>
      <c r="E69" s="10">
        <f>D69*K3</f>
        <v>2000</v>
      </c>
      <c r="F69" s="20">
        <v>1300</v>
      </c>
      <c r="G69" s="20">
        <v>200</v>
      </c>
      <c r="H69" s="31">
        <f>E69*K4</f>
        <v>200</v>
      </c>
      <c r="I69" s="31">
        <f>D69*K5</f>
        <v>25000</v>
      </c>
    </row>
    <row r="70" spans="1:9" ht="12.75">
      <c r="A70" s="87" t="s">
        <v>904</v>
      </c>
      <c r="B70" s="72" t="s">
        <v>905</v>
      </c>
      <c r="C70" s="123" t="s">
        <v>19</v>
      </c>
      <c r="D70" s="40">
        <v>10000</v>
      </c>
      <c r="E70" s="10">
        <f>D70*K3</f>
        <v>2000</v>
      </c>
      <c r="F70" s="20">
        <v>1300</v>
      </c>
      <c r="G70" s="20">
        <v>200</v>
      </c>
      <c r="H70" s="31">
        <f>E70*K4</f>
        <v>200</v>
      </c>
      <c r="I70" s="31">
        <f>D70*K5</f>
        <v>25000</v>
      </c>
    </row>
    <row r="71" spans="1:9" ht="12.75">
      <c r="A71" s="87" t="s">
        <v>909</v>
      </c>
      <c r="B71" s="72" t="s">
        <v>911</v>
      </c>
      <c r="C71" s="123" t="s">
        <v>19</v>
      </c>
      <c r="D71" s="40">
        <v>10000</v>
      </c>
      <c r="E71" s="10">
        <f>D71*K3</f>
        <v>2000</v>
      </c>
      <c r="F71" s="20">
        <v>1300</v>
      </c>
      <c r="G71" s="20">
        <v>200</v>
      </c>
      <c r="H71" s="31">
        <f>K4*E71</f>
        <v>200</v>
      </c>
      <c r="I71" s="31">
        <f>D71*K5</f>
        <v>25000</v>
      </c>
    </row>
    <row r="72" spans="1:9" ht="12.75">
      <c r="A72" s="87" t="s">
        <v>915</v>
      </c>
      <c r="B72" s="72" t="s">
        <v>916</v>
      </c>
      <c r="C72" s="123" t="s">
        <v>19</v>
      </c>
      <c r="D72" s="40">
        <v>10000</v>
      </c>
      <c r="E72" s="10">
        <f>D72*K3</f>
        <v>2000</v>
      </c>
      <c r="F72" s="20">
        <v>1300</v>
      </c>
      <c r="G72" s="20">
        <v>200</v>
      </c>
      <c r="H72" s="31">
        <f>K4*E72</f>
        <v>200</v>
      </c>
      <c r="I72" s="31">
        <f>D72*K5</f>
        <v>25000</v>
      </c>
    </row>
    <row r="73" spans="1:9" ht="12.75">
      <c r="A73" s="87" t="s">
        <v>919</v>
      </c>
      <c r="B73" s="72" t="s">
        <v>920</v>
      </c>
      <c r="C73" s="123" t="s">
        <v>19</v>
      </c>
      <c r="D73" s="40">
        <v>10000</v>
      </c>
      <c r="E73" s="10">
        <f>D73*K3</f>
        <v>2000</v>
      </c>
      <c r="F73" s="20">
        <v>1300</v>
      </c>
      <c r="G73" s="20">
        <v>200</v>
      </c>
      <c r="H73" s="31">
        <f>E73*K4</f>
        <v>200</v>
      </c>
      <c r="I73" s="31">
        <f>D73*K5</f>
        <v>25000</v>
      </c>
    </row>
    <row r="74" spans="1:9" ht="12.75">
      <c r="A74" s="87" t="s">
        <v>927</v>
      </c>
      <c r="B74" s="72" t="s">
        <v>928</v>
      </c>
      <c r="C74" s="123" t="s">
        <v>19</v>
      </c>
      <c r="D74" s="40">
        <v>10000</v>
      </c>
      <c r="E74" s="10">
        <f>D74*K3</f>
        <v>2000</v>
      </c>
      <c r="F74" s="20">
        <v>1300</v>
      </c>
      <c r="G74" s="20">
        <v>200</v>
      </c>
      <c r="H74" s="31">
        <f>E74*K4</f>
        <v>200</v>
      </c>
      <c r="I74" s="31">
        <f>D74*K5</f>
        <v>25000</v>
      </c>
    </row>
    <row r="75" spans="1:9" ht="12.75">
      <c r="A75" s="87" t="s">
        <v>933</v>
      </c>
      <c r="B75" s="72" t="s">
        <v>934</v>
      </c>
      <c r="C75" s="123" t="s">
        <v>19</v>
      </c>
      <c r="D75" s="40">
        <v>10000</v>
      </c>
      <c r="E75" s="10">
        <f>D75*K3</f>
        <v>2000</v>
      </c>
      <c r="F75" s="20">
        <v>1300</v>
      </c>
      <c r="G75" s="20">
        <v>200</v>
      </c>
      <c r="H75" s="31">
        <f>E75*K4</f>
        <v>200</v>
      </c>
      <c r="I75" s="31">
        <f>D75*K5</f>
        <v>25000</v>
      </c>
    </row>
    <row r="76" spans="1:9" ht="12.75">
      <c r="A76" s="87" t="s">
        <v>939</v>
      </c>
      <c r="B76" s="72" t="s">
        <v>940</v>
      </c>
      <c r="C76" s="123" t="s">
        <v>19</v>
      </c>
      <c r="D76" s="40">
        <v>10000</v>
      </c>
      <c r="E76" s="10">
        <f>D76*K3</f>
        <v>2000</v>
      </c>
      <c r="F76" s="20">
        <v>1300</v>
      </c>
      <c r="G76" s="20">
        <v>200</v>
      </c>
      <c r="H76" s="31">
        <f>E76*K4</f>
        <v>200</v>
      </c>
      <c r="I76" s="31">
        <f>D76*K5</f>
        <v>25000</v>
      </c>
    </row>
    <row r="77" spans="1:9" ht="12.75">
      <c r="A77" s="87" t="s">
        <v>943</v>
      </c>
      <c r="B77" s="72" t="s">
        <v>944</v>
      </c>
      <c r="C77" s="123" t="s">
        <v>19</v>
      </c>
      <c r="D77" s="40">
        <v>10000</v>
      </c>
      <c r="E77" s="10">
        <f>D77*K3</f>
        <v>2000</v>
      </c>
      <c r="F77" s="20">
        <v>1300</v>
      </c>
      <c r="G77" s="20">
        <v>200</v>
      </c>
      <c r="H77" s="31">
        <f>E77*K4</f>
        <v>200</v>
      </c>
      <c r="I77" s="31">
        <f>D77*2</f>
        <v>20000</v>
      </c>
    </row>
    <row r="78" spans="1:9" ht="12.75">
      <c r="A78" s="87" t="s">
        <v>953</v>
      </c>
      <c r="B78" s="72" t="s">
        <v>954</v>
      </c>
      <c r="C78" s="123" t="s">
        <v>19</v>
      </c>
      <c r="D78" s="40">
        <v>10000</v>
      </c>
      <c r="E78" s="10">
        <f>D78*K3</f>
        <v>2000</v>
      </c>
      <c r="F78" s="20">
        <v>1300</v>
      </c>
      <c r="G78" s="20">
        <v>200</v>
      </c>
      <c r="H78" s="31">
        <f>E78*K4</f>
        <v>200</v>
      </c>
      <c r="I78" s="31">
        <f>D78*K5</f>
        <v>25000</v>
      </c>
    </row>
    <row r="79" spans="1:9" ht="12.75">
      <c r="A79" s="87" t="s">
        <v>961</v>
      </c>
      <c r="B79" s="72" t="s">
        <v>962</v>
      </c>
      <c r="C79" s="123" t="s">
        <v>19</v>
      </c>
      <c r="D79" s="40">
        <v>10000</v>
      </c>
      <c r="E79" s="10">
        <f>D79*K3</f>
        <v>2000</v>
      </c>
      <c r="F79" s="20">
        <v>1300</v>
      </c>
      <c r="G79" s="20">
        <v>200</v>
      </c>
      <c r="H79" s="31">
        <f>E79*K4</f>
        <v>200</v>
      </c>
      <c r="I79" s="31">
        <f>D79*K5</f>
        <v>25000</v>
      </c>
    </row>
    <row r="80" spans="1:9" ht="12.75">
      <c r="A80" s="87" t="s">
        <v>967</v>
      </c>
      <c r="B80" s="72" t="s">
        <v>968</v>
      </c>
      <c r="C80" s="123" t="s">
        <v>19</v>
      </c>
      <c r="D80" s="40">
        <v>10000</v>
      </c>
      <c r="E80" s="10">
        <f>D80*K3</f>
        <v>2000</v>
      </c>
      <c r="F80" s="20">
        <v>1300</v>
      </c>
      <c r="G80" s="20">
        <v>200</v>
      </c>
      <c r="H80" s="31">
        <f>E80*K4</f>
        <v>200</v>
      </c>
      <c r="I80" s="31">
        <f>D80*K5</f>
        <v>25000</v>
      </c>
    </row>
    <row r="81" spans="1:9" ht="12.75">
      <c r="A81" s="87" t="s">
        <v>975</v>
      </c>
      <c r="B81" s="72" t="s">
        <v>976</v>
      </c>
      <c r="C81" s="123" t="s">
        <v>19</v>
      </c>
      <c r="D81" s="40">
        <v>10000</v>
      </c>
      <c r="E81" s="10">
        <f>D81*K3</f>
        <v>2000</v>
      </c>
      <c r="F81" s="20">
        <v>1300</v>
      </c>
      <c r="G81" s="20">
        <v>200</v>
      </c>
      <c r="H81" s="31">
        <f>E81*K4</f>
        <v>200</v>
      </c>
      <c r="I81" s="31">
        <f>D81*K5</f>
        <v>25000</v>
      </c>
    </row>
    <row r="82" spans="1:9" ht="12.75">
      <c r="A82" s="87" t="s">
        <v>983</v>
      </c>
      <c r="B82" s="72" t="s">
        <v>984</v>
      </c>
      <c r="C82" s="123" t="s">
        <v>19</v>
      </c>
      <c r="D82" s="40">
        <v>10000</v>
      </c>
      <c r="E82" s="10">
        <f>D82*K3</f>
        <v>2000</v>
      </c>
      <c r="F82" s="20">
        <v>1300</v>
      </c>
      <c r="G82" s="20">
        <v>200</v>
      </c>
      <c r="H82" s="31">
        <f>E82*K4</f>
        <v>200</v>
      </c>
      <c r="I82" s="31">
        <f>D82*K5</f>
        <v>25000</v>
      </c>
    </row>
    <row r="83" spans="1:9" ht="12.75">
      <c r="A83" s="87" t="s">
        <v>987</v>
      </c>
      <c r="B83" s="72" t="s">
        <v>988</v>
      </c>
      <c r="C83" s="123" t="s">
        <v>19</v>
      </c>
      <c r="D83" s="40">
        <v>10000</v>
      </c>
      <c r="E83" s="10">
        <f>D83*K3</f>
        <v>2000</v>
      </c>
      <c r="F83" s="20">
        <v>1300</v>
      </c>
      <c r="G83" s="20">
        <v>200</v>
      </c>
      <c r="H83" s="31">
        <f>E83*K4</f>
        <v>200</v>
      </c>
      <c r="I83" s="31">
        <f>D83*K5</f>
        <v>25000</v>
      </c>
    </row>
    <row r="84" spans="1:9" ht="12.75">
      <c r="A84" s="87" t="s">
        <v>991</v>
      </c>
      <c r="B84" s="72" t="s">
        <v>992</v>
      </c>
      <c r="C84" s="123" t="s">
        <v>19</v>
      </c>
      <c r="D84" s="40">
        <v>10000</v>
      </c>
      <c r="E84" s="10">
        <f>D84*K3</f>
        <v>2000</v>
      </c>
      <c r="F84" s="20">
        <v>1300</v>
      </c>
      <c r="G84" s="20">
        <v>200</v>
      </c>
      <c r="H84" s="31">
        <f>E84*K4</f>
        <v>200</v>
      </c>
      <c r="I84" s="31">
        <f>D84*K5</f>
        <v>25000</v>
      </c>
    </row>
    <row r="85" spans="1:9" ht="12.75">
      <c r="A85" s="87" t="s">
        <v>995</v>
      </c>
      <c r="B85" s="72" t="s">
        <v>996</v>
      </c>
      <c r="C85" s="123" t="s">
        <v>19</v>
      </c>
      <c r="D85" s="40">
        <v>10000</v>
      </c>
      <c r="E85" s="10">
        <f>D85*K3</f>
        <v>2000</v>
      </c>
      <c r="F85" s="20">
        <v>1300</v>
      </c>
      <c r="G85" s="20">
        <v>200</v>
      </c>
      <c r="H85" s="31">
        <f>E85*K4</f>
        <v>200</v>
      </c>
      <c r="I85" s="31">
        <f>D85*K5</f>
        <v>25000</v>
      </c>
    </row>
    <row r="86" spans="1:9" ht="12.75">
      <c r="A86" s="87" t="s">
        <v>999</v>
      </c>
      <c r="B86" s="72" t="s">
        <v>1000</v>
      </c>
      <c r="C86" s="123" t="s">
        <v>19</v>
      </c>
      <c r="D86" s="40">
        <v>10000</v>
      </c>
      <c r="E86" s="10">
        <f>D86*K3</f>
        <v>2000</v>
      </c>
      <c r="F86" s="20">
        <v>1300</v>
      </c>
      <c r="G86" s="20">
        <v>200</v>
      </c>
      <c r="H86" s="31">
        <f>E86*K4</f>
        <v>200</v>
      </c>
      <c r="I86" s="31">
        <f>D86*K5</f>
        <v>25000</v>
      </c>
    </row>
    <row r="87" spans="1:9" ht="12.75">
      <c r="A87" s="69" t="s">
        <v>1003</v>
      </c>
      <c r="B87" s="70" t="s">
        <v>1004</v>
      </c>
      <c r="C87" s="123" t="s">
        <v>18</v>
      </c>
      <c r="D87" s="20">
        <v>1000</v>
      </c>
      <c r="E87" s="10">
        <f>D87*K3</f>
        <v>200</v>
      </c>
      <c r="F87" s="20">
        <v>1100</v>
      </c>
      <c r="G87" s="20">
        <v>35</v>
      </c>
      <c r="H87" s="31">
        <f>E87*K4</f>
        <v>20</v>
      </c>
      <c r="I87" s="15">
        <v>0</v>
      </c>
    </row>
    <row r="88" spans="1:9" ht="12.75">
      <c r="A88" s="69" t="s">
        <v>1005</v>
      </c>
      <c r="B88" s="70" t="s">
        <v>1006</v>
      </c>
      <c r="C88" s="123" t="s">
        <v>18</v>
      </c>
      <c r="D88" s="20">
        <v>1500</v>
      </c>
      <c r="E88" s="10">
        <f>D88*K3</f>
        <v>300</v>
      </c>
      <c r="F88" s="20">
        <v>600</v>
      </c>
      <c r="G88" s="20">
        <v>80</v>
      </c>
      <c r="H88" s="31">
        <f>E88*K4</f>
        <v>30</v>
      </c>
      <c r="I88" s="15">
        <v>0</v>
      </c>
    </row>
    <row r="89" spans="1:9" ht="12.75">
      <c r="A89" s="69" t="s">
        <v>1009</v>
      </c>
      <c r="B89" s="72" t="s">
        <v>1010</v>
      </c>
      <c r="C89" s="123" t="s">
        <v>18</v>
      </c>
      <c r="D89" s="20">
        <v>1500</v>
      </c>
      <c r="E89" s="10">
        <f>D89*K3</f>
        <v>300</v>
      </c>
      <c r="F89" s="40">
        <v>600</v>
      </c>
      <c r="G89" s="40">
        <v>80</v>
      </c>
      <c r="H89" s="31">
        <f>E89*K4</f>
        <v>30</v>
      </c>
      <c r="I89" s="15">
        <v>0</v>
      </c>
    </row>
    <row r="90" spans="1:9" ht="12.75">
      <c r="A90" s="69" t="s">
        <v>1012</v>
      </c>
      <c r="B90" s="70" t="s">
        <v>1013</v>
      </c>
      <c r="C90" s="123" t="s">
        <v>18</v>
      </c>
      <c r="D90" s="40">
        <v>1500</v>
      </c>
      <c r="E90" s="10">
        <f>D90*K3</f>
        <v>300</v>
      </c>
      <c r="F90" s="40">
        <v>600</v>
      </c>
      <c r="G90" s="40">
        <v>80</v>
      </c>
      <c r="H90" s="31">
        <f>E90*K4</f>
        <v>30</v>
      </c>
      <c r="I90" s="15">
        <v>0</v>
      </c>
    </row>
    <row r="91" spans="1:9" ht="12.75">
      <c r="A91" s="69" t="s">
        <v>1016</v>
      </c>
      <c r="B91" s="70" t="s">
        <v>1017</v>
      </c>
      <c r="C91" s="123" t="s">
        <v>18</v>
      </c>
      <c r="D91" s="40">
        <v>1500</v>
      </c>
      <c r="E91" s="10">
        <f>D91*K3</f>
        <v>300</v>
      </c>
      <c r="F91" s="40">
        <v>600</v>
      </c>
      <c r="G91" s="40">
        <v>80</v>
      </c>
      <c r="H91" s="31">
        <f>E91*K4</f>
        <v>30</v>
      </c>
      <c r="I91" s="15">
        <v>0</v>
      </c>
    </row>
    <row r="92" spans="1:9" ht="12.75">
      <c r="A92" s="69" t="s">
        <v>1020</v>
      </c>
      <c r="B92" s="70" t="s">
        <v>1021</v>
      </c>
      <c r="C92" s="123" t="s">
        <v>18</v>
      </c>
      <c r="D92" s="40">
        <v>1500</v>
      </c>
      <c r="E92" s="10">
        <f>D92*K3</f>
        <v>300</v>
      </c>
      <c r="F92" s="40">
        <v>600</v>
      </c>
      <c r="G92" s="40">
        <v>80</v>
      </c>
      <c r="H92" s="31">
        <f>E92*K4</f>
        <v>30</v>
      </c>
      <c r="I92" s="15">
        <v>0</v>
      </c>
    </row>
    <row r="93" spans="1:9" ht="12.75">
      <c r="A93" s="69" t="s">
        <v>1024</v>
      </c>
      <c r="B93" s="72" t="s">
        <v>1025</v>
      </c>
      <c r="C93" s="123" t="s">
        <v>18</v>
      </c>
      <c r="D93" s="40">
        <v>1500</v>
      </c>
      <c r="E93" s="10">
        <f>D93*K3</f>
        <v>300</v>
      </c>
      <c r="F93" s="40">
        <v>600</v>
      </c>
      <c r="G93" s="40">
        <v>80</v>
      </c>
      <c r="H93" s="31">
        <f>E93*K4</f>
        <v>30</v>
      </c>
      <c r="I93" s="15">
        <v>0</v>
      </c>
    </row>
    <row r="94" spans="1:9" ht="12.75">
      <c r="A94" s="71" t="s">
        <v>1030</v>
      </c>
      <c r="B94" s="70" t="s">
        <v>1031</v>
      </c>
      <c r="C94" s="123" t="s">
        <v>18</v>
      </c>
      <c r="D94" s="40">
        <v>1500</v>
      </c>
      <c r="E94" s="10">
        <f>D94*K3</f>
        <v>300</v>
      </c>
      <c r="F94" s="40">
        <v>600</v>
      </c>
      <c r="G94" s="40">
        <v>80</v>
      </c>
      <c r="H94" s="31">
        <f>E94*K4</f>
        <v>30</v>
      </c>
      <c r="I94" s="15">
        <v>0</v>
      </c>
    </row>
    <row r="95" spans="1:9" ht="12.75">
      <c r="A95" s="71" t="s">
        <v>1035</v>
      </c>
      <c r="B95" s="70" t="s">
        <v>1036</v>
      </c>
      <c r="C95" s="123" t="s">
        <v>18</v>
      </c>
      <c r="D95" s="40">
        <v>1500</v>
      </c>
      <c r="E95" s="10">
        <f>D95*K3</f>
        <v>300</v>
      </c>
      <c r="F95" s="40">
        <v>600</v>
      </c>
      <c r="G95" s="40">
        <v>80</v>
      </c>
      <c r="H95" s="31">
        <f>E95*K4</f>
        <v>30</v>
      </c>
      <c r="I95" s="15">
        <v>0</v>
      </c>
    </row>
    <row r="96" spans="1:9" ht="12.75">
      <c r="A96" s="69" t="s">
        <v>1041</v>
      </c>
      <c r="B96" s="70" t="s">
        <v>1042</v>
      </c>
      <c r="C96" s="123" t="s">
        <v>18</v>
      </c>
      <c r="D96" s="20">
        <v>8000</v>
      </c>
      <c r="E96" s="10">
        <f>D96*K3</f>
        <v>1600</v>
      </c>
      <c r="F96" s="20">
        <v>1500</v>
      </c>
      <c r="G96" s="20">
        <v>260</v>
      </c>
      <c r="H96" s="15">
        <f>SUM(E96*K4)</f>
        <v>160</v>
      </c>
      <c r="I96" s="15">
        <v>0</v>
      </c>
    </row>
    <row r="97" spans="1:9" ht="12.75">
      <c r="A97" s="69" t="s">
        <v>1043</v>
      </c>
      <c r="B97" s="70" t="s">
        <v>1045</v>
      </c>
      <c r="C97" s="123" t="s">
        <v>27</v>
      </c>
      <c r="D97" s="20">
        <v>18000</v>
      </c>
      <c r="E97" s="10">
        <f>D97*K3</f>
        <v>3600</v>
      </c>
      <c r="F97" s="20">
        <v>1600</v>
      </c>
      <c r="G97" s="20">
        <v>249</v>
      </c>
      <c r="H97" s="31">
        <f>E97*K4</f>
        <v>360</v>
      </c>
      <c r="I97" s="31">
        <f>D97*K5</f>
        <v>45000</v>
      </c>
    </row>
    <row r="98" spans="1:9" ht="12.75">
      <c r="A98" s="71" t="s">
        <v>1049</v>
      </c>
      <c r="B98" s="70" t="s">
        <v>1050</v>
      </c>
      <c r="C98" s="123" t="s">
        <v>27</v>
      </c>
      <c r="D98" s="40">
        <v>18000</v>
      </c>
      <c r="E98" s="10">
        <f>D98*K3</f>
        <v>3600</v>
      </c>
      <c r="F98" s="40">
        <v>1600</v>
      </c>
      <c r="G98" s="40">
        <v>249</v>
      </c>
      <c r="H98" s="31">
        <f>E98*K4</f>
        <v>360</v>
      </c>
      <c r="I98" s="31">
        <f>D98*K5</f>
        <v>45000</v>
      </c>
    </row>
    <row r="99" spans="1:9" ht="12.75">
      <c r="A99" s="71" t="s">
        <v>1055</v>
      </c>
      <c r="B99" s="72" t="s">
        <v>1056</v>
      </c>
      <c r="C99" s="123" t="s">
        <v>27</v>
      </c>
      <c r="D99" s="40">
        <v>18000</v>
      </c>
      <c r="E99" s="10">
        <f>D99*K3</f>
        <v>3600</v>
      </c>
      <c r="F99" s="40">
        <v>1600</v>
      </c>
      <c r="G99" s="40">
        <v>249</v>
      </c>
      <c r="H99" s="31">
        <f>E99*K4</f>
        <v>360</v>
      </c>
      <c r="I99" s="31">
        <f>D99*K5</f>
        <v>45000</v>
      </c>
    </row>
    <row r="100" spans="1:9" ht="12.75">
      <c r="A100" s="71" t="s">
        <v>1063</v>
      </c>
      <c r="B100" s="72" t="s">
        <v>1064</v>
      </c>
      <c r="C100" s="123" t="s">
        <v>27</v>
      </c>
      <c r="D100" s="40">
        <v>18000</v>
      </c>
      <c r="E100" s="10">
        <f>D100*K3</f>
        <v>3600</v>
      </c>
      <c r="F100" s="40">
        <v>1600</v>
      </c>
      <c r="G100" s="40">
        <v>249</v>
      </c>
      <c r="H100" s="31">
        <f>E100*K4</f>
        <v>360</v>
      </c>
      <c r="I100" s="31">
        <f>D100*K5</f>
        <v>45000</v>
      </c>
    </row>
    <row r="101" spans="1:9" ht="12.75">
      <c r="A101" s="71" t="s">
        <v>1069</v>
      </c>
      <c r="B101" s="72" t="s">
        <v>1070</v>
      </c>
      <c r="C101" s="123" t="s">
        <v>27</v>
      </c>
      <c r="D101" s="40">
        <v>18000</v>
      </c>
      <c r="E101" s="10">
        <f>D101*K3</f>
        <v>3600</v>
      </c>
      <c r="F101" s="40">
        <v>1600</v>
      </c>
      <c r="G101" s="40">
        <v>249</v>
      </c>
      <c r="H101" s="31">
        <f>E101*K4</f>
        <v>360</v>
      </c>
      <c r="I101" s="31">
        <f>D101*K5</f>
        <v>45000</v>
      </c>
    </row>
    <row r="102" spans="1:9" ht="12.75">
      <c r="A102" s="71" t="s">
        <v>1077</v>
      </c>
      <c r="B102" s="72" t="s">
        <v>1078</v>
      </c>
      <c r="C102" s="123" t="s">
        <v>27</v>
      </c>
      <c r="D102" s="40">
        <v>18000</v>
      </c>
      <c r="E102" s="10">
        <f>D102*K3</f>
        <v>3600</v>
      </c>
      <c r="F102" s="40">
        <v>1600</v>
      </c>
      <c r="G102" s="40">
        <v>249</v>
      </c>
      <c r="H102" s="31">
        <f>E102*K4</f>
        <v>360</v>
      </c>
      <c r="I102" s="31">
        <f>D102*K5</f>
        <v>45000</v>
      </c>
    </row>
    <row r="103" spans="1:9" ht="12.75">
      <c r="A103" s="71" t="s">
        <v>1087</v>
      </c>
      <c r="B103" s="72" t="s">
        <v>1078</v>
      </c>
      <c r="C103" s="123" t="s">
        <v>27</v>
      </c>
      <c r="D103" s="40">
        <v>18000</v>
      </c>
      <c r="E103" s="10">
        <f>D103*K3</f>
        <v>3600</v>
      </c>
      <c r="F103" s="40">
        <v>1600</v>
      </c>
      <c r="G103" s="40">
        <v>249</v>
      </c>
      <c r="H103" s="31">
        <f>E103*K4</f>
        <v>360</v>
      </c>
      <c r="I103" s="31">
        <f>D103*K5</f>
        <v>45000</v>
      </c>
    </row>
    <row r="104" spans="1:9" ht="12.75">
      <c r="A104" s="71" t="s">
        <v>1095</v>
      </c>
      <c r="B104" s="72" t="s">
        <v>1097</v>
      </c>
      <c r="C104" s="123" t="s">
        <v>27</v>
      </c>
      <c r="D104" s="40">
        <v>18000</v>
      </c>
      <c r="E104" s="10">
        <f>D104*K3</f>
        <v>3600</v>
      </c>
      <c r="F104" s="40">
        <v>1600</v>
      </c>
      <c r="G104" s="40">
        <v>249</v>
      </c>
      <c r="H104" s="15">
        <f>SUM(E104*K4)</f>
        <v>360</v>
      </c>
      <c r="I104" s="15">
        <v>45000</v>
      </c>
    </row>
    <row r="105" spans="1:9" ht="12.75">
      <c r="A105" s="69" t="s">
        <v>1102</v>
      </c>
      <c r="B105" s="70" t="s">
        <v>1103</v>
      </c>
      <c r="C105" s="123" t="s">
        <v>27</v>
      </c>
      <c r="D105" s="40">
        <v>18000</v>
      </c>
      <c r="E105" s="10">
        <f>D105*K3</f>
        <v>3600</v>
      </c>
      <c r="F105" s="20">
        <v>1800</v>
      </c>
      <c r="G105" s="15">
        <v>199</v>
      </c>
      <c r="H105" s="31">
        <f>E105*K4</f>
        <v>360</v>
      </c>
      <c r="I105" s="31">
        <f>D105*K5</f>
        <v>45000</v>
      </c>
    </row>
    <row r="106" spans="1:9" ht="12.75">
      <c r="A106" s="69" t="s">
        <v>1112</v>
      </c>
      <c r="B106" s="70" t="s">
        <v>1115</v>
      </c>
      <c r="C106" s="123" t="s">
        <v>18</v>
      </c>
      <c r="D106" s="20">
        <v>2000</v>
      </c>
      <c r="E106" s="10">
        <f>D106*K3</f>
        <v>400</v>
      </c>
      <c r="F106" s="20">
        <v>1200</v>
      </c>
      <c r="G106" s="20">
        <v>45</v>
      </c>
      <c r="H106" s="31">
        <f>E106*K4</f>
        <v>40</v>
      </c>
      <c r="I106" s="15">
        <v>0</v>
      </c>
    </row>
    <row r="107" spans="1:9" ht="12.75">
      <c r="A107" s="69" t="s">
        <v>1120</v>
      </c>
      <c r="B107" s="70" t="s">
        <v>1121</v>
      </c>
      <c r="C107" s="123" t="s">
        <v>27</v>
      </c>
      <c r="D107" s="20">
        <v>16000</v>
      </c>
      <c r="E107" s="10">
        <f>D107*K3</f>
        <v>3200</v>
      </c>
      <c r="F107" s="20">
        <v>1800</v>
      </c>
      <c r="G107" s="20">
        <v>168</v>
      </c>
      <c r="H107" s="31">
        <f>E107*K4</f>
        <v>320</v>
      </c>
      <c r="I107" s="31">
        <f>D107*K5</f>
        <v>40000</v>
      </c>
    </row>
    <row r="108" spans="1:9" ht="12.75">
      <c r="A108" s="69" t="s">
        <v>1132</v>
      </c>
      <c r="B108" s="70" t="s">
        <v>1133</v>
      </c>
      <c r="C108" s="123" t="s">
        <v>27</v>
      </c>
      <c r="D108" s="20">
        <v>16000</v>
      </c>
      <c r="E108" s="10">
        <f>D108*K3</f>
        <v>3200</v>
      </c>
      <c r="F108" s="20">
        <v>1800</v>
      </c>
      <c r="G108" s="20">
        <v>168</v>
      </c>
      <c r="H108" s="31">
        <f>E108*K4</f>
        <v>320</v>
      </c>
      <c r="I108" s="31">
        <f>D108*K5</f>
        <v>40000</v>
      </c>
    </row>
    <row r="109" spans="1:9" ht="12.75">
      <c r="A109" s="69" t="s">
        <v>1140</v>
      </c>
      <c r="B109" s="70" t="s">
        <v>1141</v>
      </c>
      <c r="C109" s="13" t="s">
        <v>18</v>
      </c>
      <c r="D109" s="20">
        <v>1500</v>
      </c>
      <c r="E109" s="10">
        <f>D109*K3</f>
        <v>300</v>
      </c>
      <c r="F109" s="20">
        <v>0</v>
      </c>
      <c r="G109" s="20">
        <v>100</v>
      </c>
      <c r="H109" s="31">
        <f>E109*K4</f>
        <v>30</v>
      </c>
      <c r="I109" s="15">
        <v>0</v>
      </c>
    </row>
    <row r="110" spans="1:9" ht="12.75">
      <c r="A110" s="69" t="s">
        <v>1148</v>
      </c>
      <c r="B110" s="70" t="s">
        <v>1149</v>
      </c>
      <c r="C110" s="13" t="s">
        <v>18</v>
      </c>
      <c r="D110" s="20">
        <v>1500</v>
      </c>
      <c r="E110" s="10">
        <f>D110*K3</f>
        <v>300</v>
      </c>
      <c r="F110" s="20">
        <v>0</v>
      </c>
      <c r="G110" s="20">
        <v>100</v>
      </c>
      <c r="H110" s="31">
        <f>E110*K4</f>
        <v>30</v>
      </c>
      <c r="I110" s="15">
        <v>0</v>
      </c>
    </row>
    <row r="111" spans="1:9" ht="12.75">
      <c r="A111" s="71" t="s">
        <v>1140</v>
      </c>
      <c r="B111" s="70" t="s">
        <v>1154</v>
      </c>
      <c r="C111" s="13" t="s">
        <v>18</v>
      </c>
      <c r="D111" s="20">
        <v>1500</v>
      </c>
      <c r="E111" s="10">
        <f>D111*K3</f>
        <v>300</v>
      </c>
      <c r="F111" s="20">
        <v>0</v>
      </c>
      <c r="G111" s="20">
        <v>100</v>
      </c>
      <c r="H111" s="31">
        <f>E111*K4</f>
        <v>30</v>
      </c>
      <c r="I111" s="15">
        <v>0</v>
      </c>
    </row>
    <row r="112" spans="1:9" ht="12.75">
      <c r="A112" s="71" t="s">
        <v>1158</v>
      </c>
      <c r="B112" s="70" t="s">
        <v>1159</v>
      </c>
      <c r="C112" s="13" t="s">
        <v>18</v>
      </c>
      <c r="D112" s="20">
        <v>1500</v>
      </c>
      <c r="E112" s="10">
        <f>D112*K3</f>
        <v>300</v>
      </c>
      <c r="F112" s="20">
        <v>0</v>
      </c>
      <c r="G112" s="20">
        <v>100</v>
      </c>
      <c r="H112" s="31">
        <f>E112*K4</f>
        <v>30</v>
      </c>
      <c r="I112" s="15">
        <v>0</v>
      </c>
    </row>
    <row r="113" spans="1:9" ht="12.75">
      <c r="A113" s="69" t="s">
        <v>1167</v>
      </c>
      <c r="B113" s="70" t="s">
        <v>1168</v>
      </c>
      <c r="C113" s="13" t="s">
        <v>18</v>
      </c>
      <c r="D113" s="20">
        <v>1500</v>
      </c>
      <c r="E113" s="10">
        <f>D113*K3</f>
        <v>300</v>
      </c>
      <c r="F113" s="20">
        <v>0</v>
      </c>
      <c r="G113" s="20">
        <v>100</v>
      </c>
      <c r="H113" s="31">
        <f>E113*K4</f>
        <v>30</v>
      </c>
      <c r="I113" s="15">
        <v>0</v>
      </c>
    </row>
    <row r="114" spans="1:9" ht="12.75">
      <c r="A114" s="69" t="s">
        <v>1171</v>
      </c>
      <c r="B114" s="70" t="s">
        <v>1172</v>
      </c>
      <c r="C114" s="13" t="s">
        <v>18</v>
      </c>
      <c r="D114" s="20">
        <v>1500</v>
      </c>
      <c r="E114" s="10">
        <f>D114*K3</f>
        <v>300</v>
      </c>
      <c r="F114" s="20">
        <v>0</v>
      </c>
      <c r="G114" s="20">
        <v>100</v>
      </c>
      <c r="H114" s="31">
        <f>E114*K4</f>
        <v>30</v>
      </c>
      <c r="I114" s="15">
        <v>0</v>
      </c>
    </row>
    <row r="115" spans="1:9" ht="12.75">
      <c r="A115" s="69" t="s">
        <v>1176</v>
      </c>
      <c r="B115" s="70" t="s">
        <v>1177</v>
      </c>
      <c r="C115" s="13" t="s">
        <v>18</v>
      </c>
      <c r="D115" s="20">
        <v>1500</v>
      </c>
      <c r="E115" s="10">
        <f>D115*K3</f>
        <v>300</v>
      </c>
      <c r="F115" s="20">
        <v>0</v>
      </c>
      <c r="G115" s="20">
        <v>100</v>
      </c>
      <c r="H115" s="31">
        <f>E115*K4</f>
        <v>30</v>
      </c>
      <c r="I115" s="15">
        <v>0</v>
      </c>
    </row>
    <row r="116" spans="1:9" ht="12.75">
      <c r="A116" s="69" t="s">
        <v>1178</v>
      </c>
      <c r="B116" s="70" t="s">
        <v>1179</v>
      </c>
      <c r="C116" s="13" t="s">
        <v>18</v>
      </c>
      <c r="D116" s="20">
        <v>1500</v>
      </c>
      <c r="E116" s="10">
        <f>D116*K3</f>
        <v>300</v>
      </c>
      <c r="F116" s="20">
        <v>0</v>
      </c>
      <c r="G116" s="20">
        <v>100</v>
      </c>
      <c r="H116" s="31">
        <f>E116*K4</f>
        <v>30</v>
      </c>
      <c r="I116" s="15">
        <v>0</v>
      </c>
    </row>
    <row r="117" spans="1:9" ht="12.75">
      <c r="A117" s="69" t="s">
        <v>1181</v>
      </c>
      <c r="B117" s="70" t="s">
        <v>1182</v>
      </c>
      <c r="C117" s="13" t="s">
        <v>18</v>
      </c>
      <c r="D117" s="20">
        <v>1500</v>
      </c>
      <c r="E117" s="10">
        <f>D117*K3</f>
        <v>300</v>
      </c>
      <c r="F117" s="20">
        <v>0</v>
      </c>
      <c r="G117" s="20">
        <v>100</v>
      </c>
      <c r="H117" s="31">
        <f>E117*K4</f>
        <v>30</v>
      </c>
      <c r="I117" s="15">
        <v>0</v>
      </c>
    </row>
    <row r="118" spans="1:9" ht="12.75">
      <c r="A118" s="71" t="s">
        <v>1185</v>
      </c>
      <c r="B118" s="70" t="s">
        <v>1186</v>
      </c>
      <c r="C118" s="13" t="s">
        <v>18</v>
      </c>
      <c r="D118" s="20">
        <v>1500</v>
      </c>
      <c r="E118" s="10">
        <f>D118*K3</f>
        <v>300</v>
      </c>
      <c r="F118" s="20">
        <v>0</v>
      </c>
      <c r="G118" s="20">
        <v>100</v>
      </c>
      <c r="H118" s="31">
        <f>E118*K4</f>
        <v>30</v>
      </c>
      <c r="I118" s="15">
        <v>0</v>
      </c>
    </row>
    <row r="119" spans="1:9" ht="12.75">
      <c r="A119" s="69" t="s">
        <v>1187</v>
      </c>
      <c r="B119" s="70" t="s">
        <v>1188</v>
      </c>
      <c r="C119" s="123" t="s">
        <v>19</v>
      </c>
      <c r="D119" s="20">
        <v>10000</v>
      </c>
      <c r="E119" s="10">
        <f>D119*K3</f>
        <v>2000</v>
      </c>
      <c r="F119" s="20">
        <v>1500</v>
      </c>
      <c r="G119" s="20">
        <v>110</v>
      </c>
      <c r="H119" s="31">
        <f>D119*K4</f>
        <v>1000</v>
      </c>
      <c r="I119" s="31">
        <f>D119*K5</f>
        <v>25000</v>
      </c>
    </row>
    <row r="120" spans="1:9" ht="12.75">
      <c r="A120" s="71" t="s">
        <v>1191</v>
      </c>
      <c r="B120" s="70" t="s">
        <v>1193</v>
      </c>
      <c r="C120" s="123" t="s">
        <v>19</v>
      </c>
      <c r="D120" s="20">
        <v>10000</v>
      </c>
      <c r="E120" s="10">
        <f>D120*K3</f>
        <v>2000</v>
      </c>
      <c r="F120" s="40">
        <v>1500</v>
      </c>
      <c r="G120" s="20">
        <v>110</v>
      </c>
      <c r="H120" s="31">
        <f>D120*K4</f>
        <v>1000</v>
      </c>
      <c r="I120" s="31">
        <f>D120*K5</f>
        <v>25000</v>
      </c>
    </row>
    <row r="121" spans="1:9" ht="12.75">
      <c r="A121" s="71" t="s">
        <v>1195</v>
      </c>
      <c r="B121" s="72" t="s">
        <v>1196</v>
      </c>
      <c r="C121" s="123" t="s">
        <v>19</v>
      </c>
      <c r="D121" s="20">
        <v>10000</v>
      </c>
      <c r="E121" s="10">
        <f>D121*K3</f>
        <v>2000</v>
      </c>
      <c r="F121" s="40">
        <v>1500</v>
      </c>
      <c r="G121" s="20">
        <v>110</v>
      </c>
      <c r="H121" s="31">
        <f>D121*K4</f>
        <v>1000</v>
      </c>
      <c r="I121" s="31">
        <f>D121*K5</f>
        <v>25000</v>
      </c>
    </row>
    <row r="122" spans="1:9" ht="12.75">
      <c r="A122" s="71" t="s">
        <v>1200</v>
      </c>
      <c r="B122" s="72" t="s">
        <v>1201</v>
      </c>
      <c r="C122" s="123" t="s">
        <v>19</v>
      </c>
      <c r="D122" s="20">
        <v>10000</v>
      </c>
      <c r="E122" s="10">
        <f>D122*K3</f>
        <v>2000</v>
      </c>
      <c r="F122" s="40">
        <v>1500</v>
      </c>
      <c r="G122" s="20">
        <v>110</v>
      </c>
      <c r="H122" s="31">
        <f>D122*K4</f>
        <v>1000</v>
      </c>
      <c r="I122" s="31">
        <f>D122*K5</f>
        <v>25000</v>
      </c>
    </row>
    <row r="123" spans="1:9" ht="12.75">
      <c r="A123" s="71" t="s">
        <v>1206</v>
      </c>
      <c r="B123" s="70" t="s">
        <v>1207</v>
      </c>
      <c r="C123" s="123" t="s">
        <v>19</v>
      </c>
      <c r="D123" s="20">
        <v>10000</v>
      </c>
      <c r="E123" s="10">
        <f>D123*K3</f>
        <v>2000</v>
      </c>
      <c r="F123" s="40">
        <v>1500</v>
      </c>
      <c r="G123" s="20">
        <v>110</v>
      </c>
      <c r="H123" s="31">
        <f>D123*K4</f>
        <v>1000</v>
      </c>
      <c r="I123" s="31">
        <f>D123*K5</f>
        <v>25000</v>
      </c>
    </row>
    <row r="124" spans="1:9" ht="12.75">
      <c r="A124" s="69" t="s">
        <v>1210</v>
      </c>
      <c r="B124" s="130" t="s">
        <v>1995</v>
      </c>
      <c r="C124" s="128" t="s">
        <v>1994</v>
      </c>
      <c r="D124" s="125" t="s">
        <v>1995</v>
      </c>
      <c r="E124" s="125" t="s">
        <v>1995</v>
      </c>
      <c r="F124" s="125" t="s">
        <v>1995</v>
      </c>
      <c r="G124" s="125" t="s">
        <v>1995</v>
      </c>
      <c r="H124" s="125" t="s">
        <v>1995</v>
      </c>
      <c r="I124" s="125" t="s">
        <v>1995</v>
      </c>
    </row>
    <row r="125" spans="1:9" ht="12.75">
      <c r="A125" s="13" t="s">
        <v>1213</v>
      </c>
      <c r="B125" s="98" t="s">
        <v>1214</v>
      </c>
      <c r="C125" s="13" t="s">
        <v>37</v>
      </c>
      <c r="D125" s="15">
        <v>45000</v>
      </c>
      <c r="E125" s="31">
        <f>D125*K3</f>
        <v>9000</v>
      </c>
      <c r="F125" s="15">
        <v>4000</v>
      </c>
      <c r="G125" s="15">
        <v>195</v>
      </c>
      <c r="H125" s="31">
        <f>D125*K4</f>
        <v>4500</v>
      </c>
      <c r="I125" s="31">
        <f>D125*K5</f>
        <v>112500</v>
      </c>
    </row>
    <row r="126" spans="1:9" ht="12.75">
      <c r="B126" s="78"/>
      <c r="C126" s="13"/>
      <c r="D126" s="31"/>
      <c r="E126" s="31"/>
      <c r="I126" s="31"/>
    </row>
    <row r="127" spans="1:9" ht="12.75">
      <c r="B127" s="78"/>
      <c r="C127" s="13"/>
      <c r="D127" s="31"/>
      <c r="I127" s="31"/>
    </row>
    <row r="128" spans="1:9" ht="12.75">
      <c r="B128" s="78"/>
      <c r="C128" s="13"/>
      <c r="I128" s="31"/>
    </row>
    <row r="129" spans="1:11" ht="12.75">
      <c r="B129" s="78"/>
      <c r="C129" s="13"/>
    </row>
    <row r="130" spans="1:11" ht="12.75">
      <c r="B130" s="78"/>
      <c r="C130" s="13"/>
    </row>
    <row r="131" spans="1:11" ht="12.75">
      <c r="B131" s="78"/>
      <c r="C131" s="13"/>
    </row>
    <row r="132" spans="1:11" ht="12.75">
      <c r="B132" s="78"/>
      <c r="C132" s="13"/>
    </row>
    <row r="133" spans="1:11" ht="12.75">
      <c r="A133" s="151" t="s">
        <v>1223</v>
      </c>
      <c r="B133" s="149"/>
      <c r="C133" s="149"/>
      <c r="D133" s="149"/>
      <c r="E133" s="149"/>
      <c r="F133" s="149"/>
      <c r="G133" s="149"/>
      <c r="H133" s="149"/>
      <c r="I133" s="149"/>
      <c r="K133" s="6" t="s">
        <v>11</v>
      </c>
    </row>
    <row r="134" spans="1:11" ht="12.75">
      <c r="A134" s="138" t="s">
        <v>2</v>
      </c>
      <c r="B134" s="65" t="s">
        <v>3</v>
      </c>
      <c r="C134" s="65" t="s">
        <v>527</v>
      </c>
      <c r="D134" s="65" t="s">
        <v>5</v>
      </c>
      <c r="E134" s="65" t="s">
        <v>6</v>
      </c>
      <c r="F134" s="65" t="s">
        <v>528</v>
      </c>
      <c r="G134" s="66" t="s">
        <v>529</v>
      </c>
      <c r="H134" s="67" t="s">
        <v>7</v>
      </c>
      <c r="I134" s="68" t="s">
        <v>8</v>
      </c>
      <c r="K134" s="31">
        <f>0.2</f>
        <v>0.2</v>
      </c>
    </row>
    <row r="135" spans="1:11" ht="12.75">
      <c r="A135" s="69" t="s">
        <v>1228</v>
      </c>
      <c r="B135" s="99" t="s">
        <v>1229</v>
      </c>
      <c r="C135" s="123" t="s">
        <v>18</v>
      </c>
      <c r="D135" s="20">
        <v>750</v>
      </c>
      <c r="E135" s="14">
        <f>D135*K134</f>
        <v>150</v>
      </c>
      <c r="F135" s="20">
        <v>500</v>
      </c>
      <c r="G135" s="15">
        <v>25</v>
      </c>
      <c r="H135" s="31">
        <f>E135*K135</f>
        <v>15</v>
      </c>
      <c r="I135" s="15">
        <v>0</v>
      </c>
      <c r="K135" s="15">
        <v>0.1</v>
      </c>
    </row>
    <row r="136" spans="1:11" ht="12.75">
      <c r="A136" s="69" t="s">
        <v>1235</v>
      </c>
      <c r="B136" s="99" t="s">
        <v>1236</v>
      </c>
      <c r="C136" s="123" t="s">
        <v>19</v>
      </c>
      <c r="D136" s="20">
        <v>15000</v>
      </c>
      <c r="E136" s="10">
        <f>D136*K134</f>
        <v>3000</v>
      </c>
      <c r="F136" s="20">
        <v>4000</v>
      </c>
      <c r="G136" s="15">
        <v>90</v>
      </c>
      <c r="H136" s="31">
        <f>E136*K135</f>
        <v>300</v>
      </c>
      <c r="I136" s="31">
        <f>D136*K136</f>
        <v>45000</v>
      </c>
      <c r="K136" s="15">
        <v>3</v>
      </c>
    </row>
    <row r="137" spans="1:11" ht="12.75">
      <c r="A137" s="69" t="s">
        <v>1238</v>
      </c>
      <c r="B137" s="71" t="s">
        <v>1239</v>
      </c>
      <c r="C137" s="123" t="s">
        <v>19</v>
      </c>
      <c r="D137" s="20">
        <v>15000</v>
      </c>
      <c r="E137" s="10">
        <f>D137*K134</f>
        <v>3000</v>
      </c>
      <c r="F137" s="20">
        <v>4000</v>
      </c>
      <c r="G137" s="15">
        <v>90</v>
      </c>
      <c r="H137" s="31">
        <f>E137*K135</f>
        <v>300</v>
      </c>
      <c r="I137" s="31">
        <f>D137*K136</f>
        <v>45000</v>
      </c>
    </row>
    <row r="138" spans="1:11" ht="12.75">
      <c r="A138" s="69" t="s">
        <v>1235</v>
      </c>
      <c r="B138" s="99" t="s">
        <v>1244</v>
      </c>
      <c r="C138" s="123" t="s">
        <v>19</v>
      </c>
      <c r="D138" s="20">
        <v>15000</v>
      </c>
      <c r="E138" s="10">
        <f>D138*K134</f>
        <v>3000</v>
      </c>
      <c r="F138" s="20">
        <v>4000</v>
      </c>
      <c r="G138" s="15">
        <v>90</v>
      </c>
      <c r="H138" s="31">
        <f>E138*K135</f>
        <v>300</v>
      </c>
      <c r="I138" s="31">
        <f>D138*K136</f>
        <v>45000</v>
      </c>
    </row>
    <row r="139" spans="1:11" ht="12.75">
      <c r="A139" s="69" t="s">
        <v>1248</v>
      </c>
      <c r="B139" s="99" t="s">
        <v>1249</v>
      </c>
      <c r="C139" s="123" t="s">
        <v>19</v>
      </c>
      <c r="D139" s="20">
        <v>15000</v>
      </c>
      <c r="E139" s="10">
        <f>D139*K134</f>
        <v>3000</v>
      </c>
      <c r="F139" s="20">
        <v>4000</v>
      </c>
      <c r="G139" s="15">
        <v>90</v>
      </c>
      <c r="H139" s="31">
        <f>E139*K135</f>
        <v>300</v>
      </c>
      <c r="I139" s="31">
        <f>D139*K136</f>
        <v>45000</v>
      </c>
    </row>
    <row r="140" spans="1:11" ht="12.75">
      <c r="A140" s="69" t="s">
        <v>1257</v>
      </c>
      <c r="B140" s="99" t="s">
        <v>1258</v>
      </c>
      <c r="C140" s="123" t="s">
        <v>19</v>
      </c>
      <c r="D140" s="20">
        <v>15000</v>
      </c>
      <c r="E140" s="10">
        <f>D140*K134</f>
        <v>3000</v>
      </c>
      <c r="F140" s="20">
        <v>4000</v>
      </c>
      <c r="G140" s="15">
        <v>90</v>
      </c>
      <c r="H140" s="31">
        <f>E140*K135</f>
        <v>300</v>
      </c>
      <c r="I140" s="31">
        <f>D140*K136</f>
        <v>45000</v>
      </c>
    </row>
    <row r="141" spans="1:11" ht="12.75">
      <c r="A141" s="71" t="s">
        <v>1266</v>
      </c>
      <c r="B141" s="99" t="s">
        <v>1267</v>
      </c>
      <c r="C141" s="123" t="s">
        <v>19</v>
      </c>
      <c r="D141" s="20">
        <v>15000</v>
      </c>
      <c r="E141" s="10">
        <f>D141*K134</f>
        <v>3000</v>
      </c>
      <c r="F141" s="20">
        <v>4000</v>
      </c>
      <c r="G141" s="15">
        <v>90</v>
      </c>
      <c r="H141" s="31">
        <f>E141*K135</f>
        <v>300</v>
      </c>
      <c r="I141" s="31">
        <f>D141*K136</f>
        <v>45000</v>
      </c>
    </row>
    <row r="142" spans="1:11" ht="12.75">
      <c r="A142" s="69" t="s">
        <v>1272</v>
      </c>
      <c r="B142" s="99" t="s">
        <v>1273</v>
      </c>
      <c r="C142" s="123" t="s">
        <v>37</v>
      </c>
      <c r="D142" s="20">
        <v>28000</v>
      </c>
      <c r="E142" s="10">
        <f>D142*K134</f>
        <v>5600</v>
      </c>
      <c r="F142" s="20">
        <v>3800</v>
      </c>
      <c r="G142" s="15">
        <v>90</v>
      </c>
      <c r="H142" s="31">
        <f>E142*K135</f>
        <v>560</v>
      </c>
      <c r="I142" s="31">
        <f>D142*K136</f>
        <v>84000</v>
      </c>
    </row>
    <row r="143" spans="1:11" ht="12.75">
      <c r="A143" s="69" t="s">
        <v>1279</v>
      </c>
      <c r="B143" s="99" t="s">
        <v>1280</v>
      </c>
      <c r="C143" s="128" t="s">
        <v>1994</v>
      </c>
      <c r="D143" s="125" t="s">
        <v>1995</v>
      </c>
      <c r="E143" s="125" t="s">
        <v>1995</v>
      </c>
      <c r="F143" s="125" t="s">
        <v>1995</v>
      </c>
      <c r="G143" s="125" t="s">
        <v>1995</v>
      </c>
      <c r="H143" s="125" t="s">
        <v>1995</v>
      </c>
      <c r="I143" s="125" t="s">
        <v>1995</v>
      </c>
    </row>
    <row r="144" spans="1:11" ht="12.75">
      <c r="A144" s="71" t="s">
        <v>1281</v>
      </c>
      <c r="B144" s="71" t="s">
        <v>1282</v>
      </c>
      <c r="C144" s="128" t="s">
        <v>1994</v>
      </c>
      <c r="D144" s="125" t="s">
        <v>1995</v>
      </c>
      <c r="E144" s="125" t="s">
        <v>1995</v>
      </c>
      <c r="F144" s="125" t="s">
        <v>1995</v>
      </c>
      <c r="G144" s="125" t="s">
        <v>1995</v>
      </c>
      <c r="H144" s="125" t="s">
        <v>1995</v>
      </c>
      <c r="I144" s="125" t="s">
        <v>1995</v>
      </c>
    </row>
    <row r="145" spans="1:9" ht="12.75">
      <c r="A145" s="71" t="s">
        <v>1285</v>
      </c>
      <c r="B145" s="71" t="s">
        <v>1286</v>
      </c>
      <c r="C145" s="128" t="s">
        <v>1994</v>
      </c>
      <c r="D145" s="125" t="s">
        <v>1995</v>
      </c>
      <c r="E145" s="125" t="s">
        <v>1995</v>
      </c>
      <c r="F145" s="125" t="s">
        <v>1995</v>
      </c>
      <c r="G145" s="125" t="s">
        <v>1995</v>
      </c>
      <c r="H145" s="125" t="s">
        <v>1995</v>
      </c>
      <c r="I145" s="125" t="s">
        <v>1995</v>
      </c>
    </row>
    <row r="146" spans="1:9" ht="12.75">
      <c r="A146" s="71" t="s">
        <v>1289</v>
      </c>
      <c r="B146" s="71" t="s">
        <v>1290</v>
      </c>
      <c r="C146" s="128" t="s">
        <v>1994</v>
      </c>
      <c r="D146" s="125" t="s">
        <v>1995</v>
      </c>
      <c r="E146" s="125" t="s">
        <v>1995</v>
      </c>
      <c r="F146" s="125" t="s">
        <v>1995</v>
      </c>
      <c r="G146" s="125" t="s">
        <v>1995</v>
      </c>
      <c r="H146" s="125" t="s">
        <v>1995</v>
      </c>
      <c r="I146" s="125" t="s">
        <v>1995</v>
      </c>
    </row>
    <row r="147" spans="1:9" ht="12.75">
      <c r="A147" s="71" t="s">
        <v>1291</v>
      </c>
      <c r="B147" s="71" t="s">
        <v>1292</v>
      </c>
      <c r="C147" s="128" t="s">
        <v>1994</v>
      </c>
      <c r="D147" s="125" t="s">
        <v>1995</v>
      </c>
      <c r="E147" s="125" t="s">
        <v>1995</v>
      </c>
      <c r="F147" s="125" t="s">
        <v>1995</v>
      </c>
      <c r="G147" s="125" t="s">
        <v>1995</v>
      </c>
      <c r="H147" s="125" t="s">
        <v>1995</v>
      </c>
      <c r="I147" s="125" t="s">
        <v>1995</v>
      </c>
    </row>
    <row r="148" spans="1:9" ht="12.75">
      <c r="A148" s="71" t="s">
        <v>1293</v>
      </c>
      <c r="B148" s="71" t="s">
        <v>1294</v>
      </c>
      <c r="C148" s="128" t="s">
        <v>1994</v>
      </c>
      <c r="D148" s="125" t="s">
        <v>1995</v>
      </c>
      <c r="E148" s="125" t="s">
        <v>1995</v>
      </c>
      <c r="F148" s="125" t="s">
        <v>1995</v>
      </c>
      <c r="G148" s="125" t="s">
        <v>1995</v>
      </c>
      <c r="H148" s="125" t="s">
        <v>1995</v>
      </c>
      <c r="I148" s="125" t="s">
        <v>1995</v>
      </c>
    </row>
    <row r="149" spans="1:9" ht="12.75">
      <c r="A149" s="69" t="s">
        <v>1295</v>
      </c>
      <c r="B149" s="99" t="s">
        <v>1296</v>
      </c>
      <c r="C149" s="123" t="s">
        <v>37</v>
      </c>
      <c r="D149" s="20">
        <v>28000</v>
      </c>
      <c r="E149" s="10">
        <f>D149*K134</f>
        <v>5600</v>
      </c>
      <c r="F149" s="20">
        <v>4200</v>
      </c>
      <c r="G149" s="15">
        <v>80</v>
      </c>
      <c r="H149" s="15">
        <f>E149*K135</f>
        <v>560</v>
      </c>
      <c r="I149" s="31">
        <f>D149*K136</f>
        <v>84000</v>
      </c>
    </row>
    <row r="150" spans="1:9" ht="12.75">
      <c r="A150" s="69" t="s">
        <v>1301</v>
      </c>
      <c r="B150" s="99" t="s">
        <v>1302</v>
      </c>
      <c r="C150" s="128" t="s">
        <v>1994</v>
      </c>
      <c r="D150" s="125" t="s">
        <v>1995</v>
      </c>
      <c r="E150" s="125" t="s">
        <v>1995</v>
      </c>
      <c r="F150" s="125" t="s">
        <v>1995</v>
      </c>
      <c r="G150" s="125" t="s">
        <v>1995</v>
      </c>
      <c r="H150" s="125" t="s">
        <v>1995</v>
      </c>
      <c r="I150" s="125" t="s">
        <v>1995</v>
      </c>
    </row>
    <row r="151" spans="1:9" ht="12.75">
      <c r="A151" s="69" t="s">
        <v>1305</v>
      </c>
      <c r="B151" s="99" t="s">
        <v>1306</v>
      </c>
      <c r="C151" s="128" t="s">
        <v>1994</v>
      </c>
      <c r="D151" s="125" t="s">
        <v>1995</v>
      </c>
      <c r="E151" s="125" t="s">
        <v>1995</v>
      </c>
      <c r="F151" s="125" t="s">
        <v>1995</v>
      </c>
      <c r="G151" s="125" t="s">
        <v>1995</v>
      </c>
      <c r="H151" s="125" t="s">
        <v>1995</v>
      </c>
      <c r="I151" s="125" t="s">
        <v>1995</v>
      </c>
    </row>
    <row r="152" spans="1:9" ht="12.75">
      <c r="A152" s="69" t="s">
        <v>1307</v>
      </c>
      <c r="B152" s="99" t="s">
        <v>1308</v>
      </c>
      <c r="C152" s="128" t="s">
        <v>1994</v>
      </c>
      <c r="D152" s="125" t="s">
        <v>1995</v>
      </c>
      <c r="E152" s="125" t="s">
        <v>1995</v>
      </c>
      <c r="F152" s="125" t="s">
        <v>1995</v>
      </c>
      <c r="G152" s="125" t="s">
        <v>1995</v>
      </c>
      <c r="H152" s="125" t="s">
        <v>1995</v>
      </c>
      <c r="I152" s="125" t="s">
        <v>1995</v>
      </c>
    </row>
    <row r="153" spans="1:9" ht="12.75">
      <c r="A153" s="69" t="s">
        <v>1309</v>
      </c>
      <c r="B153" s="99" t="s">
        <v>1310</v>
      </c>
      <c r="C153" s="123" t="s">
        <v>27</v>
      </c>
      <c r="D153" s="20">
        <v>25000</v>
      </c>
      <c r="E153" s="10">
        <f>D153*K134</f>
        <v>5000</v>
      </c>
      <c r="F153" s="20">
        <v>3600</v>
      </c>
      <c r="G153" s="15">
        <v>115</v>
      </c>
      <c r="H153" s="31">
        <f>E153*K135</f>
        <v>500</v>
      </c>
      <c r="I153" s="31">
        <f>D153*K136</f>
        <v>75000</v>
      </c>
    </row>
    <row r="154" spans="1:9" ht="12.75">
      <c r="A154" s="69" t="s">
        <v>1315</v>
      </c>
      <c r="B154" s="99" t="s">
        <v>1316</v>
      </c>
      <c r="C154" s="123" t="s">
        <v>27</v>
      </c>
      <c r="D154" s="20">
        <v>25000</v>
      </c>
      <c r="E154" s="10">
        <f>D154*K134</f>
        <v>5000</v>
      </c>
      <c r="F154" s="40">
        <v>3600</v>
      </c>
      <c r="G154" s="15">
        <v>115</v>
      </c>
      <c r="H154" s="31">
        <f>E154*K135</f>
        <v>500</v>
      </c>
      <c r="I154" s="31">
        <f>D154*K136</f>
        <v>75000</v>
      </c>
    </row>
    <row r="155" spans="1:9" ht="12.75">
      <c r="A155" s="71" t="s">
        <v>1322</v>
      </c>
      <c r="B155" s="71" t="s">
        <v>1323</v>
      </c>
      <c r="C155" s="123" t="s">
        <v>27</v>
      </c>
      <c r="D155" s="20">
        <v>25000</v>
      </c>
      <c r="E155" s="10">
        <f>D155*K134</f>
        <v>5000</v>
      </c>
      <c r="F155" s="40">
        <v>3600</v>
      </c>
      <c r="G155" s="15">
        <v>115</v>
      </c>
      <c r="H155" s="31">
        <f>E155*K135</f>
        <v>500</v>
      </c>
      <c r="I155" s="31">
        <f>D155*K136</f>
        <v>75000</v>
      </c>
    </row>
    <row r="156" spans="1:9" ht="12.75">
      <c r="A156" s="71" t="s">
        <v>1328</v>
      </c>
      <c r="B156" s="71" t="s">
        <v>1329</v>
      </c>
      <c r="C156" s="123" t="s">
        <v>27</v>
      </c>
      <c r="D156" s="20">
        <v>25000</v>
      </c>
      <c r="E156" s="10">
        <f>D156*K134</f>
        <v>5000</v>
      </c>
      <c r="F156" s="20">
        <v>3600</v>
      </c>
      <c r="G156" s="15">
        <v>115</v>
      </c>
      <c r="H156" s="31">
        <f>E156*K135</f>
        <v>500</v>
      </c>
      <c r="I156" s="31">
        <f>D156*K136</f>
        <v>75000</v>
      </c>
    </row>
    <row r="157" spans="1:9" ht="12.75">
      <c r="A157" s="71" t="s">
        <v>1332</v>
      </c>
      <c r="B157" s="71" t="s">
        <v>1333</v>
      </c>
      <c r="C157" s="123" t="s">
        <v>27</v>
      </c>
      <c r="D157" s="20">
        <v>25000</v>
      </c>
      <c r="E157" s="10">
        <f>D157*K134</f>
        <v>5000</v>
      </c>
      <c r="F157" s="40">
        <v>3600</v>
      </c>
      <c r="G157" s="15">
        <v>115</v>
      </c>
      <c r="H157" s="31">
        <f>E157*K135</f>
        <v>500</v>
      </c>
      <c r="I157" s="31">
        <f>D157*K136</f>
        <v>75000</v>
      </c>
    </row>
    <row r="158" spans="1:9" ht="12.75">
      <c r="A158" s="71" t="s">
        <v>1339</v>
      </c>
      <c r="B158" s="71" t="s">
        <v>1340</v>
      </c>
      <c r="C158" s="123" t="s">
        <v>27</v>
      </c>
      <c r="D158" s="20">
        <v>25000</v>
      </c>
      <c r="E158" s="10">
        <f>D158*K134</f>
        <v>5000</v>
      </c>
      <c r="F158" s="40">
        <v>3600</v>
      </c>
      <c r="G158" s="15">
        <v>115</v>
      </c>
      <c r="H158" s="31">
        <f>E158*K135</f>
        <v>500</v>
      </c>
      <c r="I158" s="31">
        <f>D158*K136</f>
        <v>75000</v>
      </c>
    </row>
    <row r="159" spans="1:9" ht="12.75">
      <c r="A159" s="71" t="s">
        <v>1345</v>
      </c>
      <c r="B159" s="71" t="s">
        <v>1346</v>
      </c>
      <c r="C159" s="123" t="s">
        <v>27</v>
      </c>
      <c r="D159" s="20">
        <v>25000</v>
      </c>
      <c r="E159" s="10">
        <f>D159*K134</f>
        <v>5000</v>
      </c>
      <c r="F159" s="20">
        <v>3600</v>
      </c>
      <c r="G159" s="15">
        <v>115</v>
      </c>
      <c r="H159" s="31">
        <f>E159*K135</f>
        <v>500</v>
      </c>
      <c r="I159" s="31">
        <f>D159*K136</f>
        <v>75000</v>
      </c>
    </row>
    <row r="160" spans="1:9" ht="12.75">
      <c r="A160" s="71" t="s">
        <v>1350</v>
      </c>
      <c r="B160" s="71" t="s">
        <v>1351</v>
      </c>
      <c r="C160" s="123" t="s">
        <v>27</v>
      </c>
      <c r="D160" s="20">
        <v>25000</v>
      </c>
      <c r="E160" s="10">
        <f>D160*K134</f>
        <v>5000</v>
      </c>
      <c r="F160" s="40">
        <v>3600</v>
      </c>
      <c r="G160" s="15">
        <v>115</v>
      </c>
      <c r="H160" s="31">
        <f>E160*K135</f>
        <v>500</v>
      </c>
      <c r="I160" s="31">
        <f>D160*K136</f>
        <v>75000</v>
      </c>
    </row>
    <row r="161" spans="1:9" ht="12.75">
      <c r="A161" s="71" t="s">
        <v>1357</v>
      </c>
      <c r="B161" s="71" t="s">
        <v>1358</v>
      </c>
      <c r="C161" s="123" t="s">
        <v>27</v>
      </c>
      <c r="D161" s="20">
        <v>25000</v>
      </c>
      <c r="E161" s="10">
        <f>D161*K134</f>
        <v>5000</v>
      </c>
      <c r="F161" s="40">
        <v>3600</v>
      </c>
      <c r="G161" s="15">
        <v>115</v>
      </c>
      <c r="H161" s="31">
        <f>E161*K135</f>
        <v>500</v>
      </c>
      <c r="I161" s="31">
        <f>D161*K136</f>
        <v>75000</v>
      </c>
    </row>
    <row r="162" spans="1:9" ht="12.75">
      <c r="A162" s="71" t="s">
        <v>1365</v>
      </c>
      <c r="B162" s="71" t="s">
        <v>1367</v>
      </c>
      <c r="C162" s="123" t="s">
        <v>27</v>
      </c>
      <c r="D162" s="20">
        <v>25000</v>
      </c>
      <c r="E162" s="10">
        <f>D162*K134</f>
        <v>5000</v>
      </c>
      <c r="F162" s="20">
        <v>3600</v>
      </c>
      <c r="G162" s="15">
        <v>115</v>
      </c>
      <c r="H162" s="31">
        <f>E162*K135</f>
        <v>500</v>
      </c>
      <c r="I162" s="31">
        <f>D162*K136</f>
        <v>75000</v>
      </c>
    </row>
    <row r="163" spans="1:9" ht="12.75">
      <c r="A163" s="71" t="s">
        <v>1372</v>
      </c>
      <c r="B163" s="71" t="s">
        <v>1374</v>
      </c>
      <c r="C163" s="123" t="s">
        <v>27</v>
      </c>
      <c r="D163" s="20">
        <v>25000</v>
      </c>
      <c r="E163" s="10">
        <f>D163*K134</f>
        <v>5000</v>
      </c>
      <c r="F163" s="40">
        <v>3600</v>
      </c>
      <c r="G163" s="15">
        <v>115</v>
      </c>
      <c r="H163" s="31">
        <f>E163*K135</f>
        <v>500</v>
      </c>
      <c r="I163" s="31">
        <f>D163*K136</f>
        <v>75000</v>
      </c>
    </row>
    <row r="164" spans="1:9" ht="12.75">
      <c r="A164" s="27" t="s">
        <v>1380</v>
      </c>
      <c r="B164" s="17" t="s">
        <v>1381</v>
      </c>
      <c r="C164" s="123" t="s">
        <v>37</v>
      </c>
      <c r="D164" s="20">
        <v>35000</v>
      </c>
      <c r="E164" s="10">
        <f>D164*K134</f>
        <v>7000</v>
      </c>
      <c r="F164" s="40">
        <v>4600</v>
      </c>
      <c r="G164" s="15">
        <v>115</v>
      </c>
      <c r="H164" s="31">
        <f>E164*K135</f>
        <v>700</v>
      </c>
      <c r="I164" s="31">
        <f>D164*K136</f>
        <v>105000</v>
      </c>
    </row>
    <row r="165" spans="1:9" ht="12.75">
      <c r="A165" s="71" t="s">
        <v>1384</v>
      </c>
      <c r="B165" s="71" t="s">
        <v>1385</v>
      </c>
      <c r="C165" s="123" t="s">
        <v>37</v>
      </c>
      <c r="D165" s="20">
        <v>35000</v>
      </c>
      <c r="E165" s="10">
        <f>D165*K134</f>
        <v>7000</v>
      </c>
      <c r="F165" s="40">
        <v>4600</v>
      </c>
      <c r="G165" s="15">
        <v>115</v>
      </c>
      <c r="H165" s="31">
        <f>E165*K135</f>
        <v>700</v>
      </c>
      <c r="I165" s="31">
        <f>D165*K136</f>
        <v>105000</v>
      </c>
    </row>
    <row r="166" spans="1:9" ht="12.75">
      <c r="A166" s="71" t="s">
        <v>1389</v>
      </c>
      <c r="B166" s="71" t="s">
        <v>1390</v>
      </c>
      <c r="C166" s="123" t="s">
        <v>37</v>
      </c>
      <c r="D166" s="20">
        <v>35000</v>
      </c>
      <c r="E166" s="10">
        <f>D166*K134</f>
        <v>7000</v>
      </c>
      <c r="F166" s="40">
        <v>4600</v>
      </c>
      <c r="G166" s="15">
        <v>115</v>
      </c>
      <c r="H166" s="31">
        <f>E166*K135</f>
        <v>700</v>
      </c>
      <c r="I166" s="31">
        <f>D166*K136</f>
        <v>105000</v>
      </c>
    </row>
    <row r="167" spans="1:9" ht="12.75">
      <c r="A167" s="71" t="s">
        <v>1396</v>
      </c>
      <c r="B167" s="71" t="s">
        <v>1397</v>
      </c>
      <c r="C167" s="123" t="s">
        <v>37</v>
      </c>
      <c r="D167" s="20">
        <v>35000</v>
      </c>
      <c r="E167" s="10">
        <f>D167*K134</f>
        <v>7000</v>
      </c>
      <c r="F167" s="40">
        <v>4600</v>
      </c>
      <c r="G167" s="15">
        <v>115</v>
      </c>
      <c r="H167" s="31">
        <f>E167*K135</f>
        <v>700</v>
      </c>
      <c r="I167" s="31">
        <f>D167*K136</f>
        <v>105000</v>
      </c>
    </row>
    <row r="168" spans="1:9" ht="12.75">
      <c r="A168" s="71" t="s">
        <v>1401</v>
      </c>
      <c r="B168" s="71" t="s">
        <v>1402</v>
      </c>
      <c r="C168" s="123" t="s">
        <v>37</v>
      </c>
      <c r="D168" s="20">
        <v>35000</v>
      </c>
      <c r="E168" s="10">
        <f>D168*K134</f>
        <v>7000</v>
      </c>
      <c r="F168" s="40">
        <v>4600</v>
      </c>
      <c r="G168" s="15">
        <v>115</v>
      </c>
      <c r="H168" s="31">
        <f>E168*K135</f>
        <v>700</v>
      </c>
      <c r="I168" s="31">
        <f>D168*K136</f>
        <v>105000</v>
      </c>
    </row>
    <row r="169" spans="1:9" ht="12.75">
      <c r="A169" s="71" t="s">
        <v>1408</v>
      </c>
      <c r="B169" s="71" t="s">
        <v>1410</v>
      </c>
      <c r="C169" s="123" t="s">
        <v>37</v>
      </c>
      <c r="D169" s="20">
        <v>35000</v>
      </c>
      <c r="E169" s="10">
        <f>D169*K134</f>
        <v>7000</v>
      </c>
      <c r="F169" s="40">
        <v>4600</v>
      </c>
      <c r="G169" s="15">
        <v>115</v>
      </c>
      <c r="H169" s="31">
        <f>E169*K135</f>
        <v>700</v>
      </c>
      <c r="I169" s="31">
        <f>D169*K136</f>
        <v>105000</v>
      </c>
    </row>
    <row r="170" spans="1:9" ht="12.75">
      <c r="A170" s="71" t="s">
        <v>1413</v>
      </c>
      <c r="B170" s="71" t="s">
        <v>1414</v>
      </c>
      <c r="C170" s="123" t="s">
        <v>37</v>
      </c>
      <c r="D170" s="20">
        <v>35000</v>
      </c>
      <c r="E170" s="10">
        <f>D170*K134</f>
        <v>7000</v>
      </c>
      <c r="F170" s="40">
        <v>4600</v>
      </c>
      <c r="G170" s="15">
        <v>115</v>
      </c>
      <c r="H170" s="31">
        <f>E170*K135</f>
        <v>700</v>
      </c>
      <c r="I170" s="31">
        <f>D170*K136</f>
        <v>105000</v>
      </c>
    </row>
    <row r="171" spans="1:9" ht="12.75">
      <c r="A171" s="71" t="s">
        <v>1420</v>
      </c>
      <c r="B171" s="71" t="s">
        <v>1421</v>
      </c>
      <c r="C171" s="123" t="s">
        <v>37</v>
      </c>
      <c r="D171" s="20">
        <v>35000</v>
      </c>
      <c r="E171" s="10">
        <f>D171*K134</f>
        <v>7000</v>
      </c>
      <c r="F171" s="40">
        <v>4600</v>
      </c>
      <c r="G171" s="15">
        <v>115</v>
      </c>
      <c r="H171" s="31">
        <f>E171*K135</f>
        <v>700</v>
      </c>
      <c r="I171" s="31">
        <f>D171*K136</f>
        <v>105000</v>
      </c>
    </row>
    <row r="172" spans="1:9" ht="12.75">
      <c r="A172" s="71" t="s">
        <v>1424</v>
      </c>
      <c r="B172" s="71" t="s">
        <v>1425</v>
      </c>
      <c r="C172" s="123" t="s">
        <v>37</v>
      </c>
      <c r="D172" s="20">
        <v>35000</v>
      </c>
      <c r="E172" s="10">
        <f>D172*K134</f>
        <v>7000</v>
      </c>
      <c r="F172" s="40">
        <v>4600</v>
      </c>
      <c r="G172" s="15">
        <v>115</v>
      </c>
      <c r="H172" s="31">
        <f>E172*K135</f>
        <v>700</v>
      </c>
      <c r="I172" s="31">
        <f>D172*K136</f>
        <v>105000</v>
      </c>
    </row>
    <row r="173" spans="1:9" ht="12.75">
      <c r="A173" s="71" t="s">
        <v>1430</v>
      </c>
      <c r="B173" s="71" t="s">
        <v>1431</v>
      </c>
      <c r="C173" s="123" t="s">
        <v>37</v>
      </c>
      <c r="D173" s="20">
        <v>35000</v>
      </c>
      <c r="E173" s="10">
        <f>D173*K134</f>
        <v>7000</v>
      </c>
      <c r="F173" s="40">
        <v>4600</v>
      </c>
      <c r="G173" s="15">
        <v>115</v>
      </c>
      <c r="H173" s="31">
        <f>E173*K135</f>
        <v>700</v>
      </c>
      <c r="I173" s="31">
        <f>D173*K136</f>
        <v>105000</v>
      </c>
    </row>
    <row r="174" spans="1:9" ht="12.75">
      <c r="A174" s="71" t="s">
        <v>1436</v>
      </c>
      <c r="B174" s="71" t="s">
        <v>1437</v>
      </c>
      <c r="C174" s="123" t="s">
        <v>37</v>
      </c>
      <c r="D174" s="20">
        <v>35000</v>
      </c>
      <c r="E174" s="10">
        <f>D174*K134</f>
        <v>7000</v>
      </c>
      <c r="F174" s="40">
        <v>4600</v>
      </c>
      <c r="G174" s="15">
        <v>115</v>
      </c>
      <c r="H174" s="31">
        <f>E174*K135</f>
        <v>700</v>
      </c>
      <c r="I174" s="31">
        <f>D174*K136</f>
        <v>105000</v>
      </c>
    </row>
    <row r="175" spans="1:9" ht="12.75">
      <c r="A175" s="71" t="s">
        <v>1440</v>
      </c>
      <c r="B175" s="71" t="s">
        <v>1441</v>
      </c>
      <c r="C175" s="123" t="s">
        <v>37</v>
      </c>
      <c r="D175" s="40">
        <v>30000</v>
      </c>
      <c r="E175" s="10">
        <f>D175*K134</f>
        <v>6000</v>
      </c>
      <c r="F175" s="20">
        <v>1100</v>
      </c>
      <c r="G175" s="15">
        <v>115</v>
      </c>
      <c r="H175" s="31">
        <f>E175*K135</f>
        <v>600</v>
      </c>
      <c r="I175" s="31">
        <f>D175*K136</f>
        <v>90000</v>
      </c>
    </row>
    <row r="176" spans="1:9" ht="12.75">
      <c r="A176" s="71" t="s">
        <v>1446</v>
      </c>
      <c r="B176" s="71" t="s">
        <v>1447</v>
      </c>
      <c r="C176" s="123" t="s">
        <v>37</v>
      </c>
      <c r="D176" s="40">
        <v>30000</v>
      </c>
      <c r="E176" s="10">
        <f>D176*K134</f>
        <v>6000</v>
      </c>
      <c r="F176" s="20">
        <v>1100</v>
      </c>
      <c r="G176" s="15">
        <v>115</v>
      </c>
      <c r="H176" s="31">
        <f>E176*K135</f>
        <v>600</v>
      </c>
      <c r="I176" s="31">
        <f>D176*K136</f>
        <v>90000</v>
      </c>
    </row>
    <row r="177" spans="1:9" ht="12.75">
      <c r="A177" s="71" t="s">
        <v>1451</v>
      </c>
      <c r="B177" s="71" t="s">
        <v>1452</v>
      </c>
      <c r="C177" s="123" t="s">
        <v>37</v>
      </c>
      <c r="D177" s="40">
        <v>30000</v>
      </c>
      <c r="E177" s="10">
        <f>D177*K134</f>
        <v>6000</v>
      </c>
      <c r="F177" s="20">
        <v>1100</v>
      </c>
      <c r="G177" s="15">
        <v>115</v>
      </c>
      <c r="H177" s="31">
        <f>E177*K135</f>
        <v>600</v>
      </c>
      <c r="I177" s="31">
        <f>D177*K136</f>
        <v>90000</v>
      </c>
    </row>
    <row r="178" spans="1:9" ht="12.75">
      <c r="A178" s="71" t="s">
        <v>1456</v>
      </c>
      <c r="B178" s="71" t="s">
        <v>1457</v>
      </c>
      <c r="C178" s="123" t="s">
        <v>37</v>
      </c>
      <c r="D178" s="20">
        <v>30000</v>
      </c>
      <c r="E178" s="10">
        <f>D178*K134</f>
        <v>6000</v>
      </c>
      <c r="F178" s="20">
        <v>1100</v>
      </c>
      <c r="G178" s="15">
        <v>115</v>
      </c>
      <c r="H178" s="31">
        <f>E178*K135</f>
        <v>600</v>
      </c>
      <c r="I178" s="31">
        <f>D178*K136</f>
        <v>90000</v>
      </c>
    </row>
    <row r="179" spans="1:9" ht="12.75">
      <c r="A179" s="71" t="s">
        <v>1461</v>
      </c>
      <c r="B179" s="71" t="s">
        <v>1463</v>
      </c>
      <c r="C179" s="123" t="s">
        <v>37</v>
      </c>
      <c r="D179" s="40">
        <v>30000</v>
      </c>
      <c r="E179" s="10">
        <f>D179*K134</f>
        <v>6000</v>
      </c>
      <c r="F179" s="20">
        <v>1100</v>
      </c>
      <c r="G179" s="15">
        <v>115</v>
      </c>
      <c r="H179" s="31">
        <f>E179*K135</f>
        <v>600</v>
      </c>
      <c r="I179" s="31">
        <f>D179*K136</f>
        <v>90000</v>
      </c>
    </row>
    <row r="180" spans="1:9" ht="12.75">
      <c r="A180" s="71" t="s">
        <v>1469</v>
      </c>
      <c r="B180" s="71" t="s">
        <v>1470</v>
      </c>
      <c r="C180" s="123" t="s">
        <v>37</v>
      </c>
      <c r="D180" s="40">
        <v>30000</v>
      </c>
      <c r="E180" s="10">
        <f>D180*K134</f>
        <v>6000</v>
      </c>
      <c r="F180" s="20">
        <v>1100</v>
      </c>
      <c r="G180" s="15">
        <v>115</v>
      </c>
      <c r="H180" s="31">
        <f>E180*K135</f>
        <v>600</v>
      </c>
      <c r="I180" s="31">
        <f>D180*K136</f>
        <v>90000</v>
      </c>
    </row>
    <row r="181" spans="1:9" ht="12.75">
      <c r="A181" s="27" t="s">
        <v>1473</v>
      </c>
      <c r="B181" s="17" t="s">
        <v>1474</v>
      </c>
      <c r="C181" s="123" t="s">
        <v>37</v>
      </c>
      <c r="D181" s="20">
        <v>30000</v>
      </c>
      <c r="E181" s="10">
        <f>D181*K134</f>
        <v>6000</v>
      </c>
      <c r="F181" s="15">
        <v>4500</v>
      </c>
      <c r="G181" s="15">
        <v>99</v>
      </c>
      <c r="H181" s="31">
        <f>E181*K135</f>
        <v>600</v>
      </c>
      <c r="I181" s="31">
        <f>D181*K136</f>
        <v>90000</v>
      </c>
    </row>
    <row r="182" spans="1:9" ht="12.75">
      <c r="A182" s="27" t="s">
        <v>1481</v>
      </c>
      <c r="B182" s="17" t="s">
        <v>1482</v>
      </c>
      <c r="C182" s="123" t="s">
        <v>37</v>
      </c>
      <c r="D182" s="20">
        <v>30000</v>
      </c>
      <c r="E182" s="10">
        <f>D182*K134</f>
        <v>6000</v>
      </c>
      <c r="F182" s="15">
        <v>4500</v>
      </c>
      <c r="G182" s="15">
        <v>99</v>
      </c>
      <c r="H182" s="31">
        <f>E182*K135</f>
        <v>600</v>
      </c>
      <c r="I182" s="31">
        <f>D182*K136</f>
        <v>90000</v>
      </c>
    </row>
    <row r="183" spans="1:9" ht="12.75">
      <c r="A183" s="27" t="s">
        <v>1485</v>
      </c>
      <c r="B183" s="17" t="s">
        <v>1486</v>
      </c>
      <c r="C183" s="123" t="s">
        <v>37</v>
      </c>
      <c r="D183" s="20">
        <v>30000</v>
      </c>
      <c r="E183" s="10">
        <f>D183*K134</f>
        <v>6000</v>
      </c>
      <c r="F183" s="15">
        <v>4500</v>
      </c>
      <c r="G183" s="15">
        <v>99</v>
      </c>
      <c r="H183" s="31">
        <f>E183*K135</f>
        <v>600</v>
      </c>
      <c r="I183" s="31">
        <f>D183*K136</f>
        <v>90000</v>
      </c>
    </row>
    <row r="184" spans="1:9" ht="12.75">
      <c r="A184" s="27" t="s">
        <v>1493</v>
      </c>
      <c r="B184" s="17" t="s">
        <v>1494</v>
      </c>
      <c r="C184" s="123" t="s">
        <v>37</v>
      </c>
      <c r="D184" s="20">
        <v>30000</v>
      </c>
      <c r="E184" s="10">
        <f>D184*K134</f>
        <v>6000</v>
      </c>
      <c r="F184" s="20">
        <v>4500</v>
      </c>
      <c r="G184" s="15">
        <v>99</v>
      </c>
      <c r="H184" s="31">
        <f>E184*K135</f>
        <v>600</v>
      </c>
      <c r="I184" s="31">
        <f>D184*K136</f>
        <v>90000</v>
      </c>
    </row>
    <row r="185" spans="1:9" ht="12.75">
      <c r="A185" s="27" t="s">
        <v>1497</v>
      </c>
      <c r="B185" s="17" t="s">
        <v>1498</v>
      </c>
      <c r="C185" s="123" t="s">
        <v>37</v>
      </c>
      <c r="D185" s="20">
        <v>30000</v>
      </c>
      <c r="E185" s="31">
        <f>D185*K134</f>
        <v>6000</v>
      </c>
      <c r="F185" s="15">
        <v>4500</v>
      </c>
      <c r="G185" s="15">
        <v>99</v>
      </c>
      <c r="H185" s="31">
        <f>E185*K135</f>
        <v>600</v>
      </c>
      <c r="I185" s="31">
        <f>D185*K136</f>
        <v>90000</v>
      </c>
    </row>
    <row r="186" spans="1:9" ht="12.75">
      <c r="A186" s="27" t="s">
        <v>1504</v>
      </c>
      <c r="B186" s="17" t="s">
        <v>1505</v>
      </c>
      <c r="C186" s="123" t="s">
        <v>37</v>
      </c>
      <c r="D186" s="20">
        <v>30000</v>
      </c>
      <c r="E186" s="31">
        <f>D186*K134</f>
        <v>6000</v>
      </c>
      <c r="F186" s="15">
        <v>4500</v>
      </c>
      <c r="G186" s="15">
        <v>99</v>
      </c>
      <c r="H186" s="31">
        <f>E186*K135</f>
        <v>600</v>
      </c>
      <c r="I186" s="31">
        <f>D186*K136</f>
        <v>90000</v>
      </c>
    </row>
    <row r="187" spans="1:9" ht="12.75">
      <c r="A187" s="27" t="s">
        <v>1510</v>
      </c>
      <c r="B187" s="17" t="s">
        <v>1511</v>
      </c>
      <c r="C187" s="123" t="s">
        <v>37</v>
      </c>
      <c r="D187" s="20">
        <v>30000</v>
      </c>
      <c r="E187" s="31">
        <f>D187*K134</f>
        <v>6000</v>
      </c>
      <c r="F187" s="15">
        <v>4500</v>
      </c>
      <c r="G187" s="15">
        <v>99</v>
      </c>
      <c r="H187" s="31">
        <f>E187*K135</f>
        <v>600</v>
      </c>
      <c r="I187" s="31">
        <f>D187*K136</f>
        <v>90000</v>
      </c>
    </row>
    <row r="188" spans="1:9" ht="12.75">
      <c r="A188" s="27" t="s">
        <v>1517</v>
      </c>
      <c r="B188" s="17" t="s">
        <v>1518</v>
      </c>
      <c r="C188" s="123" t="s">
        <v>37</v>
      </c>
      <c r="D188" s="20">
        <v>30000</v>
      </c>
      <c r="E188" s="31">
        <f>D188*K134</f>
        <v>6000</v>
      </c>
      <c r="F188" s="15">
        <v>4500</v>
      </c>
      <c r="G188" s="15">
        <v>99</v>
      </c>
      <c r="H188" s="31">
        <f>E188*K135</f>
        <v>600</v>
      </c>
      <c r="I188" s="31">
        <f>D188*K136</f>
        <v>90000</v>
      </c>
    </row>
    <row r="189" spans="1:9" ht="12.75">
      <c r="A189" s="27" t="s">
        <v>1527</v>
      </c>
      <c r="B189" s="17" t="s">
        <v>1528</v>
      </c>
      <c r="C189" s="128" t="s">
        <v>1994</v>
      </c>
      <c r="D189" s="125" t="s">
        <v>1995</v>
      </c>
      <c r="E189" s="125" t="s">
        <v>1995</v>
      </c>
      <c r="F189" s="125" t="s">
        <v>1995</v>
      </c>
      <c r="G189" s="125" t="s">
        <v>1995</v>
      </c>
      <c r="H189" s="125" t="s">
        <v>1995</v>
      </c>
      <c r="I189" s="125" t="s">
        <v>1995</v>
      </c>
    </row>
    <row r="190" spans="1:9" ht="12.75">
      <c r="A190" s="69" t="s">
        <v>1529</v>
      </c>
      <c r="B190" s="99" t="s">
        <v>1530</v>
      </c>
      <c r="C190" s="123" t="s">
        <v>37</v>
      </c>
      <c r="D190" s="15">
        <v>36000</v>
      </c>
      <c r="E190" s="31">
        <f>D190*K134</f>
        <v>7200</v>
      </c>
      <c r="F190" s="15">
        <v>4600</v>
      </c>
      <c r="G190" s="15">
        <v>80</v>
      </c>
      <c r="H190" s="31">
        <f>E190*K135</f>
        <v>720</v>
      </c>
      <c r="I190" s="31">
        <f>D190*K136</f>
        <v>108000</v>
      </c>
    </row>
    <row r="191" spans="1:9" ht="12.75">
      <c r="A191" s="27" t="s">
        <v>1535</v>
      </c>
      <c r="B191" s="17" t="s">
        <v>1536</v>
      </c>
      <c r="C191" s="128" t="s">
        <v>1994</v>
      </c>
      <c r="D191" s="125" t="s">
        <v>1995</v>
      </c>
      <c r="E191" s="125" t="s">
        <v>1995</v>
      </c>
      <c r="F191" s="125" t="s">
        <v>1995</v>
      </c>
      <c r="G191" s="125" t="s">
        <v>1995</v>
      </c>
      <c r="H191" s="125" t="s">
        <v>1995</v>
      </c>
      <c r="I191" s="125" t="s">
        <v>1995</v>
      </c>
    </row>
    <row r="192" spans="1:9" ht="12.75">
      <c r="A192" s="27" t="s">
        <v>1539</v>
      </c>
      <c r="B192" s="17" t="s">
        <v>1540</v>
      </c>
      <c r="C192" s="128" t="s">
        <v>1994</v>
      </c>
      <c r="D192" s="125" t="s">
        <v>1995</v>
      </c>
      <c r="E192" s="125" t="s">
        <v>1995</v>
      </c>
      <c r="F192" s="125" t="s">
        <v>1995</v>
      </c>
      <c r="G192" s="125" t="s">
        <v>1995</v>
      </c>
      <c r="H192" s="125" t="s">
        <v>1995</v>
      </c>
      <c r="I192" s="125" t="s">
        <v>1995</v>
      </c>
    </row>
    <row r="193" spans="1:11" ht="12.75">
      <c r="A193" s="27" t="s">
        <v>1541</v>
      </c>
      <c r="B193" s="17" t="s">
        <v>1542</v>
      </c>
      <c r="C193" s="128" t="s">
        <v>1994</v>
      </c>
      <c r="D193" s="125" t="s">
        <v>1995</v>
      </c>
      <c r="E193" s="125" t="s">
        <v>1995</v>
      </c>
      <c r="F193" s="125" t="s">
        <v>1995</v>
      </c>
      <c r="G193" s="125" t="s">
        <v>1995</v>
      </c>
      <c r="H193" s="125" t="s">
        <v>1995</v>
      </c>
      <c r="I193" s="125" t="s">
        <v>1995</v>
      </c>
    </row>
    <row r="194" spans="1:11" ht="12.75">
      <c r="A194" s="27" t="s">
        <v>1543</v>
      </c>
      <c r="B194" s="17" t="s">
        <v>1544</v>
      </c>
      <c r="C194" s="128" t="s">
        <v>1994</v>
      </c>
      <c r="D194" s="125" t="s">
        <v>1995</v>
      </c>
      <c r="E194" s="125" t="s">
        <v>1995</v>
      </c>
      <c r="F194" s="125" t="s">
        <v>1995</v>
      </c>
      <c r="G194" s="125" t="s">
        <v>1995</v>
      </c>
      <c r="H194" s="125" t="s">
        <v>1995</v>
      </c>
      <c r="I194" s="125" t="s">
        <v>1995</v>
      </c>
    </row>
    <row r="195" spans="1:11" ht="12.75">
      <c r="A195" s="27" t="s">
        <v>1545</v>
      </c>
      <c r="B195" s="17" t="s">
        <v>1546</v>
      </c>
      <c r="C195" s="128" t="s">
        <v>1994</v>
      </c>
      <c r="D195" s="125" t="s">
        <v>1995</v>
      </c>
      <c r="E195" s="125" t="s">
        <v>1995</v>
      </c>
      <c r="F195" s="125" t="s">
        <v>1995</v>
      </c>
      <c r="G195" s="125" t="s">
        <v>1995</v>
      </c>
      <c r="H195" s="125" t="s">
        <v>1995</v>
      </c>
      <c r="I195" s="125" t="s">
        <v>1995</v>
      </c>
    </row>
    <row r="196" spans="1:11" ht="12.75">
      <c r="A196" s="27" t="s">
        <v>1548</v>
      </c>
      <c r="B196" s="17" t="s">
        <v>1550</v>
      </c>
      <c r="C196" s="128" t="s">
        <v>1994</v>
      </c>
      <c r="D196" s="125" t="s">
        <v>1995</v>
      </c>
      <c r="E196" s="125" t="s">
        <v>1995</v>
      </c>
      <c r="F196" s="125" t="s">
        <v>1995</v>
      </c>
      <c r="G196" s="125" t="s">
        <v>1995</v>
      </c>
      <c r="H196" s="125" t="s">
        <v>1995</v>
      </c>
      <c r="I196" s="125" t="s">
        <v>1995</v>
      </c>
    </row>
    <row r="197" spans="1:11" ht="12.75">
      <c r="A197" s="27"/>
      <c r="B197" s="17"/>
      <c r="C197" s="74"/>
    </row>
    <row r="198" spans="1:11" ht="12.75">
      <c r="A198" s="151" t="s">
        <v>1551</v>
      </c>
      <c r="B198" s="149"/>
      <c r="C198" s="149"/>
      <c r="D198" s="149"/>
      <c r="E198" s="149"/>
      <c r="F198" s="149"/>
      <c r="G198" s="149"/>
      <c r="H198" s="149"/>
      <c r="I198" s="149"/>
      <c r="K198" s="6" t="s">
        <v>11</v>
      </c>
    </row>
    <row r="199" spans="1:11" ht="12.75">
      <c r="A199" s="65" t="s">
        <v>2</v>
      </c>
      <c r="B199" s="65" t="s">
        <v>3</v>
      </c>
      <c r="C199" s="65" t="s">
        <v>527</v>
      </c>
      <c r="D199" s="65" t="s">
        <v>5</v>
      </c>
      <c r="E199" s="65" t="s">
        <v>6</v>
      </c>
      <c r="F199" s="65" t="s">
        <v>528</v>
      </c>
      <c r="G199" s="66" t="s">
        <v>529</v>
      </c>
      <c r="H199" s="67" t="s">
        <v>7</v>
      </c>
      <c r="I199" s="68" t="s">
        <v>8</v>
      </c>
      <c r="K199" s="31">
        <f>0.2</f>
        <v>0.2</v>
      </c>
    </row>
    <row r="200" spans="1:11" ht="12.75">
      <c r="A200" s="27" t="s">
        <v>1554</v>
      </c>
      <c r="B200" s="27" t="s">
        <v>1555</v>
      </c>
      <c r="C200" s="123" t="s">
        <v>18</v>
      </c>
      <c r="D200" s="15">
        <v>50000</v>
      </c>
      <c r="E200" s="31">
        <f>D200*K3</f>
        <v>10000</v>
      </c>
      <c r="F200" s="15">
        <v>2200</v>
      </c>
      <c r="G200" s="15">
        <v>115</v>
      </c>
      <c r="H200" s="31">
        <f>E200*K200</f>
        <v>1000</v>
      </c>
      <c r="I200" s="31">
        <f>D200*K201</f>
        <v>150000</v>
      </c>
      <c r="K200" s="15">
        <v>0.1</v>
      </c>
    </row>
    <row r="201" spans="1:11" ht="12.75">
      <c r="A201" s="27" t="s">
        <v>1560</v>
      </c>
      <c r="B201" s="27" t="s">
        <v>1561</v>
      </c>
      <c r="C201" s="123" t="s">
        <v>27</v>
      </c>
      <c r="D201" s="15">
        <v>60000</v>
      </c>
      <c r="E201" s="31">
        <f>D201*K3</f>
        <v>12000</v>
      </c>
      <c r="F201" s="15">
        <v>1800</v>
      </c>
      <c r="G201" s="15">
        <v>135</v>
      </c>
      <c r="H201" s="31">
        <f>E201*K200</f>
        <v>1200</v>
      </c>
      <c r="I201" s="31">
        <f>D201*K201</f>
        <v>180000</v>
      </c>
      <c r="K201" s="15">
        <v>3</v>
      </c>
    </row>
    <row r="202" spans="1:11" ht="12.75">
      <c r="A202" s="27" t="s">
        <v>1562</v>
      </c>
      <c r="B202" s="27" t="s">
        <v>1563</v>
      </c>
      <c r="C202" s="123" t="s">
        <v>37</v>
      </c>
      <c r="D202" s="15">
        <v>75000</v>
      </c>
      <c r="E202" s="31">
        <f>D202*K3</f>
        <v>15000</v>
      </c>
      <c r="F202" s="15">
        <v>1800</v>
      </c>
      <c r="G202" s="15">
        <v>125</v>
      </c>
      <c r="H202" s="31">
        <f>E202*K200</f>
        <v>1500</v>
      </c>
      <c r="I202" s="31">
        <f>D202*K201</f>
        <v>225000</v>
      </c>
    </row>
    <row r="203" spans="1:11" ht="12.75">
      <c r="A203" s="16" t="s">
        <v>1566</v>
      </c>
      <c r="B203" s="78" t="s">
        <v>1567</v>
      </c>
      <c r="C203" s="123" t="s">
        <v>19</v>
      </c>
      <c r="D203" s="15">
        <v>55000</v>
      </c>
      <c r="E203" s="31">
        <f>D203*K3</f>
        <v>11000</v>
      </c>
      <c r="F203" s="15">
        <v>4000</v>
      </c>
      <c r="G203" s="15">
        <v>170</v>
      </c>
      <c r="H203" s="31">
        <f>E203*K200</f>
        <v>1100</v>
      </c>
      <c r="I203" s="31">
        <f>D203*K201</f>
        <v>165000</v>
      </c>
    </row>
    <row r="204" spans="1:11" ht="12.75">
      <c r="A204" s="16" t="s">
        <v>1568</v>
      </c>
      <c r="B204" s="78" t="s">
        <v>1569</v>
      </c>
      <c r="C204" s="123" t="s">
        <v>19</v>
      </c>
      <c r="D204" s="15">
        <v>55000</v>
      </c>
      <c r="E204" s="31">
        <f>D204*K3</f>
        <v>11000</v>
      </c>
      <c r="F204" s="15">
        <v>4000</v>
      </c>
      <c r="G204" s="15">
        <v>160</v>
      </c>
      <c r="H204" s="31">
        <f>E204*K200</f>
        <v>1100</v>
      </c>
      <c r="I204" s="31">
        <f>D204*K201</f>
        <v>165000</v>
      </c>
    </row>
    <row r="205" spans="1:11" ht="12.75">
      <c r="A205" s="52" t="s">
        <v>1572</v>
      </c>
      <c r="B205" s="16" t="s">
        <v>1573</v>
      </c>
      <c r="C205" s="128" t="s">
        <v>1994</v>
      </c>
      <c r="D205" s="126" t="s">
        <v>1995</v>
      </c>
      <c r="E205" s="126" t="s">
        <v>1995</v>
      </c>
      <c r="F205" s="126" t="s">
        <v>1995</v>
      </c>
      <c r="G205" s="126" t="s">
        <v>1995</v>
      </c>
      <c r="H205" s="126" t="s">
        <v>1995</v>
      </c>
      <c r="I205" s="126" t="s">
        <v>1995</v>
      </c>
    </row>
    <row r="206" spans="1:11" ht="12.75">
      <c r="A206" s="52" t="s">
        <v>1572</v>
      </c>
      <c r="B206" s="16" t="s">
        <v>1574</v>
      </c>
      <c r="C206" s="128" t="s">
        <v>1994</v>
      </c>
      <c r="D206" s="126" t="s">
        <v>1995</v>
      </c>
      <c r="E206" s="126" t="s">
        <v>1995</v>
      </c>
      <c r="F206" s="126" t="s">
        <v>1995</v>
      </c>
      <c r="G206" s="126" t="s">
        <v>1995</v>
      </c>
      <c r="H206" s="126" t="s">
        <v>1995</v>
      </c>
      <c r="I206" s="126" t="s">
        <v>1995</v>
      </c>
    </row>
    <row r="207" spans="1:11" ht="12.75">
      <c r="A207" s="52" t="s">
        <v>1572</v>
      </c>
      <c r="B207" s="16" t="s">
        <v>1575</v>
      </c>
      <c r="C207" s="128" t="s">
        <v>1994</v>
      </c>
      <c r="D207" s="126" t="s">
        <v>1995</v>
      </c>
      <c r="E207" s="126" t="s">
        <v>1995</v>
      </c>
      <c r="F207" s="126" t="s">
        <v>1995</v>
      </c>
      <c r="G207" s="126" t="s">
        <v>1995</v>
      </c>
      <c r="H207" s="126" t="s">
        <v>1995</v>
      </c>
      <c r="I207" s="126" t="s">
        <v>1995</v>
      </c>
    </row>
    <row r="208" spans="1:11" ht="12.75">
      <c r="A208" s="52" t="s">
        <v>1572</v>
      </c>
      <c r="B208" s="16" t="s">
        <v>1576</v>
      </c>
      <c r="C208" s="128" t="s">
        <v>1994</v>
      </c>
      <c r="D208" s="126" t="s">
        <v>1995</v>
      </c>
      <c r="E208" s="126" t="s">
        <v>1995</v>
      </c>
      <c r="F208" s="126" t="s">
        <v>1995</v>
      </c>
      <c r="G208" s="126" t="s">
        <v>1995</v>
      </c>
      <c r="H208" s="126" t="s">
        <v>1995</v>
      </c>
      <c r="I208" s="126" t="s">
        <v>1995</v>
      </c>
    </row>
    <row r="209" spans="1:11" ht="12.75">
      <c r="A209" s="27"/>
      <c r="B209" s="16"/>
      <c r="C209" s="74"/>
    </row>
    <row r="210" spans="1:11" ht="12.75">
      <c r="A210" s="151" t="s">
        <v>1577</v>
      </c>
      <c r="B210" s="149"/>
      <c r="C210" s="149"/>
      <c r="D210" s="149"/>
      <c r="E210" s="149"/>
      <c r="F210" s="149"/>
      <c r="G210" s="149"/>
      <c r="H210" s="149"/>
      <c r="I210" s="149"/>
      <c r="K210" s="6" t="s">
        <v>11</v>
      </c>
    </row>
    <row r="211" spans="1:11" ht="12.75">
      <c r="A211" s="65" t="s">
        <v>2</v>
      </c>
      <c r="B211" s="65" t="s">
        <v>3</v>
      </c>
      <c r="C211" s="65" t="s">
        <v>527</v>
      </c>
      <c r="D211" s="65" t="s">
        <v>5</v>
      </c>
      <c r="E211" s="65" t="s">
        <v>6</v>
      </c>
      <c r="F211" s="65" t="s">
        <v>528</v>
      </c>
      <c r="G211" s="66" t="s">
        <v>529</v>
      </c>
      <c r="H211" s="67" t="s">
        <v>7</v>
      </c>
      <c r="I211" s="68" t="s">
        <v>8</v>
      </c>
      <c r="K211" s="31">
        <f>0.2</f>
        <v>0.2</v>
      </c>
    </row>
    <row r="212" spans="1:11" ht="12.75">
      <c r="A212" s="27" t="s">
        <v>1578</v>
      </c>
      <c r="B212" s="17" t="s">
        <v>1579</v>
      </c>
      <c r="C212" s="123" t="s">
        <v>19</v>
      </c>
      <c r="D212" s="15">
        <v>60000</v>
      </c>
      <c r="E212" s="31">
        <f>D212*K211</f>
        <v>12000</v>
      </c>
      <c r="F212" s="15">
        <v>1100</v>
      </c>
      <c r="G212" s="15">
        <v>200</v>
      </c>
      <c r="H212" s="31">
        <f>E212*K212</f>
        <v>1200</v>
      </c>
      <c r="I212" s="31">
        <f>D212*K213</f>
        <v>180000</v>
      </c>
      <c r="K212" s="15">
        <v>0.1</v>
      </c>
    </row>
    <row r="213" spans="1:11" ht="12.75">
      <c r="A213" s="27" t="s">
        <v>1582</v>
      </c>
      <c r="B213" s="17" t="s">
        <v>1583</v>
      </c>
      <c r="C213" s="123" t="s">
        <v>19</v>
      </c>
      <c r="D213" s="40">
        <v>60000</v>
      </c>
      <c r="E213" s="31">
        <f>D213*K211</f>
        <v>12000</v>
      </c>
      <c r="F213" s="40">
        <v>1100</v>
      </c>
      <c r="G213" s="15">
        <v>200</v>
      </c>
      <c r="H213" s="31">
        <f>E213*K212</f>
        <v>1200</v>
      </c>
      <c r="I213" s="31">
        <f>D213*K213</f>
        <v>180000</v>
      </c>
      <c r="K213" s="15">
        <v>3</v>
      </c>
    </row>
    <row r="214" spans="1:11" ht="12.75">
      <c r="A214" s="71" t="s">
        <v>1586</v>
      </c>
      <c r="B214" s="71" t="s">
        <v>1587</v>
      </c>
      <c r="C214" s="123" t="s">
        <v>19</v>
      </c>
      <c r="D214" s="40">
        <v>60000</v>
      </c>
      <c r="E214" s="31">
        <f>D214*K211</f>
        <v>12000</v>
      </c>
      <c r="F214" s="40">
        <v>1100</v>
      </c>
      <c r="G214" s="15">
        <v>200</v>
      </c>
      <c r="H214" s="31">
        <f>E214*K212</f>
        <v>1200</v>
      </c>
      <c r="I214" s="31">
        <f>D214*K213</f>
        <v>180000</v>
      </c>
    </row>
    <row r="215" spans="1:11" ht="12.75">
      <c r="A215" s="71" t="s">
        <v>1592</v>
      </c>
      <c r="B215" s="71" t="s">
        <v>1593</v>
      </c>
      <c r="C215" s="123" t="s">
        <v>19</v>
      </c>
      <c r="D215" s="40">
        <v>60000</v>
      </c>
      <c r="E215" s="31">
        <f>D215*K211</f>
        <v>12000</v>
      </c>
      <c r="F215" s="40">
        <v>1100</v>
      </c>
      <c r="G215" s="15">
        <v>200</v>
      </c>
      <c r="H215" s="31">
        <f>E215*K212</f>
        <v>1200</v>
      </c>
      <c r="I215" s="31">
        <f>D215*K213</f>
        <v>180000</v>
      </c>
    </row>
    <row r="216" spans="1:11" ht="12.75">
      <c r="A216" s="71" t="s">
        <v>1598</v>
      </c>
      <c r="B216" s="71" t="s">
        <v>1599</v>
      </c>
      <c r="C216" s="123" t="s">
        <v>19</v>
      </c>
      <c r="D216" s="40">
        <v>60000</v>
      </c>
      <c r="E216" s="31">
        <f>D216*K211</f>
        <v>12000</v>
      </c>
      <c r="F216" s="15">
        <v>1100</v>
      </c>
      <c r="G216" s="15">
        <v>200</v>
      </c>
      <c r="H216" s="31">
        <f>E216*K212</f>
        <v>1200</v>
      </c>
      <c r="I216" s="31">
        <f>D216*K213</f>
        <v>180000</v>
      </c>
    </row>
    <row r="217" spans="1:11" ht="12.75">
      <c r="A217" s="27" t="s">
        <v>1605</v>
      </c>
      <c r="B217" s="71" t="s">
        <v>1606</v>
      </c>
      <c r="C217" s="123" t="s">
        <v>19</v>
      </c>
      <c r="D217" s="40">
        <v>60000</v>
      </c>
      <c r="E217" s="31">
        <f>D217*K211</f>
        <v>12000</v>
      </c>
      <c r="F217" s="40">
        <v>1100</v>
      </c>
      <c r="G217" s="15">
        <v>200</v>
      </c>
      <c r="H217" s="31">
        <f>E217*K212</f>
        <v>1200</v>
      </c>
      <c r="I217" s="31">
        <f>D217*K213</f>
        <v>180000</v>
      </c>
    </row>
    <row r="218" spans="1:11" ht="12.75">
      <c r="A218" s="71" t="s">
        <v>1612</v>
      </c>
      <c r="B218" s="71" t="s">
        <v>1614</v>
      </c>
      <c r="C218" s="123" t="s">
        <v>19</v>
      </c>
      <c r="D218" s="40">
        <v>60000</v>
      </c>
      <c r="E218" s="31">
        <f>D218*K211</f>
        <v>12000</v>
      </c>
      <c r="F218" s="40">
        <v>1100</v>
      </c>
      <c r="G218" s="15">
        <v>200</v>
      </c>
      <c r="H218" s="31">
        <f>E218*K212</f>
        <v>1200</v>
      </c>
      <c r="I218" s="31">
        <f>D218*K213</f>
        <v>180000</v>
      </c>
    </row>
    <row r="219" spans="1:11" ht="12.75">
      <c r="A219" s="71" t="s">
        <v>1618</v>
      </c>
      <c r="B219" s="71" t="s">
        <v>1619</v>
      </c>
      <c r="C219" s="123" t="s">
        <v>19</v>
      </c>
      <c r="D219" s="40">
        <v>60000</v>
      </c>
      <c r="E219" s="31">
        <f>D219*K211</f>
        <v>12000</v>
      </c>
      <c r="F219" s="40">
        <v>1100</v>
      </c>
      <c r="G219" s="15">
        <v>200</v>
      </c>
      <c r="H219" s="31">
        <f>E219*K212</f>
        <v>1200</v>
      </c>
      <c r="I219" s="31">
        <f>D219*K213</f>
        <v>180000</v>
      </c>
    </row>
    <row r="220" spans="1:11" ht="12.75">
      <c r="A220" s="71" t="s">
        <v>1624</v>
      </c>
      <c r="B220" s="71" t="s">
        <v>1625</v>
      </c>
      <c r="C220" s="123" t="s">
        <v>19</v>
      </c>
      <c r="D220" s="40">
        <v>60000</v>
      </c>
      <c r="E220" s="31">
        <f>D220*K211</f>
        <v>12000</v>
      </c>
      <c r="F220" s="15">
        <v>1100</v>
      </c>
      <c r="G220" s="15">
        <v>200</v>
      </c>
      <c r="H220" s="31">
        <f>E220*K212</f>
        <v>1200</v>
      </c>
      <c r="I220" s="31">
        <f>D220*K213</f>
        <v>180000</v>
      </c>
    </row>
    <row r="221" spans="1:11" ht="12.75">
      <c r="A221" s="71" t="s">
        <v>1630</v>
      </c>
      <c r="B221" s="71" t="s">
        <v>1631</v>
      </c>
      <c r="C221" s="123" t="s">
        <v>19</v>
      </c>
      <c r="D221" s="40">
        <v>60000</v>
      </c>
      <c r="E221" s="31">
        <f>D221*K211</f>
        <v>12000</v>
      </c>
      <c r="F221" s="40">
        <v>1100</v>
      </c>
      <c r="G221" s="15">
        <v>200</v>
      </c>
      <c r="H221" s="31">
        <f>E221*K212</f>
        <v>1200</v>
      </c>
      <c r="I221" s="31">
        <f>D221*K213</f>
        <v>180000</v>
      </c>
    </row>
    <row r="222" spans="1:11" ht="12.75">
      <c r="A222" s="71" t="s">
        <v>1634</v>
      </c>
      <c r="B222" s="71" t="s">
        <v>1635</v>
      </c>
      <c r="C222" s="123" t="s">
        <v>19</v>
      </c>
      <c r="D222" s="40">
        <v>60000</v>
      </c>
      <c r="E222" s="31">
        <f>D222*K211</f>
        <v>12000</v>
      </c>
      <c r="F222" s="40">
        <v>1100</v>
      </c>
      <c r="G222" s="15">
        <v>200</v>
      </c>
      <c r="H222" s="31">
        <f>E222*K212</f>
        <v>1200</v>
      </c>
      <c r="I222" s="31">
        <f>D222*K213</f>
        <v>180000</v>
      </c>
    </row>
    <row r="223" spans="1:11" ht="12.75">
      <c r="A223" s="71" t="s">
        <v>1640</v>
      </c>
      <c r="B223" s="71" t="s">
        <v>1641</v>
      </c>
      <c r="C223" s="123" t="s">
        <v>19</v>
      </c>
      <c r="D223" s="40">
        <v>60000</v>
      </c>
      <c r="E223" s="31">
        <f>D223*K211</f>
        <v>12000</v>
      </c>
      <c r="F223" s="40">
        <v>1100</v>
      </c>
      <c r="G223" s="15">
        <v>200</v>
      </c>
      <c r="H223" s="31">
        <f>E223*K212</f>
        <v>1200</v>
      </c>
      <c r="I223" s="31">
        <f>D223*K213</f>
        <v>180000</v>
      </c>
    </row>
    <row r="224" spans="1:11" ht="12.75">
      <c r="A224" s="71" t="s">
        <v>1646</v>
      </c>
      <c r="B224" s="71" t="s">
        <v>1647</v>
      </c>
      <c r="C224" s="123" t="s">
        <v>19</v>
      </c>
      <c r="D224" s="40">
        <v>60000</v>
      </c>
      <c r="E224" s="31">
        <f>D224*K211</f>
        <v>12000</v>
      </c>
      <c r="F224" s="40">
        <v>1100</v>
      </c>
      <c r="G224" s="15">
        <v>200</v>
      </c>
      <c r="H224" s="31">
        <f>E224*K212</f>
        <v>1200</v>
      </c>
      <c r="I224" s="31">
        <f>D224*K213</f>
        <v>180000</v>
      </c>
    </row>
    <row r="225" spans="1:11" ht="12.75">
      <c r="A225" s="13" t="s">
        <v>1650</v>
      </c>
      <c r="B225" s="78" t="s">
        <v>1651</v>
      </c>
      <c r="C225" s="123" t="s">
        <v>37</v>
      </c>
      <c r="D225" s="15">
        <v>100000</v>
      </c>
      <c r="E225" s="31">
        <f>D225*K211</f>
        <v>20000</v>
      </c>
      <c r="F225" s="15">
        <v>4000</v>
      </c>
      <c r="G225" s="15">
        <v>170</v>
      </c>
      <c r="H225" s="31">
        <f>E225*K212</f>
        <v>2000</v>
      </c>
      <c r="I225" s="31">
        <f>D225*K213</f>
        <v>300000</v>
      </c>
    </row>
    <row r="226" spans="1:11" ht="12.75">
      <c r="A226" s="13" t="s">
        <v>1656</v>
      </c>
      <c r="B226" s="13" t="s">
        <v>1657</v>
      </c>
      <c r="C226" s="123" t="s">
        <v>37</v>
      </c>
      <c r="D226" s="15">
        <v>100000</v>
      </c>
      <c r="E226" s="31">
        <f>D225*K211</f>
        <v>20000</v>
      </c>
      <c r="F226" s="15">
        <v>4000</v>
      </c>
      <c r="G226" s="15">
        <v>160</v>
      </c>
      <c r="H226" s="31">
        <f>E226*K212</f>
        <v>2000</v>
      </c>
      <c r="I226" s="31">
        <f>D226*K213</f>
        <v>300000</v>
      </c>
    </row>
    <row r="227" spans="1:11" ht="12.75">
      <c r="A227" s="13" t="s">
        <v>1572</v>
      </c>
      <c r="B227" s="13" t="s">
        <v>1662</v>
      </c>
      <c r="C227" s="128" t="s">
        <v>1994</v>
      </c>
      <c r="D227" s="126" t="s">
        <v>1995</v>
      </c>
      <c r="E227" s="126" t="s">
        <v>1995</v>
      </c>
      <c r="F227" s="126" t="s">
        <v>1995</v>
      </c>
      <c r="G227" s="126" t="s">
        <v>1995</v>
      </c>
      <c r="H227" s="126" t="s">
        <v>1995</v>
      </c>
      <c r="I227" s="126" t="s">
        <v>1995</v>
      </c>
    </row>
    <row r="228" spans="1:11" ht="12.75">
      <c r="A228" s="13" t="s">
        <v>1572</v>
      </c>
      <c r="B228" s="13" t="s">
        <v>1663</v>
      </c>
      <c r="C228" s="128" t="s">
        <v>1994</v>
      </c>
      <c r="D228" s="126" t="s">
        <v>1995</v>
      </c>
      <c r="E228" s="126" t="s">
        <v>1995</v>
      </c>
      <c r="F228" s="126" t="s">
        <v>1995</v>
      </c>
      <c r="G228" s="126" t="s">
        <v>1995</v>
      </c>
      <c r="H228" s="126" t="s">
        <v>1995</v>
      </c>
      <c r="I228" s="126" t="s">
        <v>1995</v>
      </c>
    </row>
    <row r="229" spans="1:11" ht="12.75">
      <c r="A229" s="13" t="s">
        <v>1572</v>
      </c>
      <c r="B229" s="13" t="s">
        <v>1666</v>
      </c>
      <c r="C229" s="128" t="s">
        <v>1994</v>
      </c>
      <c r="D229" s="126" t="s">
        <v>1995</v>
      </c>
      <c r="E229" s="126" t="s">
        <v>1995</v>
      </c>
      <c r="F229" s="126" t="s">
        <v>1995</v>
      </c>
      <c r="G229" s="126" t="s">
        <v>1995</v>
      </c>
      <c r="H229" s="126" t="s">
        <v>1995</v>
      </c>
      <c r="I229" s="126" t="s">
        <v>1995</v>
      </c>
    </row>
    <row r="230" spans="1:11" ht="12.75">
      <c r="A230" s="13" t="s">
        <v>1572</v>
      </c>
      <c r="B230" s="13" t="s">
        <v>1667</v>
      </c>
      <c r="C230" s="128" t="s">
        <v>1994</v>
      </c>
      <c r="D230" s="126" t="s">
        <v>1995</v>
      </c>
      <c r="E230" s="126" t="s">
        <v>1995</v>
      </c>
      <c r="F230" s="126" t="s">
        <v>1995</v>
      </c>
      <c r="G230" s="126" t="s">
        <v>1995</v>
      </c>
      <c r="H230" s="126" t="s">
        <v>1995</v>
      </c>
      <c r="I230" s="126" t="s">
        <v>1995</v>
      </c>
    </row>
    <row r="231" spans="1:11" ht="12.75">
      <c r="A231" s="13"/>
      <c r="B231" s="13"/>
      <c r="C231" s="74"/>
    </row>
    <row r="232" spans="1:11" ht="12.75">
      <c r="A232" s="151" t="s">
        <v>1668</v>
      </c>
      <c r="B232" s="149"/>
      <c r="C232" s="149"/>
      <c r="D232" s="149"/>
      <c r="E232" s="149"/>
      <c r="F232" s="149"/>
      <c r="G232" s="149"/>
      <c r="H232" s="149"/>
      <c r="I232" s="149"/>
      <c r="K232" s="6" t="s">
        <v>11</v>
      </c>
    </row>
    <row r="233" spans="1:11" ht="12.75">
      <c r="A233" s="65" t="s">
        <v>2</v>
      </c>
      <c r="B233" s="65" t="s">
        <v>3</v>
      </c>
      <c r="C233" s="65" t="s">
        <v>527</v>
      </c>
      <c r="D233" s="65" t="s">
        <v>5</v>
      </c>
      <c r="E233" s="65" t="s">
        <v>6</v>
      </c>
      <c r="F233" s="65" t="s">
        <v>528</v>
      </c>
      <c r="G233" s="66" t="s">
        <v>529</v>
      </c>
      <c r="H233" s="67" t="s">
        <v>7</v>
      </c>
      <c r="I233" s="68" t="s">
        <v>8</v>
      </c>
      <c r="K233" s="31">
        <f>0.2</f>
        <v>0.2</v>
      </c>
    </row>
    <row r="234" spans="1:11" ht="12.75">
      <c r="A234" s="27" t="s">
        <v>1671</v>
      </c>
      <c r="B234" s="17" t="s">
        <v>1672</v>
      </c>
      <c r="C234" s="123" t="s">
        <v>19</v>
      </c>
      <c r="D234" s="15">
        <v>25000</v>
      </c>
      <c r="E234" s="31">
        <f>D234*K233</f>
        <v>5000</v>
      </c>
      <c r="F234" s="15">
        <v>1300</v>
      </c>
      <c r="G234" s="15">
        <v>245</v>
      </c>
      <c r="H234" s="31">
        <f>E234*K234</f>
        <v>500</v>
      </c>
      <c r="I234" s="31">
        <f>D234*K235</f>
        <v>50000</v>
      </c>
      <c r="K234" s="15">
        <v>0.1</v>
      </c>
    </row>
    <row r="235" spans="1:11" ht="12.75">
      <c r="A235" s="27" t="s">
        <v>1671</v>
      </c>
      <c r="B235" s="17" t="s">
        <v>1677</v>
      </c>
      <c r="C235" s="123" t="s">
        <v>19</v>
      </c>
      <c r="D235" s="15">
        <v>25000</v>
      </c>
      <c r="E235" s="31">
        <f>D235*K233</f>
        <v>5000</v>
      </c>
      <c r="F235" s="15">
        <v>1300</v>
      </c>
      <c r="G235" s="15">
        <v>245</v>
      </c>
      <c r="H235" s="31">
        <f>E235*K234</f>
        <v>500</v>
      </c>
      <c r="I235" s="31">
        <f>D235*K235</f>
        <v>50000</v>
      </c>
      <c r="K235" s="15">
        <v>2</v>
      </c>
    </row>
    <row r="236" spans="1:11" ht="12.75">
      <c r="A236" s="27" t="s">
        <v>1683</v>
      </c>
      <c r="B236" s="17" t="s">
        <v>1685</v>
      </c>
      <c r="C236" s="123" t="s">
        <v>18</v>
      </c>
      <c r="D236" s="15">
        <v>20000</v>
      </c>
      <c r="E236" s="31">
        <f>D236*K233</f>
        <v>4000</v>
      </c>
      <c r="F236" s="15">
        <v>1300</v>
      </c>
      <c r="G236" s="15">
        <v>245</v>
      </c>
      <c r="H236" s="31">
        <f>E236*K234</f>
        <v>400</v>
      </c>
      <c r="I236" s="31">
        <f>D236*K235</f>
        <v>40000</v>
      </c>
    </row>
    <row r="237" spans="1:11" ht="12.75">
      <c r="A237" s="27" t="s">
        <v>1688</v>
      </c>
      <c r="B237" s="17" t="s">
        <v>1689</v>
      </c>
      <c r="C237" s="123" t="s">
        <v>18</v>
      </c>
      <c r="D237" s="15">
        <v>20000</v>
      </c>
      <c r="E237" s="31">
        <f>D237*K233</f>
        <v>4000</v>
      </c>
      <c r="F237" s="15">
        <v>1300</v>
      </c>
      <c r="G237" s="15">
        <v>245</v>
      </c>
      <c r="H237" s="31">
        <f>E237*K234</f>
        <v>400</v>
      </c>
      <c r="I237" s="31">
        <f>D237*K235</f>
        <v>40000</v>
      </c>
    </row>
    <row r="238" spans="1:11" ht="12.75">
      <c r="A238" s="27" t="s">
        <v>1694</v>
      </c>
      <c r="B238" s="17" t="s">
        <v>1695</v>
      </c>
      <c r="C238" s="123" t="s">
        <v>18</v>
      </c>
      <c r="D238" s="15">
        <v>20000</v>
      </c>
      <c r="E238" s="31">
        <f>D238*K233</f>
        <v>4000</v>
      </c>
      <c r="F238" s="15">
        <v>1300</v>
      </c>
      <c r="G238" s="15">
        <v>245</v>
      </c>
      <c r="H238" s="31">
        <f>E238*K234</f>
        <v>400</v>
      </c>
      <c r="I238" s="31">
        <f>D238*K235</f>
        <v>40000</v>
      </c>
    </row>
    <row r="239" spans="1:11" ht="12.75">
      <c r="A239" s="27" t="s">
        <v>1698</v>
      </c>
      <c r="B239" s="17" t="s">
        <v>1699</v>
      </c>
      <c r="C239" s="123" t="s">
        <v>18</v>
      </c>
      <c r="D239" s="15">
        <v>20000</v>
      </c>
      <c r="E239" s="31">
        <f>D239*K233</f>
        <v>4000</v>
      </c>
      <c r="F239" s="15">
        <v>1300</v>
      </c>
      <c r="G239" s="15">
        <v>245</v>
      </c>
      <c r="H239" s="31">
        <f>E239*K234</f>
        <v>400</v>
      </c>
      <c r="I239" s="31">
        <f>D239*K235</f>
        <v>40000</v>
      </c>
    </row>
    <row r="240" spans="1:11" ht="12.75">
      <c r="A240" s="27" t="s">
        <v>1702</v>
      </c>
      <c r="B240" s="17" t="s">
        <v>1703</v>
      </c>
      <c r="C240" s="123" t="s">
        <v>18</v>
      </c>
      <c r="D240" s="15">
        <v>20000</v>
      </c>
      <c r="E240" s="31">
        <f>D240*K233</f>
        <v>4000</v>
      </c>
      <c r="F240" s="15">
        <v>1300</v>
      </c>
      <c r="G240" s="15">
        <v>245</v>
      </c>
      <c r="H240" s="31">
        <f>E240*K234</f>
        <v>400</v>
      </c>
      <c r="I240" s="31">
        <f>D240*K235</f>
        <v>40000</v>
      </c>
    </row>
    <row r="241" spans="1:9" ht="12.75">
      <c r="A241" s="71" t="s">
        <v>1706</v>
      </c>
      <c r="B241" s="17" t="s">
        <v>1707</v>
      </c>
      <c r="C241" s="123" t="s">
        <v>18</v>
      </c>
      <c r="D241" s="15">
        <v>20000</v>
      </c>
      <c r="E241" s="31">
        <f>D241*K233</f>
        <v>4000</v>
      </c>
      <c r="F241" s="15">
        <v>1300</v>
      </c>
      <c r="G241" s="15">
        <v>245</v>
      </c>
      <c r="H241" s="31">
        <f>E241*K234</f>
        <v>400</v>
      </c>
      <c r="I241" s="31">
        <f>D241*K235</f>
        <v>40000</v>
      </c>
    </row>
    <row r="242" spans="1:9" ht="12.75">
      <c r="A242" s="71" t="s">
        <v>1711</v>
      </c>
      <c r="B242" s="17" t="s">
        <v>1712</v>
      </c>
      <c r="C242" s="123" t="s">
        <v>18</v>
      </c>
      <c r="D242" s="15">
        <v>20000</v>
      </c>
      <c r="E242" s="31">
        <f>D242*K233</f>
        <v>4000</v>
      </c>
      <c r="F242" s="15">
        <v>1300</v>
      </c>
      <c r="G242" s="15">
        <v>245</v>
      </c>
      <c r="H242" s="31">
        <f>E242*K234</f>
        <v>400</v>
      </c>
      <c r="I242" s="31">
        <f>D242*K235</f>
        <v>40000</v>
      </c>
    </row>
    <row r="243" spans="1:9" ht="12.75">
      <c r="A243" s="71" t="s">
        <v>1702</v>
      </c>
      <c r="B243" s="17" t="s">
        <v>1715</v>
      </c>
      <c r="C243" s="123" t="s">
        <v>18</v>
      </c>
      <c r="D243" s="15">
        <v>20000</v>
      </c>
      <c r="E243" s="31">
        <f>D243*K233</f>
        <v>4000</v>
      </c>
      <c r="F243" s="15">
        <v>1300</v>
      </c>
      <c r="G243" s="15">
        <v>245</v>
      </c>
      <c r="H243" s="31">
        <f>E243*K234</f>
        <v>400</v>
      </c>
      <c r="I243" s="31">
        <f>D243*K235</f>
        <v>40000</v>
      </c>
    </row>
    <row r="244" spans="1:9" ht="12.75">
      <c r="A244" s="71" t="s">
        <v>1688</v>
      </c>
      <c r="B244" s="71" t="s">
        <v>1720</v>
      </c>
      <c r="C244" s="123" t="s">
        <v>18</v>
      </c>
      <c r="D244" s="15">
        <v>20000</v>
      </c>
      <c r="E244" s="31">
        <f>D244*K233</f>
        <v>4000</v>
      </c>
      <c r="F244" s="15">
        <v>1300</v>
      </c>
      <c r="G244" s="15">
        <v>245</v>
      </c>
      <c r="H244" s="31">
        <f>E244*K234</f>
        <v>400</v>
      </c>
      <c r="I244" s="31">
        <f>D244*K235</f>
        <v>40000</v>
      </c>
    </row>
    <row r="245" spans="1:9" ht="12.75">
      <c r="A245" s="71" t="s">
        <v>1723</v>
      </c>
      <c r="B245" s="17" t="s">
        <v>1724</v>
      </c>
      <c r="C245" s="123" t="s">
        <v>18</v>
      </c>
      <c r="D245" s="15">
        <v>20000</v>
      </c>
      <c r="E245" s="31">
        <f>D245*K233</f>
        <v>4000</v>
      </c>
      <c r="F245" s="15">
        <v>1300</v>
      </c>
      <c r="G245" s="15">
        <v>245</v>
      </c>
      <c r="H245" s="31">
        <f>E245*K234</f>
        <v>400</v>
      </c>
      <c r="I245" s="31">
        <f>D245*K235</f>
        <v>40000</v>
      </c>
    </row>
    <row r="246" spans="1:9" ht="12.75">
      <c r="A246" s="71" t="s">
        <v>1688</v>
      </c>
      <c r="B246" s="17" t="s">
        <v>1729</v>
      </c>
      <c r="C246" s="123" t="s">
        <v>18</v>
      </c>
      <c r="D246" s="15">
        <v>20000</v>
      </c>
      <c r="E246" s="31">
        <f>D246*K233</f>
        <v>4000</v>
      </c>
      <c r="F246" s="15">
        <v>1300</v>
      </c>
      <c r="G246" s="15">
        <v>245</v>
      </c>
      <c r="H246" s="31">
        <f>E246*K234</f>
        <v>400</v>
      </c>
      <c r="I246" s="31">
        <f>D246*K235</f>
        <v>40000</v>
      </c>
    </row>
    <row r="247" spans="1:9" ht="12.75">
      <c r="A247" s="71" t="s">
        <v>1732</v>
      </c>
      <c r="B247" s="17" t="s">
        <v>1733</v>
      </c>
      <c r="C247" s="123" t="s">
        <v>18</v>
      </c>
      <c r="D247" s="15">
        <v>20000</v>
      </c>
      <c r="E247" s="31">
        <f>D247*K233</f>
        <v>4000</v>
      </c>
      <c r="F247" s="15">
        <v>1300</v>
      </c>
      <c r="G247" s="15">
        <v>245</v>
      </c>
      <c r="H247" s="31">
        <f>E247*K234</f>
        <v>400</v>
      </c>
      <c r="I247" s="31">
        <f>D247*K235</f>
        <v>40000</v>
      </c>
    </row>
    <row r="248" spans="1:9" ht="12.75">
      <c r="A248" s="71" t="s">
        <v>1738</v>
      </c>
      <c r="B248" s="17" t="s">
        <v>1739</v>
      </c>
      <c r="C248" s="123" t="s">
        <v>18</v>
      </c>
      <c r="D248" s="15">
        <v>20000</v>
      </c>
      <c r="E248" s="31">
        <f>D248*K233</f>
        <v>4000</v>
      </c>
      <c r="F248" s="15">
        <v>1300</v>
      </c>
      <c r="G248" s="15">
        <v>245</v>
      </c>
      <c r="H248" s="31">
        <f>E248*K234</f>
        <v>400</v>
      </c>
      <c r="I248" s="31">
        <f>D248*K235</f>
        <v>40000</v>
      </c>
    </row>
    <row r="249" spans="1:9" ht="12.75">
      <c r="A249" s="27" t="s">
        <v>1742</v>
      </c>
      <c r="B249" s="17" t="s">
        <v>1743</v>
      </c>
      <c r="C249" s="123" t="s">
        <v>37</v>
      </c>
      <c r="D249" s="15">
        <v>50000</v>
      </c>
      <c r="E249" s="31">
        <f>D249*K233</f>
        <v>10000</v>
      </c>
      <c r="F249" s="15">
        <v>4600</v>
      </c>
      <c r="G249" s="15">
        <v>290</v>
      </c>
      <c r="H249" s="31">
        <f>E249*K234</f>
        <v>1000</v>
      </c>
      <c r="I249" s="31">
        <f>D249*K235</f>
        <v>100000</v>
      </c>
    </row>
    <row r="250" spans="1:9" ht="12.75">
      <c r="A250" s="27" t="s">
        <v>1746</v>
      </c>
      <c r="B250" s="87" t="s">
        <v>1747</v>
      </c>
      <c r="C250" s="123" t="s">
        <v>37</v>
      </c>
      <c r="D250" s="15">
        <v>50000</v>
      </c>
      <c r="E250" s="31">
        <f>D250*K233</f>
        <v>10000</v>
      </c>
      <c r="F250" s="40">
        <v>4600</v>
      </c>
      <c r="G250" s="15">
        <v>290</v>
      </c>
      <c r="H250" s="31">
        <f>E250*K234</f>
        <v>1000</v>
      </c>
      <c r="I250" s="31">
        <f>D250*K235</f>
        <v>100000</v>
      </c>
    </row>
    <row r="251" spans="1:9" ht="12.75">
      <c r="A251" s="71" t="s">
        <v>1750</v>
      </c>
      <c r="B251" s="87" t="s">
        <v>1751</v>
      </c>
      <c r="C251" s="123" t="s">
        <v>37</v>
      </c>
      <c r="D251" s="15">
        <v>50000</v>
      </c>
      <c r="E251" s="31">
        <f>D251*K233</f>
        <v>10000</v>
      </c>
      <c r="F251" s="40">
        <v>4600</v>
      </c>
      <c r="G251" s="15">
        <v>290</v>
      </c>
      <c r="H251" s="31">
        <f>E251*K234</f>
        <v>1000</v>
      </c>
      <c r="I251" s="31">
        <f>D251*K235</f>
        <v>100000</v>
      </c>
    </row>
    <row r="252" spans="1:9" ht="12.75">
      <c r="A252" s="27" t="s">
        <v>1754</v>
      </c>
      <c r="B252" s="17" t="s">
        <v>1755</v>
      </c>
      <c r="C252" s="123" t="s">
        <v>27</v>
      </c>
      <c r="D252" s="15">
        <v>35000</v>
      </c>
      <c r="E252" s="31">
        <f>D252*K233</f>
        <v>7000</v>
      </c>
      <c r="F252" s="15">
        <v>2500</v>
      </c>
      <c r="G252" s="15">
        <v>217</v>
      </c>
      <c r="H252" s="31">
        <f>E252*K234</f>
        <v>700</v>
      </c>
      <c r="I252" s="31">
        <f>D252*K235</f>
        <v>70000</v>
      </c>
    </row>
    <row r="253" spans="1:9" ht="12.75">
      <c r="A253" s="27" t="s">
        <v>1758</v>
      </c>
      <c r="B253" s="17" t="s">
        <v>1759</v>
      </c>
      <c r="C253" s="123" t="s">
        <v>27</v>
      </c>
      <c r="D253" s="15">
        <v>30000</v>
      </c>
      <c r="E253" s="31">
        <f>D253*K233</f>
        <v>6000</v>
      </c>
      <c r="F253" s="15">
        <v>3200</v>
      </c>
      <c r="G253" s="15">
        <v>250</v>
      </c>
      <c r="H253" s="31">
        <f>E253*K234</f>
        <v>600</v>
      </c>
      <c r="I253" s="31">
        <f>D253*K235</f>
        <v>60000</v>
      </c>
    </row>
    <row r="254" spans="1:9" ht="12.75">
      <c r="A254" s="71" t="s">
        <v>1764</v>
      </c>
      <c r="B254" s="17" t="s">
        <v>1765</v>
      </c>
      <c r="C254" s="123" t="s">
        <v>27</v>
      </c>
      <c r="D254" s="15">
        <v>30000</v>
      </c>
      <c r="E254" s="31">
        <f>D254*K233</f>
        <v>6000</v>
      </c>
      <c r="F254" s="15">
        <v>3200</v>
      </c>
      <c r="G254" s="15">
        <v>250</v>
      </c>
      <c r="H254" s="31">
        <f>E254*K234</f>
        <v>600</v>
      </c>
      <c r="I254" s="31">
        <f>D254*K235</f>
        <v>60000</v>
      </c>
    </row>
    <row r="255" spans="1:9" ht="12.75">
      <c r="A255" s="71" t="s">
        <v>1768</v>
      </c>
      <c r="B255" s="17" t="s">
        <v>1769</v>
      </c>
      <c r="C255" s="123" t="s">
        <v>27</v>
      </c>
      <c r="D255" s="15">
        <v>45000</v>
      </c>
      <c r="E255" s="31">
        <f>D255*K233</f>
        <v>9000</v>
      </c>
      <c r="F255" s="15">
        <v>4300</v>
      </c>
      <c r="G255" s="15">
        <v>250</v>
      </c>
      <c r="H255" s="31">
        <f>E255*K234</f>
        <v>900</v>
      </c>
      <c r="I255" s="31">
        <f>D255*K235</f>
        <v>90000</v>
      </c>
    </row>
    <row r="256" spans="1:9" ht="12.75">
      <c r="A256" s="71" t="s">
        <v>1774</v>
      </c>
      <c r="B256" s="71" t="s">
        <v>1775</v>
      </c>
      <c r="C256" s="123" t="s">
        <v>27</v>
      </c>
      <c r="D256" s="15">
        <v>45000</v>
      </c>
      <c r="E256" s="31">
        <f>D256*K233</f>
        <v>9000</v>
      </c>
      <c r="F256" s="15">
        <v>4300</v>
      </c>
      <c r="G256" s="15">
        <v>250</v>
      </c>
      <c r="H256" s="31">
        <f>E256*K234</f>
        <v>900</v>
      </c>
      <c r="I256" s="31">
        <f>D256*K235</f>
        <v>90000</v>
      </c>
    </row>
    <row r="257" spans="1:11" ht="12.75">
      <c r="A257" s="71" t="s">
        <v>1779</v>
      </c>
      <c r="B257" s="71" t="s">
        <v>1780</v>
      </c>
      <c r="C257" s="123" t="s">
        <v>18</v>
      </c>
      <c r="D257" s="15">
        <v>20000</v>
      </c>
      <c r="E257" s="31">
        <f>D257*K233</f>
        <v>4000</v>
      </c>
      <c r="F257" s="15">
        <v>1100</v>
      </c>
      <c r="G257" s="15">
        <v>250</v>
      </c>
      <c r="H257" s="31">
        <f>E257*K234</f>
        <v>400</v>
      </c>
      <c r="I257" s="31">
        <f>D257*K235</f>
        <v>40000</v>
      </c>
    </row>
    <row r="258" spans="1:11" ht="12.75">
      <c r="A258" s="71" t="s">
        <v>1783</v>
      </c>
      <c r="B258" s="71" t="s">
        <v>1784</v>
      </c>
      <c r="C258" s="123" t="s">
        <v>18</v>
      </c>
      <c r="D258" s="40">
        <v>20000</v>
      </c>
      <c r="E258" s="31">
        <f>D258*K233</f>
        <v>4000</v>
      </c>
      <c r="F258" s="15">
        <v>1100</v>
      </c>
      <c r="G258" s="15">
        <v>250</v>
      </c>
      <c r="H258" s="31">
        <f>E258*K234</f>
        <v>400</v>
      </c>
      <c r="I258" s="31">
        <f>D258*K235</f>
        <v>40000</v>
      </c>
    </row>
    <row r="259" spans="1:11" ht="12.75">
      <c r="A259" s="27" t="s">
        <v>1785</v>
      </c>
      <c r="B259" s="17" t="s">
        <v>1786</v>
      </c>
      <c r="C259" s="123" t="s">
        <v>37</v>
      </c>
      <c r="D259" s="15">
        <v>50000</v>
      </c>
      <c r="E259" s="31">
        <f>D259*K233</f>
        <v>10000</v>
      </c>
      <c r="F259" s="15">
        <v>4800</v>
      </c>
      <c r="G259" s="15">
        <v>300</v>
      </c>
      <c r="H259" s="31">
        <f>E259*K234</f>
        <v>1000</v>
      </c>
      <c r="I259" s="31">
        <f>D259*K235</f>
        <v>100000</v>
      </c>
    </row>
    <row r="260" spans="1:11" ht="12.75">
      <c r="A260" s="27" t="s">
        <v>1789</v>
      </c>
      <c r="B260" s="17" t="s">
        <v>1790</v>
      </c>
      <c r="C260" s="123" t="s">
        <v>37</v>
      </c>
      <c r="D260" s="15">
        <v>60000</v>
      </c>
      <c r="E260" s="31">
        <f>D260*K233</f>
        <v>12000</v>
      </c>
      <c r="F260" s="15">
        <v>6000</v>
      </c>
      <c r="G260" s="15">
        <v>300</v>
      </c>
      <c r="H260" s="31">
        <f>E260*K234</f>
        <v>1200</v>
      </c>
      <c r="I260" s="31">
        <f>D260*K235</f>
        <v>120000</v>
      </c>
    </row>
    <row r="261" spans="1:11" ht="12.75">
      <c r="A261" s="27" t="s">
        <v>1791</v>
      </c>
      <c r="B261" s="17" t="s">
        <v>1792</v>
      </c>
      <c r="C261" s="123" t="s">
        <v>37</v>
      </c>
      <c r="D261" s="15">
        <v>60000</v>
      </c>
      <c r="E261" s="31">
        <f>D261*K233</f>
        <v>12000</v>
      </c>
      <c r="F261" s="15">
        <v>6000</v>
      </c>
      <c r="G261" s="15">
        <v>300</v>
      </c>
      <c r="H261" s="31">
        <f>E261*K234</f>
        <v>1200</v>
      </c>
      <c r="I261" s="31">
        <f>D261*K235</f>
        <v>120000</v>
      </c>
    </row>
    <row r="262" spans="1:11" ht="12.75">
      <c r="A262" s="27" t="s">
        <v>1795</v>
      </c>
      <c r="B262" s="17" t="s">
        <v>1796</v>
      </c>
      <c r="C262" s="128" t="s">
        <v>1994</v>
      </c>
      <c r="D262" s="125" t="s">
        <v>1995</v>
      </c>
      <c r="E262" s="125" t="s">
        <v>1995</v>
      </c>
      <c r="F262" s="125" t="s">
        <v>1995</v>
      </c>
      <c r="G262" s="125" t="s">
        <v>1995</v>
      </c>
      <c r="H262" s="125" t="s">
        <v>1995</v>
      </c>
      <c r="I262" s="125" t="s">
        <v>1995</v>
      </c>
    </row>
    <row r="263" spans="1:11" ht="12.75">
      <c r="A263" s="27" t="s">
        <v>1797</v>
      </c>
      <c r="B263" s="17" t="s">
        <v>1798</v>
      </c>
      <c r="C263" s="128" t="s">
        <v>1994</v>
      </c>
      <c r="D263" s="125" t="s">
        <v>1995</v>
      </c>
      <c r="E263" s="125" t="s">
        <v>1995</v>
      </c>
      <c r="F263" s="125" t="s">
        <v>1995</v>
      </c>
      <c r="G263" s="125" t="s">
        <v>1995</v>
      </c>
      <c r="H263" s="125" t="s">
        <v>1995</v>
      </c>
      <c r="I263" s="125" t="s">
        <v>1995</v>
      </c>
    </row>
    <row r="264" spans="1:11" ht="12.75">
      <c r="A264" s="27" t="s">
        <v>1799</v>
      </c>
      <c r="B264" s="17" t="s">
        <v>1800</v>
      </c>
      <c r="C264" s="128" t="s">
        <v>1994</v>
      </c>
      <c r="D264" s="125" t="s">
        <v>1995</v>
      </c>
      <c r="E264" s="125" t="s">
        <v>1995</v>
      </c>
      <c r="F264" s="125" t="s">
        <v>1995</v>
      </c>
      <c r="G264" s="125" t="s">
        <v>1995</v>
      </c>
      <c r="H264" s="125" t="s">
        <v>1995</v>
      </c>
      <c r="I264" s="125" t="s">
        <v>1995</v>
      </c>
    </row>
    <row r="265" spans="1:11" ht="12.75">
      <c r="A265" s="27" t="s">
        <v>1801</v>
      </c>
      <c r="B265" s="17" t="s">
        <v>1802</v>
      </c>
      <c r="C265" s="128" t="s">
        <v>1994</v>
      </c>
      <c r="D265" s="125" t="s">
        <v>1995</v>
      </c>
      <c r="E265" s="125" t="s">
        <v>1995</v>
      </c>
      <c r="F265" s="125" t="s">
        <v>1995</v>
      </c>
      <c r="G265" s="125" t="s">
        <v>1995</v>
      </c>
      <c r="H265" s="125" t="s">
        <v>1995</v>
      </c>
      <c r="I265" s="125" t="s">
        <v>1995</v>
      </c>
    </row>
    <row r="266" spans="1:11" ht="12.75">
      <c r="A266" s="27" t="s">
        <v>1803</v>
      </c>
      <c r="B266" s="17" t="s">
        <v>1804</v>
      </c>
      <c r="C266" s="128" t="s">
        <v>1994</v>
      </c>
      <c r="D266" s="125" t="s">
        <v>1995</v>
      </c>
      <c r="E266" s="125" t="s">
        <v>1995</v>
      </c>
      <c r="F266" s="125" t="s">
        <v>1995</v>
      </c>
      <c r="G266" s="125" t="s">
        <v>1995</v>
      </c>
      <c r="H266" s="125" t="s">
        <v>1995</v>
      </c>
      <c r="I266" s="125" t="s">
        <v>1995</v>
      </c>
    </row>
    <row r="267" spans="1:11" ht="12.75">
      <c r="A267" s="27" t="s">
        <v>1803</v>
      </c>
      <c r="B267" s="71" t="s">
        <v>1805</v>
      </c>
      <c r="C267" s="128" t="s">
        <v>1994</v>
      </c>
      <c r="D267" s="125" t="s">
        <v>1995</v>
      </c>
      <c r="E267" s="125" t="s">
        <v>1995</v>
      </c>
      <c r="F267" s="125" t="s">
        <v>1995</v>
      </c>
      <c r="G267" s="125" t="s">
        <v>1995</v>
      </c>
      <c r="H267" s="125" t="s">
        <v>1995</v>
      </c>
      <c r="I267" s="125" t="s">
        <v>1995</v>
      </c>
    </row>
    <row r="268" spans="1:11" ht="12.75">
      <c r="A268" s="27" t="s">
        <v>1806</v>
      </c>
      <c r="B268" s="71" t="s">
        <v>1807</v>
      </c>
      <c r="C268" s="128" t="s">
        <v>1994</v>
      </c>
      <c r="D268" s="125" t="s">
        <v>1995</v>
      </c>
      <c r="E268" s="125" t="s">
        <v>1995</v>
      </c>
      <c r="F268" s="125" t="s">
        <v>1995</v>
      </c>
      <c r="G268" s="125" t="s">
        <v>1995</v>
      </c>
      <c r="H268" s="125" t="s">
        <v>1995</v>
      </c>
      <c r="I268" s="125" t="s">
        <v>1995</v>
      </c>
    </row>
    <row r="269" spans="1:11" ht="12.75">
      <c r="A269" s="71" t="s">
        <v>1803</v>
      </c>
      <c r="B269" s="71" t="s">
        <v>1808</v>
      </c>
      <c r="C269" s="128" t="s">
        <v>1994</v>
      </c>
      <c r="D269" s="125" t="s">
        <v>1995</v>
      </c>
      <c r="E269" s="125" t="s">
        <v>1995</v>
      </c>
      <c r="F269" s="125" t="s">
        <v>1995</v>
      </c>
      <c r="G269" s="125" t="s">
        <v>1995</v>
      </c>
      <c r="H269" s="125" t="s">
        <v>1995</v>
      </c>
      <c r="I269" s="125" t="s">
        <v>1995</v>
      </c>
    </row>
    <row r="270" spans="1:11" ht="12.75">
      <c r="A270" s="87" t="s">
        <v>1809</v>
      </c>
      <c r="B270" s="139" t="s">
        <v>1995</v>
      </c>
      <c r="C270" s="128" t="s">
        <v>1994</v>
      </c>
      <c r="D270" s="15">
        <v>50000</v>
      </c>
      <c r="E270" s="31">
        <f>D270*K233</f>
        <v>10000</v>
      </c>
      <c r="F270" s="15">
        <v>2600</v>
      </c>
      <c r="G270" s="15">
        <v>293</v>
      </c>
      <c r="H270" s="31">
        <f>E270*K234</f>
        <v>1000</v>
      </c>
      <c r="I270" s="31">
        <f>K235*D270</f>
        <v>100000</v>
      </c>
    </row>
    <row r="271" spans="1:11" ht="12.75">
      <c r="A271" s="71"/>
      <c r="B271" s="71"/>
      <c r="C271" s="74"/>
      <c r="F271" s="31"/>
      <c r="G271" s="31"/>
    </row>
    <row r="272" spans="1:11" ht="12.75">
      <c r="A272" s="151" t="s">
        <v>1812</v>
      </c>
      <c r="B272" s="149"/>
      <c r="C272" s="149"/>
      <c r="D272" s="149"/>
      <c r="E272" s="149"/>
      <c r="F272" s="149"/>
      <c r="G272" s="149"/>
      <c r="H272" s="149"/>
      <c r="I272" s="149"/>
      <c r="K272" s="6" t="s">
        <v>11</v>
      </c>
    </row>
    <row r="273" spans="1:11" ht="12.75">
      <c r="A273" s="65" t="s">
        <v>2</v>
      </c>
      <c r="B273" s="65" t="s">
        <v>3</v>
      </c>
      <c r="C273" s="65" t="s">
        <v>527</v>
      </c>
      <c r="D273" s="65" t="s">
        <v>5</v>
      </c>
      <c r="E273" s="65" t="s">
        <v>6</v>
      </c>
      <c r="F273" s="65" t="s">
        <v>528</v>
      </c>
      <c r="G273" s="66" t="s">
        <v>529</v>
      </c>
      <c r="H273" s="67" t="s">
        <v>7</v>
      </c>
      <c r="I273" s="68" t="s">
        <v>8</v>
      </c>
      <c r="K273" s="31">
        <f>0.2</f>
        <v>0.2</v>
      </c>
    </row>
    <row r="274" spans="1:11" ht="12.75">
      <c r="A274" s="110" t="s">
        <v>1813</v>
      </c>
      <c r="B274" s="110" t="s">
        <v>1814</v>
      </c>
      <c r="C274" s="141" t="s">
        <v>37</v>
      </c>
      <c r="D274" s="112">
        <v>1200000</v>
      </c>
      <c r="E274" s="19">
        <f>D274*K233</f>
        <v>240000</v>
      </c>
      <c r="F274" s="112">
        <v>60000</v>
      </c>
      <c r="G274" s="112">
        <v>300</v>
      </c>
      <c r="H274" s="31">
        <f>E274*K274</f>
        <v>24000</v>
      </c>
      <c r="I274" s="31">
        <f>D274*K275</f>
        <v>1800000</v>
      </c>
      <c r="K274" s="15">
        <v>0.1</v>
      </c>
    </row>
    <row r="275" spans="1:11" ht="12.75">
      <c r="A275" s="113" t="s">
        <v>1817</v>
      </c>
      <c r="B275" s="113" t="s">
        <v>1818</v>
      </c>
      <c r="C275" s="123" t="s">
        <v>27</v>
      </c>
      <c r="D275" s="15">
        <v>800000</v>
      </c>
      <c r="E275" s="19">
        <f>D275*K233</f>
        <v>160000</v>
      </c>
      <c r="F275" s="112">
        <v>2500</v>
      </c>
      <c r="G275" s="112">
        <v>217</v>
      </c>
      <c r="H275" s="31">
        <f>E275*K274</f>
        <v>16000</v>
      </c>
      <c r="I275" s="31">
        <f>D275*K275</f>
        <v>1200000</v>
      </c>
      <c r="K275" s="15">
        <v>1.5</v>
      </c>
    </row>
    <row r="276" spans="1:11" ht="12.75">
      <c r="A276" s="113" t="s">
        <v>1821</v>
      </c>
      <c r="B276" s="52" t="s">
        <v>1822</v>
      </c>
      <c r="C276" s="123" t="s">
        <v>27</v>
      </c>
      <c r="D276" s="15">
        <v>800000</v>
      </c>
      <c r="E276" s="19">
        <f>D276*K233</f>
        <v>160000</v>
      </c>
      <c r="F276" s="112">
        <v>2500</v>
      </c>
      <c r="G276" s="112">
        <v>217</v>
      </c>
      <c r="H276" s="31">
        <f>E276*K274</f>
        <v>16000</v>
      </c>
      <c r="I276" s="31">
        <f>D276*K275</f>
        <v>1200000</v>
      </c>
    </row>
    <row r="277" spans="1:11" ht="12.75">
      <c r="A277" s="113"/>
      <c r="B277" s="110"/>
      <c r="C277" s="111"/>
      <c r="D277" s="114"/>
      <c r="E277" s="114"/>
      <c r="F277" s="114"/>
      <c r="G277" s="40"/>
    </row>
    <row r="278" spans="1:11" ht="12.75">
      <c r="A278" s="151" t="s">
        <v>1825</v>
      </c>
      <c r="B278" s="149"/>
      <c r="C278" s="149"/>
      <c r="D278" s="149"/>
      <c r="E278" s="149"/>
      <c r="F278" s="149"/>
      <c r="G278" s="149"/>
      <c r="H278" s="149"/>
      <c r="I278" s="149"/>
      <c r="K278" s="6" t="s">
        <v>11</v>
      </c>
    </row>
    <row r="279" spans="1:11" ht="12.75">
      <c r="A279" s="65" t="s">
        <v>2</v>
      </c>
      <c r="B279" s="65" t="s">
        <v>3</v>
      </c>
      <c r="C279" s="65" t="s">
        <v>527</v>
      </c>
      <c r="D279" s="65" t="s">
        <v>5</v>
      </c>
      <c r="E279" s="65" t="s">
        <v>6</v>
      </c>
      <c r="F279" s="65" t="s">
        <v>528</v>
      </c>
      <c r="G279" s="66" t="s">
        <v>529</v>
      </c>
      <c r="H279" s="67" t="s">
        <v>7</v>
      </c>
      <c r="I279" s="68" t="s">
        <v>8</v>
      </c>
      <c r="K279" s="31">
        <f>0.2</f>
        <v>0.2</v>
      </c>
    </row>
    <row r="280" spans="1:11" ht="12.75">
      <c r="A280" s="27" t="s">
        <v>1826</v>
      </c>
      <c r="B280" s="17" t="s">
        <v>1827</v>
      </c>
      <c r="C280" s="123" t="s">
        <v>18</v>
      </c>
      <c r="D280" s="15">
        <v>1250</v>
      </c>
      <c r="E280" s="31">
        <f>D280*K279</f>
        <v>250</v>
      </c>
      <c r="F280" s="15">
        <v>500</v>
      </c>
      <c r="G280" s="15">
        <v>45</v>
      </c>
      <c r="H280" s="31">
        <f>E280*K280</f>
        <v>25</v>
      </c>
      <c r="I280" s="15">
        <v>0</v>
      </c>
      <c r="K280" s="15">
        <v>0.1</v>
      </c>
    </row>
    <row r="281" spans="1:11" ht="12.75">
      <c r="A281" s="71" t="s">
        <v>1828</v>
      </c>
      <c r="B281" s="17" t="s">
        <v>1830</v>
      </c>
      <c r="C281" s="123" t="s">
        <v>18</v>
      </c>
      <c r="D281" s="15">
        <v>1250</v>
      </c>
      <c r="E281" s="31">
        <f>D281*K279</f>
        <v>250</v>
      </c>
      <c r="F281" s="15">
        <v>500</v>
      </c>
      <c r="G281" s="15">
        <v>45</v>
      </c>
      <c r="H281" s="31">
        <f>E281*K280</f>
        <v>25</v>
      </c>
      <c r="I281" s="15">
        <v>0</v>
      </c>
      <c r="K281" s="15">
        <v>2</v>
      </c>
    </row>
    <row r="282" spans="1:11" ht="12.75">
      <c r="A282" s="71" t="s">
        <v>1833</v>
      </c>
      <c r="B282" s="17" t="s">
        <v>1834</v>
      </c>
      <c r="C282" s="123" t="s">
        <v>18</v>
      </c>
      <c r="D282" s="15">
        <v>1250</v>
      </c>
      <c r="E282" s="31">
        <f>D282*K279</f>
        <v>250</v>
      </c>
      <c r="F282" s="15">
        <v>500</v>
      </c>
      <c r="G282" s="15">
        <v>45</v>
      </c>
      <c r="H282" s="31">
        <f>E282*K280</f>
        <v>25</v>
      </c>
      <c r="I282" s="15">
        <v>0</v>
      </c>
    </row>
    <row r="283" spans="1:11" ht="12.75">
      <c r="A283" s="71" t="s">
        <v>1835</v>
      </c>
      <c r="B283" s="17" t="s">
        <v>1836</v>
      </c>
      <c r="C283" s="123" t="s">
        <v>18</v>
      </c>
      <c r="D283" s="15">
        <v>1250</v>
      </c>
      <c r="E283" s="31">
        <f>D283*K279</f>
        <v>250</v>
      </c>
      <c r="F283" s="15">
        <v>500</v>
      </c>
      <c r="G283" s="15">
        <v>45</v>
      </c>
      <c r="H283" s="31">
        <f>E283*K280</f>
        <v>25</v>
      </c>
      <c r="I283" s="15">
        <v>0</v>
      </c>
    </row>
    <row r="284" spans="1:11" ht="12.75">
      <c r="A284" s="71" t="s">
        <v>1837</v>
      </c>
      <c r="B284" s="17" t="s">
        <v>1838</v>
      </c>
      <c r="C284" s="123" t="s">
        <v>18</v>
      </c>
      <c r="D284" s="15">
        <v>1250</v>
      </c>
      <c r="E284" s="31">
        <f>D284*K279</f>
        <v>250</v>
      </c>
      <c r="F284" s="15">
        <v>500</v>
      </c>
      <c r="G284" s="15">
        <v>45</v>
      </c>
      <c r="H284" s="31">
        <f>E284*K280</f>
        <v>25</v>
      </c>
      <c r="I284" s="15">
        <v>0</v>
      </c>
    </row>
    <row r="285" spans="1:11" ht="12.75">
      <c r="A285" s="27" t="s">
        <v>1841</v>
      </c>
      <c r="B285" s="17" t="s">
        <v>1842</v>
      </c>
      <c r="C285" s="123" t="s">
        <v>19</v>
      </c>
      <c r="D285" s="15">
        <v>2000</v>
      </c>
      <c r="E285" s="31">
        <f>D285*K279</f>
        <v>400</v>
      </c>
      <c r="F285" s="15">
        <v>500</v>
      </c>
      <c r="G285" s="15">
        <v>80</v>
      </c>
      <c r="H285" s="31">
        <f>E285*K280</f>
        <v>40</v>
      </c>
      <c r="I285" s="31">
        <f>D285*K281</f>
        <v>4000</v>
      </c>
    </row>
    <row r="286" spans="1:11" ht="12.75">
      <c r="A286" s="71" t="s">
        <v>1843</v>
      </c>
      <c r="B286" s="17" t="s">
        <v>1844</v>
      </c>
      <c r="C286" s="123" t="s">
        <v>19</v>
      </c>
      <c r="D286" s="15">
        <v>2000</v>
      </c>
      <c r="E286" s="31">
        <f>D286*K279</f>
        <v>400</v>
      </c>
      <c r="F286" s="15">
        <v>500</v>
      </c>
      <c r="G286" s="15">
        <v>80</v>
      </c>
      <c r="H286" s="31">
        <f>E286*K280</f>
        <v>40</v>
      </c>
      <c r="I286" s="31">
        <f>D286*K281</f>
        <v>4000</v>
      </c>
    </row>
    <row r="287" spans="1:11" ht="12.75">
      <c r="A287" s="71" t="s">
        <v>1847</v>
      </c>
      <c r="B287" s="87" t="s">
        <v>1848</v>
      </c>
      <c r="C287" s="123" t="s">
        <v>19</v>
      </c>
      <c r="D287" s="15">
        <v>2000</v>
      </c>
      <c r="E287" s="31">
        <f>D287*K279</f>
        <v>400</v>
      </c>
      <c r="F287" s="15">
        <v>500</v>
      </c>
      <c r="G287" s="15">
        <v>80</v>
      </c>
      <c r="H287" s="31">
        <f>E287*K280</f>
        <v>40</v>
      </c>
      <c r="I287" s="31">
        <f>D287*K281</f>
        <v>4000</v>
      </c>
    </row>
    <row r="288" spans="1:11" ht="12.75">
      <c r="A288" s="87" t="s">
        <v>1849</v>
      </c>
      <c r="B288" s="140" t="s">
        <v>1995</v>
      </c>
      <c r="C288" s="128" t="s">
        <v>1994</v>
      </c>
      <c r="D288" s="125" t="s">
        <v>1995</v>
      </c>
      <c r="E288" s="125" t="s">
        <v>1995</v>
      </c>
      <c r="F288" s="125" t="s">
        <v>1995</v>
      </c>
      <c r="G288" s="125" t="s">
        <v>1995</v>
      </c>
      <c r="H288" s="125" t="s">
        <v>1995</v>
      </c>
      <c r="I288" s="125" t="s">
        <v>1995</v>
      </c>
    </row>
    <row r="289" spans="1:11" ht="12.75">
      <c r="A289" s="87" t="s">
        <v>1852</v>
      </c>
      <c r="B289" s="87" t="s">
        <v>1853</v>
      </c>
      <c r="C289" s="123" t="s">
        <v>2007</v>
      </c>
      <c r="D289" s="15">
        <v>2600</v>
      </c>
      <c r="E289" s="31">
        <f>D289*K279</f>
        <v>520</v>
      </c>
      <c r="F289" s="15">
        <v>500</v>
      </c>
      <c r="G289" s="15">
        <v>95</v>
      </c>
      <c r="H289" s="31">
        <f>E289*K280</f>
        <v>52</v>
      </c>
      <c r="I289" s="31">
        <f>D289*K281</f>
        <v>5200</v>
      </c>
    </row>
    <row r="290" spans="1:11" ht="12.75">
      <c r="A290" s="87" t="s">
        <v>1854</v>
      </c>
      <c r="B290" s="140" t="s">
        <v>1995</v>
      </c>
      <c r="C290" s="123" t="s">
        <v>37</v>
      </c>
      <c r="D290" s="15">
        <v>4000</v>
      </c>
      <c r="E290" s="31">
        <f>K279*D290</f>
        <v>800</v>
      </c>
      <c r="F290" s="15">
        <v>500</v>
      </c>
      <c r="G290" s="15">
        <v>30</v>
      </c>
      <c r="H290" s="31">
        <f>E290*K280</f>
        <v>80</v>
      </c>
      <c r="I290" s="31">
        <f>D290*K281</f>
        <v>8000</v>
      </c>
    </row>
    <row r="291" spans="1:11" ht="12.75">
      <c r="A291" s="87" t="s">
        <v>1857</v>
      </c>
      <c r="B291" s="140" t="s">
        <v>1995</v>
      </c>
      <c r="C291" s="123" t="s">
        <v>37</v>
      </c>
      <c r="D291" s="15">
        <v>4000</v>
      </c>
      <c r="E291" s="31">
        <f>D291*K279</f>
        <v>800</v>
      </c>
      <c r="F291" s="15">
        <v>500</v>
      </c>
      <c r="G291" s="15">
        <v>30</v>
      </c>
      <c r="H291" s="31">
        <f>E291*K280</f>
        <v>80</v>
      </c>
      <c r="I291" s="31">
        <f>D291*K281</f>
        <v>8000</v>
      </c>
    </row>
    <row r="292" spans="1:11" ht="12.75">
      <c r="A292" s="87" t="s">
        <v>1858</v>
      </c>
      <c r="B292" s="140" t="s">
        <v>1995</v>
      </c>
      <c r="C292" s="123" t="s">
        <v>37</v>
      </c>
      <c r="D292" s="15">
        <v>4000</v>
      </c>
      <c r="E292" s="31">
        <f>D292*K279</f>
        <v>800</v>
      </c>
      <c r="F292" s="15">
        <v>500</v>
      </c>
      <c r="G292" s="15">
        <v>30</v>
      </c>
      <c r="H292" s="31">
        <f>K280*E292</f>
        <v>80</v>
      </c>
      <c r="I292" s="31">
        <f>D292*K281</f>
        <v>8000</v>
      </c>
    </row>
    <row r="293" spans="1:11" ht="12.75">
      <c r="A293" s="71"/>
      <c r="B293" s="87"/>
      <c r="C293" s="74"/>
    </row>
    <row r="294" spans="1:11" ht="12.75">
      <c r="A294" s="151" t="s">
        <v>1861</v>
      </c>
      <c r="B294" s="149"/>
      <c r="C294" s="149"/>
      <c r="D294" s="149"/>
      <c r="E294" s="149"/>
      <c r="F294" s="149"/>
      <c r="G294" s="149"/>
      <c r="H294" s="149"/>
      <c r="I294" s="149"/>
    </row>
    <row r="295" spans="1:11" ht="12.75">
      <c r="A295" s="65" t="s">
        <v>2</v>
      </c>
      <c r="B295" s="65" t="s">
        <v>3</v>
      </c>
      <c r="C295" s="65" t="s">
        <v>527</v>
      </c>
      <c r="D295" s="65" t="s">
        <v>5</v>
      </c>
      <c r="E295" s="65" t="s">
        <v>6</v>
      </c>
      <c r="F295" s="65" t="s">
        <v>528</v>
      </c>
      <c r="G295" s="66" t="s">
        <v>529</v>
      </c>
      <c r="H295" s="67" t="s">
        <v>7</v>
      </c>
      <c r="I295" s="68" t="s">
        <v>8</v>
      </c>
      <c r="K295" s="6" t="s">
        <v>11</v>
      </c>
    </row>
    <row r="296" spans="1:11" ht="12.75">
      <c r="A296" s="27" t="s">
        <v>1862</v>
      </c>
      <c r="B296" s="27" t="s">
        <v>1863</v>
      </c>
      <c r="C296" s="123" t="s">
        <v>2007</v>
      </c>
      <c r="D296" s="13">
        <v>20000</v>
      </c>
      <c r="E296">
        <f>K296*D296</f>
        <v>4000</v>
      </c>
      <c r="F296" s="15">
        <v>1300</v>
      </c>
      <c r="G296" s="15">
        <v>290</v>
      </c>
      <c r="H296" s="31">
        <f>E296*K297</f>
        <v>400</v>
      </c>
      <c r="I296" s="31">
        <f>D296*K298</f>
        <v>30000</v>
      </c>
      <c r="K296" s="31">
        <f>0.2</f>
        <v>0.2</v>
      </c>
    </row>
    <row r="297" spans="1:11" ht="12.75">
      <c r="A297" s="13" t="s">
        <v>1866</v>
      </c>
      <c r="B297" s="78" t="s">
        <v>1867</v>
      </c>
      <c r="C297" s="123" t="s">
        <v>18</v>
      </c>
      <c r="D297" s="13">
        <v>10000</v>
      </c>
      <c r="E297">
        <f>D297*K296</f>
        <v>2000</v>
      </c>
      <c r="F297" s="15">
        <v>500</v>
      </c>
      <c r="G297" s="15">
        <v>450</v>
      </c>
      <c r="H297" s="31">
        <f>E297*K297</f>
        <v>200</v>
      </c>
      <c r="I297" s="31">
        <f>D297*K298</f>
        <v>15000</v>
      </c>
      <c r="K297" s="15">
        <v>0.1</v>
      </c>
    </row>
    <row r="298" spans="1:11" ht="12.75">
      <c r="A298" s="13" t="s">
        <v>1868</v>
      </c>
      <c r="B298" s="78" t="s">
        <v>1869</v>
      </c>
      <c r="C298" s="123" t="s">
        <v>37</v>
      </c>
      <c r="D298" s="13">
        <v>1000000</v>
      </c>
      <c r="E298">
        <f>D298*K296</f>
        <v>200000</v>
      </c>
      <c r="F298" s="15">
        <v>12000</v>
      </c>
      <c r="G298" s="15">
        <v>550</v>
      </c>
      <c r="H298" s="31">
        <f>E298*K297</f>
        <v>20000</v>
      </c>
      <c r="I298" s="31">
        <f>D298*K298</f>
        <v>1500000</v>
      </c>
      <c r="K298" s="15">
        <v>1.5</v>
      </c>
    </row>
    <row r="299" spans="1:11" ht="12.75">
      <c r="C299" s="74"/>
      <c r="H299" s="31"/>
      <c r="I299" s="31"/>
    </row>
  </sheetData>
  <mergeCells count="8">
    <mergeCell ref="A1:I1"/>
    <mergeCell ref="A278:I278"/>
    <mergeCell ref="A272:I272"/>
    <mergeCell ref="A294:I294"/>
    <mergeCell ref="A232:I232"/>
    <mergeCell ref="A210:I210"/>
    <mergeCell ref="A198:I198"/>
    <mergeCell ref="A133:I133"/>
  </mergeCells>
  <conditionalFormatting sqref="C3:C108 C135:C142 C200:C204 C212:C226 C234:C261 C280:C287 C296:C299 C119:C123 C126:C132 C149 C153:C188 C197 C190 C209 C231 C271 C289:C293 C274:C277">
    <cfRule type="cellIs" dxfId="299" priority="256" operator="equal">
      <formula>"Common"</formula>
    </cfRule>
  </conditionalFormatting>
  <conditionalFormatting sqref="C3:C108 C135:C142 C200:C204 C212:C226 C234:C261 C280:C287 C296:C299 C119:C123 C126:C132 C149 C153:C188 C197 C190 C209 C231 C271 C289:C293 C274:C277">
    <cfRule type="cellIs" dxfId="298" priority="257" operator="equal">
      <formula>"Uncommon"</formula>
    </cfRule>
  </conditionalFormatting>
  <conditionalFormatting sqref="C3:C108 C135:C142 C200:C204 C212:C226 C234:C261 C280:C287 C296:C299 C119:C123 C126:C132 C149 C153:C188 C197 C190 C209 C231 C271 C289:C293 C274:C277">
    <cfRule type="cellIs" dxfId="297" priority="258" operator="equal">
      <formula>"Rare"</formula>
    </cfRule>
  </conditionalFormatting>
  <conditionalFormatting sqref="C3:C108 C135:C142 C200:C204 C212:C226 C234:C261 C280:C287 C296:C299 C119:C123 C126:C132 C149 C153:C188 C197 C190 C209 C231 C271 C289:C293 C274:C277">
    <cfRule type="cellIs" dxfId="296" priority="259" operator="equal">
      <formula>"Epic"</formula>
    </cfRule>
  </conditionalFormatting>
  <conditionalFormatting sqref="C3:C108 C135:C142 C200:C204 C212:C226 C234:C261 C280:C287 C296:C299 C119:C123 C126:C132 C149 C153:C188 C197 C190 C209 C231 C271 C289:C293 C274:C277">
    <cfRule type="cellIs" dxfId="295" priority="260" operator="equal">
      <formula>"High End"</formula>
    </cfRule>
  </conditionalFormatting>
  <conditionalFormatting sqref="C109">
    <cfRule type="cellIs" dxfId="294" priority="251" operator="equal">
      <formula>"Common"</formula>
    </cfRule>
  </conditionalFormatting>
  <conditionalFormatting sqref="C109">
    <cfRule type="cellIs" dxfId="293" priority="252" operator="equal">
      <formula>"Uncommon"</formula>
    </cfRule>
  </conditionalFormatting>
  <conditionalFormatting sqref="C109">
    <cfRule type="cellIs" dxfId="292" priority="253" operator="equal">
      <formula>"Rare"</formula>
    </cfRule>
  </conditionalFormatting>
  <conditionalFormatting sqref="C109">
    <cfRule type="cellIs" dxfId="291" priority="254" operator="equal">
      <formula>"Epic"</formula>
    </cfRule>
  </conditionalFormatting>
  <conditionalFormatting sqref="C109">
    <cfRule type="cellIs" dxfId="290" priority="255" operator="equal">
      <formula>"High End"</formula>
    </cfRule>
  </conditionalFormatting>
  <conditionalFormatting sqref="C110">
    <cfRule type="cellIs" dxfId="289" priority="246" operator="equal">
      <formula>"Common"</formula>
    </cfRule>
  </conditionalFormatting>
  <conditionalFormatting sqref="C110">
    <cfRule type="cellIs" dxfId="288" priority="247" operator="equal">
      <formula>"Uncommon"</formula>
    </cfRule>
  </conditionalFormatting>
  <conditionalFormatting sqref="C110">
    <cfRule type="cellIs" dxfId="287" priority="248" operator="equal">
      <formula>"Rare"</formula>
    </cfRule>
  </conditionalFormatting>
  <conditionalFormatting sqref="C110">
    <cfRule type="cellIs" dxfId="286" priority="249" operator="equal">
      <formula>"Epic"</formula>
    </cfRule>
  </conditionalFormatting>
  <conditionalFormatting sqref="C110">
    <cfRule type="cellIs" dxfId="285" priority="250" operator="equal">
      <formula>"High End"</formula>
    </cfRule>
  </conditionalFormatting>
  <conditionalFormatting sqref="C112">
    <cfRule type="cellIs" dxfId="284" priority="241" operator="equal">
      <formula>"Common"</formula>
    </cfRule>
  </conditionalFormatting>
  <conditionalFormatting sqref="C112">
    <cfRule type="cellIs" dxfId="283" priority="242" operator="equal">
      <formula>"Uncommon"</formula>
    </cfRule>
  </conditionalFormatting>
  <conditionalFormatting sqref="C112">
    <cfRule type="cellIs" dxfId="282" priority="243" operator="equal">
      <formula>"Rare"</formula>
    </cfRule>
  </conditionalFormatting>
  <conditionalFormatting sqref="C112">
    <cfRule type="cellIs" dxfId="281" priority="244" operator="equal">
      <formula>"Epic"</formula>
    </cfRule>
  </conditionalFormatting>
  <conditionalFormatting sqref="C112">
    <cfRule type="cellIs" dxfId="280" priority="245" operator="equal">
      <formula>"High End"</formula>
    </cfRule>
  </conditionalFormatting>
  <conditionalFormatting sqref="C111">
    <cfRule type="cellIs" dxfId="279" priority="236" operator="equal">
      <formula>"Common"</formula>
    </cfRule>
  </conditionalFormatting>
  <conditionalFormatting sqref="C111">
    <cfRule type="cellIs" dxfId="278" priority="237" operator="equal">
      <formula>"Uncommon"</formula>
    </cfRule>
  </conditionalFormatting>
  <conditionalFormatting sqref="C111">
    <cfRule type="cellIs" dxfId="277" priority="238" operator="equal">
      <formula>"Rare"</formula>
    </cfRule>
  </conditionalFormatting>
  <conditionalFormatting sqref="C111">
    <cfRule type="cellIs" dxfId="276" priority="239" operator="equal">
      <formula>"Epic"</formula>
    </cfRule>
  </conditionalFormatting>
  <conditionalFormatting sqref="C111">
    <cfRule type="cellIs" dxfId="275" priority="240" operator="equal">
      <formula>"High End"</formula>
    </cfRule>
  </conditionalFormatting>
  <conditionalFormatting sqref="C113">
    <cfRule type="cellIs" dxfId="274" priority="231" operator="equal">
      <formula>"Common"</formula>
    </cfRule>
  </conditionalFormatting>
  <conditionalFormatting sqref="C113">
    <cfRule type="cellIs" dxfId="273" priority="232" operator="equal">
      <formula>"Uncommon"</formula>
    </cfRule>
  </conditionalFormatting>
  <conditionalFormatting sqref="C113">
    <cfRule type="cellIs" dxfId="272" priority="233" operator="equal">
      <formula>"Rare"</formula>
    </cfRule>
  </conditionalFormatting>
  <conditionalFormatting sqref="C113">
    <cfRule type="cellIs" dxfId="271" priority="234" operator="equal">
      <formula>"Epic"</formula>
    </cfRule>
  </conditionalFormatting>
  <conditionalFormatting sqref="C113">
    <cfRule type="cellIs" dxfId="270" priority="235" operator="equal">
      <formula>"High End"</formula>
    </cfRule>
  </conditionalFormatting>
  <conditionalFormatting sqref="C114">
    <cfRule type="cellIs" dxfId="269" priority="226" operator="equal">
      <formula>"Common"</formula>
    </cfRule>
  </conditionalFormatting>
  <conditionalFormatting sqref="C114">
    <cfRule type="cellIs" dxfId="268" priority="227" operator="equal">
      <formula>"Uncommon"</formula>
    </cfRule>
  </conditionalFormatting>
  <conditionalFormatting sqref="C114">
    <cfRule type="cellIs" dxfId="267" priority="228" operator="equal">
      <formula>"Rare"</formula>
    </cfRule>
  </conditionalFormatting>
  <conditionalFormatting sqref="C114">
    <cfRule type="cellIs" dxfId="266" priority="229" operator="equal">
      <formula>"Epic"</formula>
    </cfRule>
  </conditionalFormatting>
  <conditionalFormatting sqref="C114">
    <cfRule type="cellIs" dxfId="265" priority="230" operator="equal">
      <formula>"High End"</formula>
    </cfRule>
  </conditionalFormatting>
  <conditionalFormatting sqref="C116">
    <cfRule type="cellIs" dxfId="264" priority="221" operator="equal">
      <formula>"Common"</formula>
    </cfRule>
  </conditionalFormatting>
  <conditionalFormatting sqref="C116">
    <cfRule type="cellIs" dxfId="263" priority="222" operator="equal">
      <formula>"Uncommon"</formula>
    </cfRule>
  </conditionalFormatting>
  <conditionalFormatting sqref="C116">
    <cfRule type="cellIs" dxfId="262" priority="223" operator="equal">
      <formula>"Rare"</formula>
    </cfRule>
  </conditionalFormatting>
  <conditionalFormatting sqref="C116">
    <cfRule type="cellIs" dxfId="261" priority="224" operator="equal">
      <formula>"Epic"</formula>
    </cfRule>
  </conditionalFormatting>
  <conditionalFormatting sqref="C116">
    <cfRule type="cellIs" dxfId="260" priority="225" operator="equal">
      <formula>"High End"</formula>
    </cfRule>
  </conditionalFormatting>
  <conditionalFormatting sqref="C115">
    <cfRule type="cellIs" dxfId="259" priority="216" operator="equal">
      <formula>"Common"</formula>
    </cfRule>
  </conditionalFormatting>
  <conditionalFormatting sqref="C115">
    <cfRule type="cellIs" dxfId="258" priority="217" operator="equal">
      <formula>"Uncommon"</formula>
    </cfRule>
  </conditionalFormatting>
  <conditionalFormatting sqref="C115">
    <cfRule type="cellIs" dxfId="257" priority="218" operator="equal">
      <formula>"Rare"</formula>
    </cfRule>
  </conditionalFormatting>
  <conditionalFormatting sqref="C115">
    <cfRule type="cellIs" dxfId="256" priority="219" operator="equal">
      <formula>"Epic"</formula>
    </cfRule>
  </conditionalFormatting>
  <conditionalFormatting sqref="C115">
    <cfRule type="cellIs" dxfId="255" priority="220" operator="equal">
      <formula>"High End"</formula>
    </cfRule>
  </conditionalFormatting>
  <conditionalFormatting sqref="C118">
    <cfRule type="cellIs" dxfId="254" priority="211" operator="equal">
      <formula>"Common"</formula>
    </cfRule>
  </conditionalFormatting>
  <conditionalFormatting sqref="C118">
    <cfRule type="cellIs" dxfId="253" priority="212" operator="equal">
      <formula>"Uncommon"</formula>
    </cfRule>
  </conditionalFormatting>
  <conditionalFormatting sqref="C118">
    <cfRule type="cellIs" dxfId="252" priority="213" operator="equal">
      <formula>"Rare"</formula>
    </cfRule>
  </conditionalFormatting>
  <conditionalFormatting sqref="C118">
    <cfRule type="cellIs" dxfId="251" priority="214" operator="equal">
      <formula>"Epic"</formula>
    </cfRule>
  </conditionalFormatting>
  <conditionalFormatting sqref="C118">
    <cfRule type="cellIs" dxfId="250" priority="215" operator="equal">
      <formula>"High End"</formula>
    </cfRule>
  </conditionalFormatting>
  <conditionalFormatting sqref="C117">
    <cfRule type="cellIs" dxfId="249" priority="206" operator="equal">
      <formula>"Common"</formula>
    </cfRule>
  </conditionalFormatting>
  <conditionalFormatting sqref="C117">
    <cfRule type="cellIs" dxfId="248" priority="207" operator="equal">
      <formula>"Uncommon"</formula>
    </cfRule>
  </conditionalFormatting>
  <conditionalFormatting sqref="C117">
    <cfRule type="cellIs" dxfId="247" priority="208" operator="equal">
      <formula>"Rare"</formula>
    </cfRule>
  </conditionalFormatting>
  <conditionalFormatting sqref="C117">
    <cfRule type="cellIs" dxfId="246" priority="209" operator="equal">
      <formula>"Epic"</formula>
    </cfRule>
  </conditionalFormatting>
  <conditionalFormatting sqref="C117">
    <cfRule type="cellIs" dxfId="245" priority="210" operator="equal">
      <formula>"High End"</formula>
    </cfRule>
  </conditionalFormatting>
  <conditionalFormatting sqref="C124">
    <cfRule type="cellIs" dxfId="244" priority="201" operator="equal">
      <formula>"Common"</formula>
    </cfRule>
  </conditionalFormatting>
  <conditionalFormatting sqref="C124">
    <cfRule type="cellIs" dxfId="243" priority="202" operator="equal">
      <formula>"Uncommon"</formula>
    </cfRule>
  </conditionalFormatting>
  <conditionalFormatting sqref="C124">
    <cfRule type="cellIs" dxfId="242" priority="203" operator="equal">
      <formula>"Rare"</formula>
    </cfRule>
  </conditionalFormatting>
  <conditionalFormatting sqref="C124">
    <cfRule type="cellIs" dxfId="241" priority="204" operator="equal">
      <formula>"Epic"</formula>
    </cfRule>
  </conditionalFormatting>
  <conditionalFormatting sqref="C124">
    <cfRule type="cellIs" dxfId="240" priority="205" operator="equal">
      <formula>"High End"</formula>
    </cfRule>
  </conditionalFormatting>
  <conditionalFormatting sqref="C143">
    <cfRule type="cellIs" dxfId="239" priority="196" operator="equal">
      <formula>"Common"</formula>
    </cfRule>
  </conditionalFormatting>
  <conditionalFormatting sqref="C143">
    <cfRule type="cellIs" dxfId="238" priority="197" operator="equal">
      <formula>"Uncommon"</formula>
    </cfRule>
  </conditionalFormatting>
  <conditionalFormatting sqref="C143">
    <cfRule type="cellIs" dxfId="237" priority="198" operator="equal">
      <formula>"Rare"</formula>
    </cfRule>
  </conditionalFormatting>
  <conditionalFormatting sqref="C143">
    <cfRule type="cellIs" dxfId="236" priority="199" operator="equal">
      <formula>"Epic"</formula>
    </cfRule>
  </conditionalFormatting>
  <conditionalFormatting sqref="C143">
    <cfRule type="cellIs" dxfId="235" priority="200" operator="equal">
      <formula>"High End"</formula>
    </cfRule>
  </conditionalFormatting>
  <conditionalFormatting sqref="C144">
    <cfRule type="cellIs" dxfId="234" priority="191" operator="equal">
      <formula>"Common"</formula>
    </cfRule>
  </conditionalFormatting>
  <conditionalFormatting sqref="C144">
    <cfRule type="cellIs" dxfId="233" priority="192" operator="equal">
      <formula>"Uncommon"</formula>
    </cfRule>
  </conditionalFormatting>
  <conditionalFormatting sqref="C144">
    <cfRule type="cellIs" dxfId="232" priority="193" operator="equal">
      <formula>"Rare"</formula>
    </cfRule>
  </conditionalFormatting>
  <conditionalFormatting sqref="C144">
    <cfRule type="cellIs" dxfId="231" priority="194" operator="equal">
      <formula>"Epic"</formula>
    </cfRule>
  </conditionalFormatting>
  <conditionalFormatting sqref="C144">
    <cfRule type="cellIs" dxfId="230" priority="195" operator="equal">
      <formula>"High End"</formula>
    </cfRule>
  </conditionalFormatting>
  <conditionalFormatting sqref="C145">
    <cfRule type="cellIs" dxfId="229" priority="186" operator="equal">
      <formula>"Common"</formula>
    </cfRule>
  </conditionalFormatting>
  <conditionalFormatting sqref="C145">
    <cfRule type="cellIs" dxfId="228" priority="187" operator="equal">
      <formula>"Uncommon"</formula>
    </cfRule>
  </conditionalFormatting>
  <conditionalFormatting sqref="C145">
    <cfRule type="cellIs" dxfId="227" priority="188" operator="equal">
      <formula>"Rare"</formula>
    </cfRule>
  </conditionalFormatting>
  <conditionalFormatting sqref="C145">
    <cfRule type="cellIs" dxfId="226" priority="189" operator="equal">
      <formula>"Epic"</formula>
    </cfRule>
  </conditionalFormatting>
  <conditionalFormatting sqref="C145">
    <cfRule type="cellIs" dxfId="225" priority="190" operator="equal">
      <formula>"High End"</formula>
    </cfRule>
  </conditionalFormatting>
  <conditionalFormatting sqref="C146">
    <cfRule type="cellIs" dxfId="224" priority="181" operator="equal">
      <formula>"Common"</formula>
    </cfRule>
  </conditionalFormatting>
  <conditionalFormatting sqref="C146">
    <cfRule type="cellIs" dxfId="223" priority="182" operator="equal">
      <formula>"Uncommon"</formula>
    </cfRule>
  </conditionalFormatting>
  <conditionalFormatting sqref="C146">
    <cfRule type="cellIs" dxfId="222" priority="183" operator="equal">
      <formula>"Rare"</formula>
    </cfRule>
  </conditionalFormatting>
  <conditionalFormatting sqref="C146">
    <cfRule type="cellIs" dxfId="221" priority="184" operator="equal">
      <formula>"Epic"</formula>
    </cfRule>
  </conditionalFormatting>
  <conditionalFormatting sqref="C146">
    <cfRule type="cellIs" dxfId="220" priority="185" operator="equal">
      <formula>"High End"</formula>
    </cfRule>
  </conditionalFormatting>
  <conditionalFormatting sqref="C147">
    <cfRule type="cellIs" dxfId="219" priority="176" operator="equal">
      <formula>"Common"</formula>
    </cfRule>
  </conditionalFormatting>
  <conditionalFormatting sqref="C147">
    <cfRule type="cellIs" dxfId="218" priority="177" operator="equal">
      <formula>"Uncommon"</formula>
    </cfRule>
  </conditionalFormatting>
  <conditionalFormatting sqref="C147">
    <cfRule type="cellIs" dxfId="217" priority="178" operator="equal">
      <formula>"Rare"</formula>
    </cfRule>
  </conditionalFormatting>
  <conditionalFormatting sqref="C147">
    <cfRule type="cellIs" dxfId="216" priority="179" operator="equal">
      <formula>"Epic"</formula>
    </cfRule>
  </conditionalFormatting>
  <conditionalFormatting sqref="C147">
    <cfRule type="cellIs" dxfId="215" priority="180" operator="equal">
      <formula>"High End"</formula>
    </cfRule>
  </conditionalFormatting>
  <conditionalFormatting sqref="C148">
    <cfRule type="cellIs" dxfId="214" priority="171" operator="equal">
      <formula>"Common"</formula>
    </cfRule>
  </conditionalFormatting>
  <conditionalFormatting sqref="C148">
    <cfRule type="cellIs" dxfId="213" priority="172" operator="equal">
      <formula>"Uncommon"</formula>
    </cfRule>
  </conditionalFormatting>
  <conditionalFormatting sqref="C148">
    <cfRule type="cellIs" dxfId="212" priority="173" operator="equal">
      <formula>"Rare"</formula>
    </cfRule>
  </conditionalFormatting>
  <conditionalFormatting sqref="C148">
    <cfRule type="cellIs" dxfId="211" priority="174" operator="equal">
      <formula>"Epic"</formula>
    </cfRule>
  </conditionalFormatting>
  <conditionalFormatting sqref="C148">
    <cfRule type="cellIs" dxfId="210" priority="175" operator="equal">
      <formula>"High End"</formula>
    </cfRule>
  </conditionalFormatting>
  <conditionalFormatting sqref="C150">
    <cfRule type="cellIs" dxfId="209" priority="166" operator="equal">
      <formula>"Common"</formula>
    </cfRule>
  </conditionalFormatting>
  <conditionalFormatting sqref="C150">
    <cfRule type="cellIs" dxfId="208" priority="167" operator="equal">
      <formula>"Uncommon"</formula>
    </cfRule>
  </conditionalFormatting>
  <conditionalFormatting sqref="C150">
    <cfRule type="cellIs" dxfId="207" priority="168" operator="equal">
      <formula>"Rare"</formula>
    </cfRule>
  </conditionalFormatting>
  <conditionalFormatting sqref="C150">
    <cfRule type="cellIs" dxfId="206" priority="169" operator="equal">
      <formula>"Epic"</formula>
    </cfRule>
  </conditionalFormatting>
  <conditionalFormatting sqref="C150">
    <cfRule type="cellIs" dxfId="205" priority="170" operator="equal">
      <formula>"High End"</formula>
    </cfRule>
  </conditionalFormatting>
  <conditionalFormatting sqref="C151">
    <cfRule type="cellIs" dxfId="204" priority="161" operator="equal">
      <formula>"Common"</formula>
    </cfRule>
  </conditionalFormatting>
  <conditionalFormatting sqref="C151">
    <cfRule type="cellIs" dxfId="203" priority="162" operator="equal">
      <formula>"Uncommon"</formula>
    </cfRule>
  </conditionalFormatting>
  <conditionalFormatting sqref="C151">
    <cfRule type="cellIs" dxfId="202" priority="163" operator="equal">
      <formula>"Rare"</formula>
    </cfRule>
  </conditionalFormatting>
  <conditionalFormatting sqref="C151">
    <cfRule type="cellIs" dxfId="201" priority="164" operator="equal">
      <formula>"Epic"</formula>
    </cfRule>
  </conditionalFormatting>
  <conditionalFormatting sqref="C151">
    <cfRule type="cellIs" dxfId="200" priority="165" operator="equal">
      <formula>"High End"</formula>
    </cfRule>
  </conditionalFormatting>
  <conditionalFormatting sqref="C152">
    <cfRule type="cellIs" dxfId="199" priority="156" operator="equal">
      <formula>"Common"</formula>
    </cfRule>
  </conditionalFormatting>
  <conditionalFormatting sqref="C152">
    <cfRule type="cellIs" dxfId="198" priority="157" operator="equal">
      <formula>"Uncommon"</formula>
    </cfRule>
  </conditionalFormatting>
  <conditionalFormatting sqref="C152">
    <cfRule type="cellIs" dxfId="197" priority="158" operator="equal">
      <formula>"Rare"</formula>
    </cfRule>
  </conditionalFormatting>
  <conditionalFormatting sqref="C152">
    <cfRule type="cellIs" dxfId="196" priority="159" operator="equal">
      <formula>"Epic"</formula>
    </cfRule>
  </conditionalFormatting>
  <conditionalFormatting sqref="C152">
    <cfRule type="cellIs" dxfId="195" priority="160" operator="equal">
      <formula>"High End"</formula>
    </cfRule>
  </conditionalFormatting>
  <conditionalFormatting sqref="C194">
    <cfRule type="cellIs" dxfId="194" priority="151" operator="equal">
      <formula>"Common"</formula>
    </cfRule>
  </conditionalFormatting>
  <conditionalFormatting sqref="C194">
    <cfRule type="cellIs" dxfId="193" priority="152" operator="equal">
      <formula>"Uncommon"</formula>
    </cfRule>
  </conditionalFormatting>
  <conditionalFormatting sqref="C194">
    <cfRule type="cellIs" dxfId="192" priority="153" operator="equal">
      <formula>"Rare"</formula>
    </cfRule>
  </conditionalFormatting>
  <conditionalFormatting sqref="C194">
    <cfRule type="cellIs" dxfId="191" priority="154" operator="equal">
      <formula>"Epic"</formula>
    </cfRule>
  </conditionalFormatting>
  <conditionalFormatting sqref="C194">
    <cfRule type="cellIs" dxfId="190" priority="155" operator="equal">
      <formula>"High End"</formula>
    </cfRule>
  </conditionalFormatting>
  <conditionalFormatting sqref="C193">
    <cfRule type="cellIs" dxfId="189" priority="136" operator="equal">
      <formula>"Common"</formula>
    </cfRule>
  </conditionalFormatting>
  <conditionalFormatting sqref="C193">
    <cfRule type="cellIs" dxfId="188" priority="137" operator="equal">
      <formula>"Uncommon"</formula>
    </cfRule>
  </conditionalFormatting>
  <conditionalFormatting sqref="C193">
    <cfRule type="cellIs" dxfId="187" priority="138" operator="equal">
      <formula>"Rare"</formula>
    </cfRule>
  </conditionalFormatting>
  <conditionalFormatting sqref="C193">
    <cfRule type="cellIs" dxfId="186" priority="139" operator="equal">
      <formula>"Epic"</formula>
    </cfRule>
  </conditionalFormatting>
  <conditionalFormatting sqref="C193">
    <cfRule type="cellIs" dxfId="185" priority="140" operator="equal">
      <formula>"High End"</formula>
    </cfRule>
  </conditionalFormatting>
  <conditionalFormatting sqref="C191">
    <cfRule type="cellIs" dxfId="184" priority="131" operator="equal">
      <formula>"Common"</formula>
    </cfRule>
  </conditionalFormatting>
  <conditionalFormatting sqref="C191">
    <cfRule type="cellIs" dxfId="183" priority="132" operator="equal">
      <formula>"Uncommon"</formula>
    </cfRule>
  </conditionalFormatting>
  <conditionalFormatting sqref="C191">
    <cfRule type="cellIs" dxfId="182" priority="133" operator="equal">
      <formula>"Rare"</formula>
    </cfRule>
  </conditionalFormatting>
  <conditionalFormatting sqref="C191">
    <cfRule type="cellIs" dxfId="181" priority="134" operator="equal">
      <formula>"Epic"</formula>
    </cfRule>
  </conditionalFormatting>
  <conditionalFormatting sqref="C191">
    <cfRule type="cellIs" dxfId="180" priority="135" operator="equal">
      <formula>"High End"</formula>
    </cfRule>
  </conditionalFormatting>
  <conditionalFormatting sqref="C192">
    <cfRule type="cellIs" dxfId="179" priority="126" operator="equal">
      <formula>"Common"</formula>
    </cfRule>
  </conditionalFormatting>
  <conditionalFormatting sqref="C192">
    <cfRule type="cellIs" dxfId="178" priority="127" operator="equal">
      <formula>"Uncommon"</formula>
    </cfRule>
  </conditionalFormatting>
  <conditionalFormatting sqref="C192">
    <cfRule type="cellIs" dxfId="177" priority="128" operator="equal">
      <formula>"Rare"</formula>
    </cfRule>
  </conditionalFormatting>
  <conditionalFormatting sqref="C192">
    <cfRule type="cellIs" dxfId="176" priority="129" operator="equal">
      <formula>"Epic"</formula>
    </cfRule>
  </conditionalFormatting>
  <conditionalFormatting sqref="C192">
    <cfRule type="cellIs" dxfId="175" priority="130" operator="equal">
      <formula>"High End"</formula>
    </cfRule>
  </conditionalFormatting>
  <conditionalFormatting sqref="C195">
    <cfRule type="cellIs" dxfId="174" priority="121" operator="equal">
      <formula>"Common"</formula>
    </cfRule>
  </conditionalFormatting>
  <conditionalFormatting sqref="C195">
    <cfRule type="cellIs" dxfId="173" priority="122" operator="equal">
      <formula>"Uncommon"</formula>
    </cfRule>
  </conditionalFormatting>
  <conditionalFormatting sqref="C195">
    <cfRule type="cellIs" dxfId="172" priority="123" operator="equal">
      <formula>"Rare"</formula>
    </cfRule>
  </conditionalFormatting>
  <conditionalFormatting sqref="C195">
    <cfRule type="cellIs" dxfId="171" priority="124" operator="equal">
      <formula>"Epic"</formula>
    </cfRule>
  </conditionalFormatting>
  <conditionalFormatting sqref="C195">
    <cfRule type="cellIs" dxfId="170" priority="125" operator="equal">
      <formula>"High End"</formula>
    </cfRule>
  </conditionalFormatting>
  <conditionalFormatting sqref="C196">
    <cfRule type="cellIs" dxfId="169" priority="116" operator="equal">
      <formula>"Common"</formula>
    </cfRule>
  </conditionalFormatting>
  <conditionalFormatting sqref="C196">
    <cfRule type="cellIs" dxfId="168" priority="117" operator="equal">
      <formula>"Uncommon"</formula>
    </cfRule>
  </conditionalFormatting>
  <conditionalFormatting sqref="C196">
    <cfRule type="cellIs" dxfId="167" priority="118" operator="equal">
      <formula>"Rare"</formula>
    </cfRule>
  </conditionalFormatting>
  <conditionalFormatting sqref="C196">
    <cfRule type="cellIs" dxfId="166" priority="119" operator="equal">
      <formula>"Epic"</formula>
    </cfRule>
  </conditionalFormatting>
  <conditionalFormatting sqref="C196">
    <cfRule type="cellIs" dxfId="165" priority="120" operator="equal">
      <formula>"High End"</formula>
    </cfRule>
  </conditionalFormatting>
  <conditionalFormatting sqref="C189">
    <cfRule type="cellIs" dxfId="164" priority="111" operator="equal">
      <formula>"Common"</formula>
    </cfRule>
  </conditionalFormatting>
  <conditionalFormatting sqref="C189">
    <cfRule type="cellIs" dxfId="163" priority="112" operator="equal">
      <formula>"Uncommon"</formula>
    </cfRule>
  </conditionalFormatting>
  <conditionalFormatting sqref="C189">
    <cfRule type="cellIs" dxfId="162" priority="113" operator="equal">
      <formula>"Rare"</formula>
    </cfRule>
  </conditionalFormatting>
  <conditionalFormatting sqref="C189">
    <cfRule type="cellIs" dxfId="161" priority="114" operator="equal">
      <formula>"Epic"</formula>
    </cfRule>
  </conditionalFormatting>
  <conditionalFormatting sqref="C189">
    <cfRule type="cellIs" dxfId="160" priority="115" operator="equal">
      <formula>"High End"</formula>
    </cfRule>
  </conditionalFormatting>
  <conditionalFormatting sqref="C205">
    <cfRule type="cellIs" dxfId="159" priority="106" operator="equal">
      <formula>"Common"</formula>
    </cfRule>
  </conditionalFormatting>
  <conditionalFormatting sqref="C205">
    <cfRule type="cellIs" dxfId="158" priority="107" operator="equal">
      <formula>"Uncommon"</formula>
    </cfRule>
  </conditionalFormatting>
  <conditionalFormatting sqref="C205">
    <cfRule type="cellIs" dxfId="157" priority="108" operator="equal">
      <formula>"Rare"</formula>
    </cfRule>
  </conditionalFormatting>
  <conditionalFormatting sqref="C205">
    <cfRule type="cellIs" dxfId="156" priority="109" operator="equal">
      <formula>"Epic"</formula>
    </cfRule>
  </conditionalFormatting>
  <conditionalFormatting sqref="C205">
    <cfRule type="cellIs" dxfId="155" priority="110" operator="equal">
      <formula>"High End"</formula>
    </cfRule>
  </conditionalFormatting>
  <conditionalFormatting sqref="C206">
    <cfRule type="cellIs" dxfId="154" priority="101" operator="equal">
      <formula>"Common"</formula>
    </cfRule>
  </conditionalFormatting>
  <conditionalFormatting sqref="C206">
    <cfRule type="cellIs" dxfId="153" priority="102" operator="equal">
      <formula>"Uncommon"</formula>
    </cfRule>
  </conditionalFormatting>
  <conditionalFormatting sqref="C206">
    <cfRule type="cellIs" dxfId="152" priority="103" operator="equal">
      <formula>"Rare"</formula>
    </cfRule>
  </conditionalFormatting>
  <conditionalFormatting sqref="C206">
    <cfRule type="cellIs" dxfId="151" priority="104" operator="equal">
      <formula>"Epic"</formula>
    </cfRule>
  </conditionalFormatting>
  <conditionalFormatting sqref="C206">
    <cfRule type="cellIs" dxfId="150" priority="105" operator="equal">
      <formula>"High End"</formula>
    </cfRule>
  </conditionalFormatting>
  <conditionalFormatting sqref="C207">
    <cfRule type="cellIs" dxfId="149" priority="96" operator="equal">
      <formula>"Common"</formula>
    </cfRule>
  </conditionalFormatting>
  <conditionalFormatting sqref="C207">
    <cfRule type="cellIs" dxfId="148" priority="97" operator="equal">
      <formula>"Uncommon"</formula>
    </cfRule>
  </conditionalFormatting>
  <conditionalFormatting sqref="C207">
    <cfRule type="cellIs" dxfId="147" priority="98" operator="equal">
      <formula>"Rare"</formula>
    </cfRule>
  </conditionalFormatting>
  <conditionalFormatting sqref="C207">
    <cfRule type="cellIs" dxfId="146" priority="99" operator="equal">
      <formula>"Epic"</formula>
    </cfRule>
  </conditionalFormatting>
  <conditionalFormatting sqref="C207">
    <cfRule type="cellIs" dxfId="145" priority="100" operator="equal">
      <formula>"High End"</formula>
    </cfRule>
  </conditionalFormatting>
  <conditionalFormatting sqref="C208">
    <cfRule type="cellIs" dxfId="144" priority="91" operator="equal">
      <formula>"Common"</formula>
    </cfRule>
  </conditionalFormatting>
  <conditionalFormatting sqref="C208">
    <cfRule type="cellIs" dxfId="143" priority="92" operator="equal">
      <formula>"Uncommon"</formula>
    </cfRule>
  </conditionalFormatting>
  <conditionalFormatting sqref="C208">
    <cfRule type="cellIs" dxfId="142" priority="93" operator="equal">
      <formula>"Rare"</formula>
    </cfRule>
  </conditionalFormatting>
  <conditionalFormatting sqref="C208">
    <cfRule type="cellIs" dxfId="141" priority="94" operator="equal">
      <formula>"Epic"</formula>
    </cfRule>
  </conditionalFormatting>
  <conditionalFormatting sqref="C208">
    <cfRule type="cellIs" dxfId="140" priority="95" operator="equal">
      <formula>"High End"</formula>
    </cfRule>
  </conditionalFormatting>
  <conditionalFormatting sqref="C227">
    <cfRule type="cellIs" dxfId="139" priority="86" operator="equal">
      <formula>"Common"</formula>
    </cfRule>
  </conditionalFormatting>
  <conditionalFormatting sqref="C227">
    <cfRule type="cellIs" dxfId="138" priority="87" operator="equal">
      <formula>"Uncommon"</formula>
    </cfRule>
  </conditionalFormatting>
  <conditionalFormatting sqref="C227">
    <cfRule type="cellIs" dxfId="137" priority="88" operator="equal">
      <formula>"Rare"</formula>
    </cfRule>
  </conditionalFormatting>
  <conditionalFormatting sqref="C227">
    <cfRule type="cellIs" dxfId="136" priority="89" operator="equal">
      <formula>"Epic"</formula>
    </cfRule>
  </conditionalFormatting>
  <conditionalFormatting sqref="C227">
    <cfRule type="cellIs" dxfId="135" priority="90" operator="equal">
      <formula>"High End"</formula>
    </cfRule>
  </conditionalFormatting>
  <conditionalFormatting sqref="C228">
    <cfRule type="cellIs" dxfId="134" priority="81" operator="equal">
      <formula>"Common"</formula>
    </cfRule>
  </conditionalFormatting>
  <conditionalFormatting sqref="C228">
    <cfRule type="cellIs" dxfId="133" priority="82" operator="equal">
      <formula>"Uncommon"</formula>
    </cfRule>
  </conditionalFormatting>
  <conditionalFormatting sqref="C228">
    <cfRule type="cellIs" dxfId="132" priority="83" operator="equal">
      <formula>"Rare"</formula>
    </cfRule>
  </conditionalFormatting>
  <conditionalFormatting sqref="C228">
    <cfRule type="cellIs" dxfId="131" priority="84" operator="equal">
      <formula>"Epic"</formula>
    </cfRule>
  </conditionalFormatting>
  <conditionalFormatting sqref="C228">
    <cfRule type="cellIs" dxfId="130" priority="85" operator="equal">
      <formula>"High End"</formula>
    </cfRule>
  </conditionalFormatting>
  <conditionalFormatting sqref="C229">
    <cfRule type="cellIs" dxfId="129" priority="71" operator="equal">
      <formula>"Common"</formula>
    </cfRule>
  </conditionalFormatting>
  <conditionalFormatting sqref="C229">
    <cfRule type="cellIs" dxfId="128" priority="72" operator="equal">
      <formula>"Uncommon"</formula>
    </cfRule>
  </conditionalFormatting>
  <conditionalFormatting sqref="C229">
    <cfRule type="cellIs" dxfId="127" priority="73" operator="equal">
      <formula>"Rare"</formula>
    </cfRule>
  </conditionalFormatting>
  <conditionalFormatting sqref="C229">
    <cfRule type="cellIs" dxfId="126" priority="74" operator="equal">
      <formula>"Epic"</formula>
    </cfRule>
  </conditionalFormatting>
  <conditionalFormatting sqref="C229">
    <cfRule type="cellIs" dxfId="125" priority="75" operator="equal">
      <formula>"High End"</formula>
    </cfRule>
  </conditionalFormatting>
  <conditionalFormatting sqref="C230">
    <cfRule type="cellIs" dxfId="124" priority="66" operator="equal">
      <formula>"Common"</formula>
    </cfRule>
  </conditionalFormatting>
  <conditionalFormatting sqref="C230">
    <cfRule type="cellIs" dxfId="123" priority="67" operator="equal">
      <formula>"Uncommon"</formula>
    </cfRule>
  </conditionalFormatting>
  <conditionalFormatting sqref="C230">
    <cfRule type="cellIs" dxfId="122" priority="68" operator="equal">
      <formula>"Rare"</formula>
    </cfRule>
  </conditionalFormatting>
  <conditionalFormatting sqref="C230">
    <cfRule type="cellIs" dxfId="121" priority="69" operator="equal">
      <formula>"Epic"</formula>
    </cfRule>
  </conditionalFormatting>
  <conditionalFormatting sqref="C230">
    <cfRule type="cellIs" dxfId="120" priority="70" operator="equal">
      <formula>"High End"</formula>
    </cfRule>
  </conditionalFormatting>
  <conditionalFormatting sqref="C262">
    <cfRule type="cellIs" dxfId="119" priority="56" operator="equal">
      <formula>"Common"</formula>
    </cfRule>
  </conditionalFormatting>
  <conditionalFormatting sqref="C262">
    <cfRule type="cellIs" dxfId="118" priority="57" operator="equal">
      <formula>"Uncommon"</formula>
    </cfRule>
  </conditionalFormatting>
  <conditionalFormatting sqref="C262">
    <cfRule type="cellIs" dxfId="117" priority="58" operator="equal">
      <formula>"Rare"</formula>
    </cfRule>
  </conditionalFormatting>
  <conditionalFormatting sqref="C262">
    <cfRule type="cellIs" dxfId="116" priority="59" operator="equal">
      <formula>"Epic"</formula>
    </cfRule>
  </conditionalFormatting>
  <conditionalFormatting sqref="C262">
    <cfRule type="cellIs" dxfId="115" priority="60" operator="equal">
      <formula>"High End"</formula>
    </cfRule>
  </conditionalFormatting>
  <conditionalFormatting sqref="C263">
    <cfRule type="cellIs" dxfId="114" priority="51" operator="equal">
      <formula>"Common"</formula>
    </cfRule>
  </conditionalFormatting>
  <conditionalFormatting sqref="C263">
    <cfRule type="cellIs" dxfId="113" priority="52" operator="equal">
      <formula>"Uncommon"</formula>
    </cfRule>
  </conditionalFormatting>
  <conditionalFormatting sqref="C263">
    <cfRule type="cellIs" dxfId="112" priority="53" operator="equal">
      <formula>"Rare"</formula>
    </cfRule>
  </conditionalFormatting>
  <conditionalFormatting sqref="C263">
    <cfRule type="cellIs" dxfId="111" priority="54" operator="equal">
      <formula>"Epic"</formula>
    </cfRule>
  </conditionalFormatting>
  <conditionalFormatting sqref="C263">
    <cfRule type="cellIs" dxfId="110" priority="55" operator="equal">
      <formula>"High End"</formula>
    </cfRule>
  </conditionalFormatting>
  <conditionalFormatting sqref="C265">
    <cfRule type="cellIs" dxfId="109" priority="46" operator="equal">
      <formula>"Common"</formula>
    </cfRule>
  </conditionalFormatting>
  <conditionalFormatting sqref="C265">
    <cfRule type="cellIs" dxfId="108" priority="47" operator="equal">
      <formula>"Uncommon"</formula>
    </cfRule>
  </conditionalFormatting>
  <conditionalFormatting sqref="C265">
    <cfRule type="cellIs" dxfId="107" priority="48" operator="equal">
      <formula>"Rare"</formula>
    </cfRule>
  </conditionalFormatting>
  <conditionalFormatting sqref="C265">
    <cfRule type="cellIs" dxfId="106" priority="49" operator="equal">
      <formula>"Epic"</formula>
    </cfRule>
  </conditionalFormatting>
  <conditionalFormatting sqref="C265">
    <cfRule type="cellIs" dxfId="105" priority="50" operator="equal">
      <formula>"High End"</formula>
    </cfRule>
  </conditionalFormatting>
  <conditionalFormatting sqref="C264">
    <cfRule type="cellIs" dxfId="104" priority="41" operator="equal">
      <formula>"Common"</formula>
    </cfRule>
  </conditionalFormatting>
  <conditionalFormatting sqref="C264">
    <cfRule type="cellIs" dxfId="103" priority="42" operator="equal">
      <formula>"Uncommon"</formula>
    </cfRule>
  </conditionalFormatting>
  <conditionalFormatting sqref="C264">
    <cfRule type="cellIs" dxfId="102" priority="43" operator="equal">
      <formula>"Rare"</formula>
    </cfRule>
  </conditionalFormatting>
  <conditionalFormatting sqref="C264">
    <cfRule type="cellIs" dxfId="101" priority="44" operator="equal">
      <formula>"Epic"</formula>
    </cfRule>
  </conditionalFormatting>
  <conditionalFormatting sqref="C264">
    <cfRule type="cellIs" dxfId="100" priority="45" operator="equal">
      <formula>"High End"</formula>
    </cfRule>
  </conditionalFormatting>
  <conditionalFormatting sqref="C267">
    <cfRule type="cellIs" dxfId="99" priority="31" operator="equal">
      <formula>"Common"</formula>
    </cfRule>
  </conditionalFormatting>
  <conditionalFormatting sqref="C267">
    <cfRule type="cellIs" dxfId="98" priority="32" operator="equal">
      <formula>"Uncommon"</formula>
    </cfRule>
  </conditionalFormatting>
  <conditionalFormatting sqref="C267">
    <cfRule type="cellIs" dxfId="97" priority="33" operator="equal">
      <formula>"Rare"</formula>
    </cfRule>
  </conditionalFormatting>
  <conditionalFormatting sqref="C267">
    <cfRule type="cellIs" dxfId="96" priority="34" operator="equal">
      <formula>"Epic"</formula>
    </cfRule>
  </conditionalFormatting>
  <conditionalFormatting sqref="C267">
    <cfRule type="cellIs" dxfId="95" priority="35" operator="equal">
      <formula>"High End"</formula>
    </cfRule>
  </conditionalFormatting>
  <conditionalFormatting sqref="C268">
    <cfRule type="cellIs" dxfId="94" priority="26" operator="equal">
      <formula>"Common"</formula>
    </cfRule>
  </conditionalFormatting>
  <conditionalFormatting sqref="C268">
    <cfRule type="cellIs" dxfId="93" priority="27" operator="equal">
      <formula>"Uncommon"</formula>
    </cfRule>
  </conditionalFormatting>
  <conditionalFormatting sqref="C268">
    <cfRule type="cellIs" dxfId="92" priority="28" operator="equal">
      <formula>"Rare"</formula>
    </cfRule>
  </conditionalFormatting>
  <conditionalFormatting sqref="C268">
    <cfRule type="cellIs" dxfId="91" priority="29" operator="equal">
      <formula>"Epic"</formula>
    </cfRule>
  </conditionalFormatting>
  <conditionalFormatting sqref="C268">
    <cfRule type="cellIs" dxfId="90" priority="30" operator="equal">
      <formula>"High End"</formula>
    </cfRule>
  </conditionalFormatting>
  <conditionalFormatting sqref="C266">
    <cfRule type="cellIs" dxfId="89" priority="21" operator="equal">
      <formula>"Common"</formula>
    </cfRule>
  </conditionalFormatting>
  <conditionalFormatting sqref="C266">
    <cfRule type="cellIs" dxfId="88" priority="22" operator="equal">
      <formula>"Uncommon"</formula>
    </cfRule>
  </conditionalFormatting>
  <conditionalFormatting sqref="C266">
    <cfRule type="cellIs" dxfId="87" priority="23" operator="equal">
      <formula>"Rare"</formula>
    </cfRule>
  </conditionalFormatting>
  <conditionalFormatting sqref="C266">
    <cfRule type="cellIs" dxfId="86" priority="24" operator="equal">
      <formula>"Epic"</formula>
    </cfRule>
  </conditionalFormatting>
  <conditionalFormatting sqref="C266">
    <cfRule type="cellIs" dxfId="85" priority="25" operator="equal">
      <formula>"High End"</formula>
    </cfRule>
  </conditionalFormatting>
  <conditionalFormatting sqref="C269">
    <cfRule type="cellIs" dxfId="84" priority="16" operator="equal">
      <formula>"Common"</formula>
    </cfRule>
  </conditionalFormatting>
  <conditionalFormatting sqref="C269">
    <cfRule type="cellIs" dxfId="83" priority="17" operator="equal">
      <formula>"Uncommon"</formula>
    </cfRule>
  </conditionalFormatting>
  <conditionalFormatting sqref="C269">
    <cfRule type="cellIs" dxfId="82" priority="18" operator="equal">
      <formula>"Rare"</formula>
    </cfRule>
  </conditionalFormatting>
  <conditionalFormatting sqref="C269">
    <cfRule type="cellIs" dxfId="81" priority="19" operator="equal">
      <formula>"Epic"</formula>
    </cfRule>
  </conditionalFormatting>
  <conditionalFormatting sqref="C269">
    <cfRule type="cellIs" dxfId="80" priority="20" operator="equal">
      <formula>"High End"</formula>
    </cfRule>
  </conditionalFormatting>
  <conditionalFormatting sqref="C288">
    <cfRule type="cellIs" dxfId="79" priority="11" operator="equal">
      <formula>"Common"</formula>
    </cfRule>
  </conditionalFormatting>
  <conditionalFormatting sqref="C288">
    <cfRule type="cellIs" dxfId="78" priority="12" operator="equal">
      <formula>"Uncommon"</formula>
    </cfRule>
  </conditionalFormatting>
  <conditionalFormatting sqref="C288">
    <cfRule type="cellIs" dxfId="77" priority="13" operator="equal">
      <formula>"Rare"</formula>
    </cfRule>
  </conditionalFormatting>
  <conditionalFormatting sqref="C288">
    <cfRule type="cellIs" dxfId="76" priority="14" operator="equal">
      <formula>"Epic"</formula>
    </cfRule>
  </conditionalFormatting>
  <conditionalFormatting sqref="C288">
    <cfRule type="cellIs" dxfId="75" priority="15" operator="equal">
      <formula>"High End"</formula>
    </cfRule>
  </conditionalFormatting>
  <conditionalFormatting sqref="C125">
    <cfRule type="cellIs" dxfId="74" priority="6" operator="equal">
      <formula>"Common"</formula>
    </cfRule>
  </conditionalFormatting>
  <conditionalFormatting sqref="C125">
    <cfRule type="cellIs" dxfId="73" priority="7" operator="equal">
      <formula>"Uncommon"</formula>
    </cfRule>
  </conditionalFormatting>
  <conditionalFormatting sqref="C125">
    <cfRule type="cellIs" dxfId="72" priority="8" operator="equal">
      <formula>"Rare"</formula>
    </cfRule>
  </conditionalFormatting>
  <conditionalFormatting sqref="C125">
    <cfRule type="cellIs" dxfId="71" priority="9" operator="equal">
      <formula>"Epic"</formula>
    </cfRule>
  </conditionalFormatting>
  <conditionalFormatting sqref="C125">
    <cfRule type="cellIs" dxfId="70" priority="10" operator="equal">
      <formula>"High End"</formula>
    </cfRule>
  </conditionalFormatting>
  <conditionalFormatting sqref="C270">
    <cfRule type="cellIs" dxfId="69" priority="1" operator="equal">
      <formula>"Common"</formula>
    </cfRule>
  </conditionalFormatting>
  <conditionalFormatting sqref="C270">
    <cfRule type="cellIs" dxfId="68" priority="2" operator="equal">
      <formula>"Uncommon"</formula>
    </cfRule>
  </conditionalFormatting>
  <conditionalFormatting sqref="C270">
    <cfRule type="cellIs" dxfId="67" priority="3" operator="equal">
      <formula>"Rare"</formula>
    </cfRule>
  </conditionalFormatting>
  <conditionalFormatting sqref="C270">
    <cfRule type="cellIs" dxfId="66" priority="4" operator="equal">
      <formula>"Epic"</formula>
    </cfRule>
  </conditionalFormatting>
  <conditionalFormatting sqref="C270">
    <cfRule type="cellIs" dxfId="65" priority="5" operator="equal">
      <formula>"High End"</formula>
    </cfRule>
  </conditionalFormatting>
  <dataValidations count="1">
    <dataValidation type="list" allowBlank="1" sqref="C296:C299 C289:C293 C190 C209 C231 C125:C132 C274:C277 C3:C123 C135:C142 C149 C197 C153:C188 C200:C204 C212:C226 C234:C261 C280:C287 C271" xr:uid="{00000000-0002-0000-0400-000000000000}">
      <formula1>"Common,Uncommon,Rare,Epic,High End"</formula1>
    </dataValidation>
  </dataValidations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  <outlinePr summaryBelow="0" summaryRight="0"/>
  </sheetPr>
  <dimension ref="A1:I40"/>
  <sheetViews>
    <sheetView topLeftCell="A2" workbookViewId="0">
      <selection activeCell="A2" sqref="A2:G40"/>
    </sheetView>
  </sheetViews>
  <sheetFormatPr defaultColWidth="14.42578125" defaultRowHeight="15.75" customHeight="1"/>
  <cols>
    <col min="1" max="1" width="19.42578125" customWidth="1"/>
    <col min="2" max="2" width="41.42578125" customWidth="1"/>
    <col min="7" max="7" width="17.7109375" customWidth="1"/>
  </cols>
  <sheetData>
    <row r="1" spans="1:9" ht="15.75" customHeight="1">
      <c r="A1" s="152" t="s">
        <v>1011</v>
      </c>
      <c r="B1" s="149"/>
      <c r="C1" s="149"/>
      <c r="D1" s="149"/>
      <c r="E1" s="149"/>
      <c r="F1" s="149"/>
      <c r="G1" s="149"/>
      <c r="H1" s="92"/>
    </row>
    <row r="2" spans="1:9" ht="15.75" customHeight="1">
      <c r="A2" s="147" t="s">
        <v>2009</v>
      </c>
      <c r="B2" s="93" t="s">
        <v>3</v>
      </c>
      <c r="C2" s="93" t="s">
        <v>527</v>
      </c>
      <c r="D2" s="93" t="s">
        <v>5</v>
      </c>
      <c r="E2" s="2" t="s">
        <v>6</v>
      </c>
      <c r="F2" s="67" t="s">
        <v>7</v>
      </c>
      <c r="G2" s="68" t="s">
        <v>8</v>
      </c>
      <c r="I2" s="2" t="s">
        <v>11</v>
      </c>
    </row>
    <row r="3" spans="1:9" ht="15.75" customHeight="1">
      <c r="A3" s="27" t="s">
        <v>1018</v>
      </c>
      <c r="B3" s="94" t="s">
        <v>1019</v>
      </c>
      <c r="C3" s="13" t="s">
        <v>27</v>
      </c>
      <c r="D3" s="20">
        <v>300</v>
      </c>
      <c r="E3" s="10">
        <f>D3*I3</f>
        <v>45</v>
      </c>
      <c r="F3" s="14">
        <f>I4*E3</f>
        <v>4.5</v>
      </c>
      <c r="G3" s="15">
        <v>0</v>
      </c>
      <c r="H3" s="27"/>
      <c r="I3" s="27">
        <f>0.15</f>
        <v>0.15</v>
      </c>
    </row>
    <row r="4" spans="1:9" ht="15.75" customHeight="1">
      <c r="A4" s="27" t="s">
        <v>1026</v>
      </c>
      <c r="B4" s="94" t="s">
        <v>1027</v>
      </c>
      <c r="C4" s="13" t="s">
        <v>51</v>
      </c>
      <c r="D4" s="125" t="s">
        <v>1995</v>
      </c>
      <c r="E4" s="125" t="s">
        <v>1995</v>
      </c>
      <c r="F4" s="125" t="s">
        <v>1995</v>
      </c>
      <c r="G4" s="125" t="s">
        <v>1995</v>
      </c>
      <c r="H4" s="27"/>
      <c r="I4" s="16">
        <v>0.1</v>
      </c>
    </row>
    <row r="5" spans="1:9" ht="15.75" customHeight="1">
      <c r="A5" s="27" t="s">
        <v>1028</v>
      </c>
      <c r="B5" s="94" t="s">
        <v>1029</v>
      </c>
      <c r="C5" s="13" t="s">
        <v>51</v>
      </c>
      <c r="D5" s="125" t="s">
        <v>1995</v>
      </c>
      <c r="E5" s="125" t="s">
        <v>1995</v>
      </c>
      <c r="F5" s="125" t="s">
        <v>1995</v>
      </c>
      <c r="G5" s="125" t="s">
        <v>1995</v>
      </c>
      <c r="H5" s="27"/>
      <c r="I5" s="27"/>
    </row>
    <row r="6" spans="1:9" ht="15.75" customHeight="1">
      <c r="A6" s="27" t="s">
        <v>1032</v>
      </c>
      <c r="B6" s="94" t="s">
        <v>1033</v>
      </c>
      <c r="C6" s="13" t="s">
        <v>27</v>
      </c>
      <c r="D6" s="125" t="s">
        <v>1995</v>
      </c>
      <c r="E6" s="125" t="s">
        <v>1995</v>
      </c>
      <c r="F6" s="132" t="s">
        <v>1995</v>
      </c>
      <c r="G6" s="125" t="s">
        <v>1995</v>
      </c>
      <c r="H6" s="27"/>
      <c r="I6" s="27"/>
    </row>
    <row r="7" spans="1:9" ht="15.75" customHeight="1">
      <c r="A7" s="16" t="s">
        <v>1034</v>
      </c>
      <c r="B7" s="123" t="s">
        <v>1995</v>
      </c>
      <c r="C7" s="13" t="s">
        <v>27</v>
      </c>
      <c r="D7" s="20">
        <v>500</v>
      </c>
      <c r="E7" s="10">
        <f>D7*I3</f>
        <v>75</v>
      </c>
      <c r="F7" s="14">
        <f>E7*I4</f>
        <v>7.5</v>
      </c>
      <c r="G7" s="15">
        <v>0</v>
      </c>
      <c r="H7" s="27"/>
      <c r="I7" s="27"/>
    </row>
    <row r="8" spans="1:9" ht="15.75" customHeight="1">
      <c r="A8" s="16" t="s">
        <v>1039</v>
      </c>
      <c r="B8" s="95" t="s">
        <v>1040</v>
      </c>
      <c r="C8" s="13" t="s">
        <v>19</v>
      </c>
      <c r="D8" s="20">
        <v>400</v>
      </c>
      <c r="E8" s="10">
        <f>D8*I3</f>
        <v>60</v>
      </c>
      <c r="F8" s="14">
        <f>E8*I4</f>
        <v>6</v>
      </c>
      <c r="G8" s="15">
        <v>0</v>
      </c>
      <c r="H8" s="27"/>
    </row>
    <row r="9" spans="1:9" ht="15.75" customHeight="1">
      <c r="A9" s="13" t="s">
        <v>1047</v>
      </c>
      <c r="B9" s="13" t="s">
        <v>1048</v>
      </c>
      <c r="C9" s="13" t="s">
        <v>19</v>
      </c>
      <c r="D9" s="15">
        <v>400</v>
      </c>
      <c r="E9" s="31">
        <f>D9*I3</f>
        <v>60</v>
      </c>
      <c r="F9" s="18">
        <f>E9*I4</f>
        <v>6</v>
      </c>
      <c r="G9" s="15">
        <v>0</v>
      </c>
    </row>
    <row r="10" spans="1:9" ht="15.75" customHeight="1">
      <c r="A10" s="13" t="s">
        <v>1053</v>
      </c>
      <c r="B10" s="13" t="s">
        <v>1054</v>
      </c>
      <c r="C10" s="13" t="s">
        <v>18</v>
      </c>
      <c r="D10" s="15">
        <v>300</v>
      </c>
      <c r="E10" s="31">
        <f>D10*I3</f>
        <v>45</v>
      </c>
      <c r="F10" s="18">
        <f>E10*I4</f>
        <v>4.5</v>
      </c>
      <c r="G10" s="15">
        <v>0</v>
      </c>
    </row>
    <row r="11" spans="1:9" ht="15.75" customHeight="1">
      <c r="A11" s="13" t="s">
        <v>1059</v>
      </c>
      <c r="B11" s="13" t="s">
        <v>1060</v>
      </c>
      <c r="C11" s="13" t="s">
        <v>19</v>
      </c>
      <c r="D11" s="15">
        <v>400</v>
      </c>
      <c r="E11" s="31">
        <f>D11*I3</f>
        <v>60</v>
      </c>
      <c r="F11" s="18">
        <f>E11*I4</f>
        <v>6</v>
      </c>
      <c r="G11" s="15">
        <v>0</v>
      </c>
    </row>
    <row r="12" spans="1:9" ht="15.75" customHeight="1">
      <c r="A12" s="13" t="s">
        <v>1061</v>
      </c>
      <c r="B12" s="13" t="s">
        <v>1062</v>
      </c>
      <c r="C12" s="13" t="s">
        <v>51</v>
      </c>
      <c r="D12" s="15">
        <v>800</v>
      </c>
      <c r="E12" s="31">
        <f>D12*I3</f>
        <v>120</v>
      </c>
      <c r="F12" s="18">
        <f>E12*I4</f>
        <v>12</v>
      </c>
      <c r="G12" s="15">
        <v>0</v>
      </c>
    </row>
    <row r="13" spans="1:9" ht="15.75" customHeight="1">
      <c r="A13" s="13" t="s">
        <v>1067</v>
      </c>
      <c r="B13" s="13" t="s">
        <v>1068</v>
      </c>
      <c r="C13" s="13" t="s">
        <v>19</v>
      </c>
      <c r="D13" s="15">
        <v>400</v>
      </c>
      <c r="E13" s="31">
        <f>D13*I3</f>
        <v>60</v>
      </c>
      <c r="F13" s="18">
        <f>E13*I4</f>
        <v>6</v>
      </c>
      <c r="G13" s="15">
        <v>0</v>
      </c>
    </row>
    <row r="14" spans="1:9" ht="15.75" customHeight="1">
      <c r="A14" s="13" t="s">
        <v>1071</v>
      </c>
      <c r="B14" s="13" t="s">
        <v>1073</v>
      </c>
      <c r="C14" s="13" t="s">
        <v>37</v>
      </c>
      <c r="D14" s="15">
        <v>1500</v>
      </c>
      <c r="E14" s="31">
        <f>D14*I3</f>
        <v>225</v>
      </c>
      <c r="F14" s="18">
        <f>E14*I4</f>
        <v>22.5</v>
      </c>
      <c r="G14" s="15">
        <v>0</v>
      </c>
    </row>
    <row r="15" spans="1:9" ht="15.75" customHeight="1">
      <c r="A15" s="13" t="s">
        <v>1075</v>
      </c>
      <c r="B15" s="13" t="s">
        <v>1076</v>
      </c>
      <c r="C15" s="13" t="s">
        <v>19</v>
      </c>
      <c r="D15" s="15">
        <v>400</v>
      </c>
      <c r="E15" s="31">
        <f>D15*I3</f>
        <v>60</v>
      </c>
      <c r="F15" s="18">
        <f>E15*I4</f>
        <v>6</v>
      </c>
      <c r="G15" s="15">
        <v>0</v>
      </c>
    </row>
    <row r="16" spans="1:9" ht="15.75" customHeight="1">
      <c r="A16" s="13" t="s">
        <v>1081</v>
      </c>
      <c r="B16" s="94" t="s">
        <v>1082</v>
      </c>
      <c r="C16" s="128" t="s">
        <v>1994</v>
      </c>
      <c r="D16" s="125" t="s">
        <v>1995</v>
      </c>
      <c r="E16" s="125" t="s">
        <v>1995</v>
      </c>
      <c r="F16" s="125" t="s">
        <v>1995</v>
      </c>
      <c r="G16" s="125" t="s">
        <v>1995</v>
      </c>
      <c r="I16" s="96"/>
    </row>
    <row r="17" spans="1:9" ht="15.75" customHeight="1">
      <c r="A17" s="13" t="s">
        <v>1083</v>
      </c>
      <c r="B17" s="123" t="s">
        <v>1995</v>
      </c>
      <c r="C17" s="128" t="s">
        <v>1994</v>
      </c>
      <c r="D17" s="125" t="s">
        <v>1995</v>
      </c>
      <c r="E17" s="125" t="s">
        <v>1995</v>
      </c>
      <c r="F17" s="125" t="s">
        <v>1995</v>
      </c>
      <c r="G17" s="125" t="s">
        <v>1995</v>
      </c>
      <c r="I17" s="27"/>
    </row>
    <row r="18" spans="1:9" ht="15.75" customHeight="1">
      <c r="A18" s="13" t="s">
        <v>1084</v>
      </c>
      <c r="B18" s="123" t="s">
        <v>1995</v>
      </c>
      <c r="C18" s="13" t="s">
        <v>27</v>
      </c>
      <c r="D18" s="15">
        <v>500</v>
      </c>
      <c r="E18" s="31">
        <f>D18*I3</f>
        <v>75</v>
      </c>
      <c r="F18" s="18">
        <f>E18*I4</f>
        <v>7.5</v>
      </c>
      <c r="G18" s="15">
        <v>0</v>
      </c>
    </row>
    <row r="19" spans="1:9" ht="15.75" customHeight="1">
      <c r="A19" s="16" t="s">
        <v>1088</v>
      </c>
      <c r="B19" s="123" t="s">
        <v>1995</v>
      </c>
      <c r="C19" s="13" t="s">
        <v>27</v>
      </c>
      <c r="D19" s="15">
        <v>1000</v>
      </c>
      <c r="E19" s="31">
        <f>D19*I3</f>
        <v>150</v>
      </c>
      <c r="F19" s="18">
        <f>E19*I4</f>
        <v>15</v>
      </c>
      <c r="G19" s="15">
        <v>0</v>
      </c>
    </row>
    <row r="20" spans="1:9" ht="15.75" customHeight="1">
      <c r="A20" s="16" t="s">
        <v>1090</v>
      </c>
      <c r="B20" s="123" t="s">
        <v>1995</v>
      </c>
      <c r="C20" s="13" t="s">
        <v>51</v>
      </c>
      <c r="D20" s="15">
        <v>2000</v>
      </c>
      <c r="E20" s="31">
        <f>D20*I3</f>
        <v>300</v>
      </c>
      <c r="F20" s="18">
        <f>E20*I4</f>
        <v>30</v>
      </c>
      <c r="G20" s="15">
        <v>0</v>
      </c>
    </row>
    <row r="21" spans="1:9" ht="15.75" customHeight="1">
      <c r="A21" s="16" t="s">
        <v>1093</v>
      </c>
      <c r="B21" s="95" t="s">
        <v>1096</v>
      </c>
      <c r="C21" s="13" t="s">
        <v>37</v>
      </c>
      <c r="D21" s="15">
        <v>15000</v>
      </c>
      <c r="E21" s="31">
        <f>D21*I3</f>
        <v>2250</v>
      </c>
      <c r="F21" s="18">
        <f>E21*I4</f>
        <v>225</v>
      </c>
      <c r="G21" s="15">
        <v>0</v>
      </c>
    </row>
    <row r="22" spans="1:9" ht="15.75" customHeight="1">
      <c r="A22" s="16" t="s">
        <v>1099</v>
      </c>
      <c r="B22" s="95" t="s">
        <v>1100</v>
      </c>
      <c r="C22" s="13" t="s">
        <v>51</v>
      </c>
      <c r="D22" s="15">
        <v>2000</v>
      </c>
      <c r="E22" s="31">
        <f>D22*I3</f>
        <v>300</v>
      </c>
      <c r="F22" s="18">
        <f>E22*I4</f>
        <v>30</v>
      </c>
      <c r="G22" s="15">
        <v>0</v>
      </c>
    </row>
    <row r="23" spans="1:9" ht="15.75" customHeight="1">
      <c r="A23" s="13" t="s">
        <v>1104</v>
      </c>
      <c r="B23" s="13" t="s">
        <v>1105</v>
      </c>
      <c r="C23" s="13" t="s">
        <v>51</v>
      </c>
      <c r="D23" s="125" t="s">
        <v>1995</v>
      </c>
      <c r="E23" s="125" t="s">
        <v>1995</v>
      </c>
      <c r="F23" s="125" t="s">
        <v>1995</v>
      </c>
      <c r="G23" s="125" t="s">
        <v>1995</v>
      </c>
    </row>
    <row r="24" spans="1:9" ht="15.75" customHeight="1">
      <c r="A24" s="13" t="s">
        <v>1108</v>
      </c>
      <c r="B24" s="13" t="s">
        <v>1109</v>
      </c>
      <c r="C24" s="13" t="s">
        <v>51</v>
      </c>
      <c r="D24" s="15">
        <v>5000</v>
      </c>
      <c r="E24" s="31">
        <f>D24*I3</f>
        <v>750</v>
      </c>
      <c r="F24" s="18">
        <f>E24*I4</f>
        <v>75</v>
      </c>
      <c r="G24" s="15">
        <v>0</v>
      </c>
    </row>
    <row r="25" spans="1:9" ht="12.75">
      <c r="A25" s="87" t="s">
        <v>1110</v>
      </c>
      <c r="B25" s="95" t="s">
        <v>1111</v>
      </c>
      <c r="C25" s="13" t="s">
        <v>51</v>
      </c>
      <c r="D25" s="15">
        <v>5000</v>
      </c>
      <c r="E25" s="31">
        <f>D25*I3</f>
        <v>750</v>
      </c>
      <c r="F25" s="18">
        <f>E25*I4</f>
        <v>75</v>
      </c>
      <c r="G25" s="15">
        <v>0</v>
      </c>
    </row>
    <row r="26" spans="1:9" ht="12.75">
      <c r="A26" s="87" t="s">
        <v>1116</v>
      </c>
      <c r="B26" s="95" t="s">
        <v>1117</v>
      </c>
      <c r="C26" s="13" t="s">
        <v>51</v>
      </c>
      <c r="D26" s="15">
        <v>2000</v>
      </c>
      <c r="E26" s="31">
        <f>D26*I3</f>
        <v>300</v>
      </c>
      <c r="F26" s="18">
        <f>E26*I4</f>
        <v>30</v>
      </c>
      <c r="G26" s="15">
        <v>0</v>
      </c>
    </row>
    <row r="27" spans="1:9" ht="12.75">
      <c r="A27" s="27" t="s">
        <v>1122</v>
      </c>
      <c r="B27" s="94" t="s">
        <v>1123</v>
      </c>
      <c r="C27" s="128" t="s">
        <v>1994</v>
      </c>
      <c r="D27" s="125" t="s">
        <v>1995</v>
      </c>
      <c r="E27" s="125" t="s">
        <v>1995</v>
      </c>
      <c r="F27" s="125" t="s">
        <v>1995</v>
      </c>
      <c r="G27" s="125" t="s">
        <v>1995</v>
      </c>
    </row>
    <row r="28" spans="1:9" ht="12.75">
      <c r="A28" s="27" t="s">
        <v>1124</v>
      </c>
      <c r="B28" s="94" t="s">
        <v>1125</v>
      </c>
      <c r="C28" s="13" t="s">
        <v>27</v>
      </c>
      <c r="D28" s="10">
        <v>1200</v>
      </c>
      <c r="E28" s="10">
        <f>D28*I3</f>
        <v>180</v>
      </c>
      <c r="F28" s="18">
        <f>E28*I4</f>
        <v>18</v>
      </c>
      <c r="G28" s="15">
        <v>0</v>
      </c>
    </row>
    <row r="29" spans="1:9" ht="12.75">
      <c r="A29" s="27" t="s">
        <v>1128</v>
      </c>
      <c r="B29" s="94" t="s">
        <v>1129</v>
      </c>
      <c r="C29" s="13" t="s">
        <v>19</v>
      </c>
      <c r="D29" s="10">
        <v>700</v>
      </c>
      <c r="E29" s="10">
        <f>D29*I3</f>
        <v>105</v>
      </c>
      <c r="F29" s="18">
        <f>E29*I4</f>
        <v>10.5</v>
      </c>
      <c r="G29" s="15">
        <v>0</v>
      </c>
    </row>
    <row r="30" spans="1:9" ht="12.75">
      <c r="A30" s="27" t="s">
        <v>1134</v>
      </c>
      <c r="B30" s="94" t="s">
        <v>1135</v>
      </c>
      <c r="C30" s="13" t="s">
        <v>19</v>
      </c>
      <c r="D30" s="10">
        <v>400</v>
      </c>
      <c r="E30" s="10">
        <f>D30*I3</f>
        <v>60</v>
      </c>
      <c r="F30" s="18">
        <f>E30*I4</f>
        <v>6</v>
      </c>
      <c r="G30" s="15">
        <v>0</v>
      </c>
    </row>
    <row r="31" spans="1:9" ht="12.75">
      <c r="A31" s="27" t="s">
        <v>1138</v>
      </c>
      <c r="B31" s="32" t="s">
        <v>1139</v>
      </c>
      <c r="C31" s="128" t="s">
        <v>1994</v>
      </c>
      <c r="D31" s="125" t="s">
        <v>1995</v>
      </c>
      <c r="E31" s="125" t="s">
        <v>1995</v>
      </c>
      <c r="F31" s="125" t="s">
        <v>1995</v>
      </c>
      <c r="G31" s="125" t="s">
        <v>1995</v>
      </c>
    </row>
    <row r="32" spans="1:9" ht="12.75">
      <c r="A32" s="27" t="s">
        <v>1142</v>
      </c>
      <c r="B32" s="94" t="s">
        <v>1143</v>
      </c>
      <c r="C32" s="128" t="s">
        <v>1994</v>
      </c>
      <c r="D32" s="125" t="s">
        <v>1995</v>
      </c>
      <c r="E32" s="125" t="s">
        <v>1995</v>
      </c>
      <c r="F32" s="125" t="s">
        <v>1995</v>
      </c>
      <c r="G32" s="125" t="s">
        <v>1995</v>
      </c>
    </row>
    <row r="33" spans="1:7" ht="12.75">
      <c r="A33" s="27" t="s">
        <v>1144</v>
      </c>
      <c r="B33" s="94" t="s">
        <v>1145</v>
      </c>
      <c r="C33" s="128" t="s">
        <v>1994</v>
      </c>
      <c r="D33" s="125" t="s">
        <v>1995</v>
      </c>
      <c r="E33" s="125" t="s">
        <v>1995</v>
      </c>
      <c r="F33" s="125" t="s">
        <v>1995</v>
      </c>
      <c r="G33" s="125" t="s">
        <v>1995</v>
      </c>
    </row>
    <row r="34" spans="1:7" ht="12.75">
      <c r="A34" s="27" t="s">
        <v>1083</v>
      </c>
      <c r="B34" s="32" t="s">
        <v>1150</v>
      </c>
      <c r="C34" s="128" t="s">
        <v>1994</v>
      </c>
      <c r="D34" s="125" t="s">
        <v>1995</v>
      </c>
      <c r="E34" s="125" t="s">
        <v>1995</v>
      </c>
      <c r="F34" s="125" t="s">
        <v>1995</v>
      </c>
      <c r="G34" s="125" t="s">
        <v>1995</v>
      </c>
    </row>
    <row r="35" spans="1:7" ht="12.75">
      <c r="A35" s="16" t="s">
        <v>1151</v>
      </c>
      <c r="B35" s="32" t="s">
        <v>1152</v>
      </c>
      <c r="C35" s="128" t="s">
        <v>1994</v>
      </c>
      <c r="D35" s="125" t="s">
        <v>1995</v>
      </c>
      <c r="E35" s="125" t="s">
        <v>1995</v>
      </c>
      <c r="F35" s="125" t="s">
        <v>1995</v>
      </c>
      <c r="G35" s="125" t="s">
        <v>1995</v>
      </c>
    </row>
    <row r="36" spans="1:7" ht="12.75">
      <c r="A36" s="52" t="s">
        <v>1153</v>
      </c>
      <c r="B36" s="135" t="s">
        <v>1995</v>
      </c>
      <c r="C36" s="13" t="s">
        <v>51</v>
      </c>
      <c r="D36" s="15">
        <v>600</v>
      </c>
      <c r="E36" s="31">
        <f>D36*I3</f>
        <v>90</v>
      </c>
      <c r="F36" s="18">
        <f>I4*E36</f>
        <v>9</v>
      </c>
      <c r="G36" s="15">
        <v>0</v>
      </c>
    </row>
    <row r="37" spans="1:7" ht="12.75">
      <c r="A37" s="52" t="s">
        <v>1157</v>
      </c>
      <c r="B37" s="135" t="s">
        <v>1995</v>
      </c>
      <c r="C37" s="13" t="s">
        <v>19</v>
      </c>
      <c r="D37" s="15">
        <v>300</v>
      </c>
      <c r="E37" s="31">
        <f>D37*I3</f>
        <v>45</v>
      </c>
      <c r="F37" s="36">
        <f>E37*I4</f>
        <v>4.5</v>
      </c>
      <c r="G37" s="15">
        <v>0</v>
      </c>
    </row>
    <row r="38" spans="1:7" ht="12.75">
      <c r="A38" s="27" t="s">
        <v>1162</v>
      </c>
      <c r="B38" s="94" t="s">
        <v>1163</v>
      </c>
      <c r="C38" s="128" t="s">
        <v>1994</v>
      </c>
      <c r="D38" s="125" t="s">
        <v>1995</v>
      </c>
      <c r="E38" s="125" t="s">
        <v>1995</v>
      </c>
      <c r="F38" s="125" t="s">
        <v>1995</v>
      </c>
      <c r="G38" s="125" t="s">
        <v>1995</v>
      </c>
    </row>
    <row r="39" spans="1:7" ht="12.75">
      <c r="A39" s="27" t="s">
        <v>1164</v>
      </c>
      <c r="B39" s="94" t="s">
        <v>1165</v>
      </c>
      <c r="C39" s="128" t="s">
        <v>1994</v>
      </c>
      <c r="D39" s="125" t="s">
        <v>1995</v>
      </c>
      <c r="E39" s="125" t="s">
        <v>1995</v>
      </c>
      <c r="F39" s="125" t="s">
        <v>1995</v>
      </c>
      <c r="G39" s="125" t="s">
        <v>1995</v>
      </c>
    </row>
    <row r="40" spans="1:7" ht="12.75">
      <c r="A40" s="13" t="s">
        <v>1166</v>
      </c>
      <c r="C40" s="13" t="s">
        <v>37</v>
      </c>
      <c r="D40" s="15">
        <v>40000</v>
      </c>
      <c r="E40" s="31">
        <f>D40*I3</f>
        <v>6000</v>
      </c>
      <c r="F40" s="31">
        <f>E40*I4</f>
        <v>600</v>
      </c>
      <c r="G40" s="125" t="s">
        <v>1995</v>
      </c>
    </row>
  </sheetData>
  <mergeCells count="1">
    <mergeCell ref="A1:G1"/>
  </mergeCells>
  <conditionalFormatting sqref="C3:C15 C18:C26 C28:C30 C36:C37 C40">
    <cfRule type="cellIs" dxfId="64" priority="51" operator="equal">
      <formula>"Common"</formula>
    </cfRule>
  </conditionalFormatting>
  <conditionalFormatting sqref="C3:C15 C18:C26 C28:C30 C36:C37 C40">
    <cfRule type="cellIs" dxfId="63" priority="52" operator="equal">
      <formula>"Uncommon"</formula>
    </cfRule>
  </conditionalFormatting>
  <conditionalFormatting sqref="C3:C15 C18:C26 C28:C30 C36:C37 C40">
    <cfRule type="cellIs" dxfId="62" priority="53" operator="equal">
      <formula>"Rare"</formula>
    </cfRule>
  </conditionalFormatting>
  <conditionalFormatting sqref="C3:C15 C18:C26 C28:C30 C36:C37 C40">
    <cfRule type="cellIs" dxfId="61" priority="54" operator="equal">
      <formula>"Epic"</formula>
    </cfRule>
  </conditionalFormatting>
  <conditionalFormatting sqref="C3:C15 C18:C26 C28:C30 C36:C37 C40">
    <cfRule type="cellIs" dxfId="60" priority="55" operator="equal">
      <formula>"High End"</formula>
    </cfRule>
  </conditionalFormatting>
  <conditionalFormatting sqref="C16">
    <cfRule type="cellIs" dxfId="59" priority="46" operator="equal">
      <formula>"Common"</formula>
    </cfRule>
  </conditionalFormatting>
  <conditionalFormatting sqref="C16">
    <cfRule type="cellIs" dxfId="58" priority="47" operator="equal">
      <formula>"Uncommon"</formula>
    </cfRule>
  </conditionalFormatting>
  <conditionalFormatting sqref="C16">
    <cfRule type="cellIs" dxfId="57" priority="48" operator="equal">
      <formula>"Rare"</formula>
    </cfRule>
  </conditionalFormatting>
  <conditionalFormatting sqref="C16">
    <cfRule type="cellIs" dxfId="56" priority="49" operator="equal">
      <formula>"Epic"</formula>
    </cfRule>
  </conditionalFormatting>
  <conditionalFormatting sqref="C16">
    <cfRule type="cellIs" dxfId="55" priority="50" operator="equal">
      <formula>"High End"</formula>
    </cfRule>
  </conditionalFormatting>
  <conditionalFormatting sqref="C17">
    <cfRule type="cellIs" dxfId="54" priority="41" operator="equal">
      <formula>"Common"</formula>
    </cfRule>
  </conditionalFormatting>
  <conditionalFormatting sqref="C17">
    <cfRule type="cellIs" dxfId="53" priority="42" operator="equal">
      <formula>"Uncommon"</formula>
    </cfRule>
  </conditionalFormatting>
  <conditionalFormatting sqref="C17">
    <cfRule type="cellIs" dxfId="52" priority="43" operator="equal">
      <formula>"Rare"</formula>
    </cfRule>
  </conditionalFormatting>
  <conditionalFormatting sqref="C17">
    <cfRule type="cellIs" dxfId="51" priority="44" operator="equal">
      <formula>"Epic"</formula>
    </cfRule>
  </conditionalFormatting>
  <conditionalFormatting sqref="C17">
    <cfRule type="cellIs" dxfId="50" priority="45" operator="equal">
      <formula>"High End"</formula>
    </cfRule>
  </conditionalFormatting>
  <conditionalFormatting sqref="C27">
    <cfRule type="cellIs" dxfId="49" priority="36" operator="equal">
      <formula>"Common"</formula>
    </cfRule>
  </conditionalFormatting>
  <conditionalFormatting sqref="C27">
    <cfRule type="cellIs" dxfId="48" priority="37" operator="equal">
      <formula>"Uncommon"</formula>
    </cfRule>
  </conditionalFormatting>
  <conditionalFormatting sqref="C27">
    <cfRule type="cellIs" dxfId="47" priority="38" operator="equal">
      <formula>"Rare"</formula>
    </cfRule>
  </conditionalFormatting>
  <conditionalFormatting sqref="C27">
    <cfRule type="cellIs" dxfId="46" priority="39" operator="equal">
      <formula>"Epic"</formula>
    </cfRule>
  </conditionalFormatting>
  <conditionalFormatting sqref="C27">
    <cfRule type="cellIs" dxfId="45" priority="40" operator="equal">
      <formula>"High End"</formula>
    </cfRule>
  </conditionalFormatting>
  <conditionalFormatting sqref="C31">
    <cfRule type="cellIs" dxfId="44" priority="31" operator="equal">
      <formula>"Common"</formula>
    </cfRule>
  </conditionalFormatting>
  <conditionalFormatting sqref="C31">
    <cfRule type="cellIs" dxfId="43" priority="32" operator="equal">
      <formula>"Uncommon"</formula>
    </cfRule>
  </conditionalFormatting>
  <conditionalFormatting sqref="C31">
    <cfRule type="cellIs" dxfId="42" priority="33" operator="equal">
      <formula>"Rare"</formula>
    </cfRule>
  </conditionalFormatting>
  <conditionalFormatting sqref="C31">
    <cfRule type="cellIs" dxfId="41" priority="34" operator="equal">
      <formula>"Epic"</formula>
    </cfRule>
  </conditionalFormatting>
  <conditionalFormatting sqref="C31">
    <cfRule type="cellIs" dxfId="40" priority="35" operator="equal">
      <formula>"High End"</formula>
    </cfRule>
  </conditionalFormatting>
  <conditionalFormatting sqref="C32">
    <cfRule type="cellIs" dxfId="39" priority="26" operator="equal">
      <formula>"Common"</formula>
    </cfRule>
  </conditionalFormatting>
  <conditionalFormatting sqref="C32">
    <cfRule type="cellIs" dxfId="38" priority="27" operator="equal">
      <formula>"Uncommon"</formula>
    </cfRule>
  </conditionalFormatting>
  <conditionalFormatting sqref="C32">
    <cfRule type="cellIs" dxfId="37" priority="28" operator="equal">
      <formula>"Rare"</formula>
    </cfRule>
  </conditionalFormatting>
  <conditionalFormatting sqref="C32">
    <cfRule type="cellIs" dxfId="36" priority="29" operator="equal">
      <formula>"Epic"</formula>
    </cfRule>
  </conditionalFormatting>
  <conditionalFormatting sqref="C32">
    <cfRule type="cellIs" dxfId="35" priority="30" operator="equal">
      <formula>"High End"</formula>
    </cfRule>
  </conditionalFormatting>
  <conditionalFormatting sqref="C33">
    <cfRule type="cellIs" dxfId="34" priority="21" operator="equal">
      <formula>"Common"</formula>
    </cfRule>
  </conditionalFormatting>
  <conditionalFormatting sqref="C33">
    <cfRule type="cellIs" dxfId="33" priority="22" operator="equal">
      <formula>"Uncommon"</formula>
    </cfRule>
  </conditionalFormatting>
  <conditionalFormatting sqref="C33">
    <cfRule type="cellIs" dxfId="32" priority="23" operator="equal">
      <formula>"Rare"</formula>
    </cfRule>
  </conditionalFormatting>
  <conditionalFormatting sqref="C33">
    <cfRule type="cellIs" dxfId="31" priority="24" operator="equal">
      <formula>"Epic"</formula>
    </cfRule>
  </conditionalFormatting>
  <conditionalFormatting sqref="C33">
    <cfRule type="cellIs" dxfId="30" priority="25" operator="equal">
      <formula>"High End"</formula>
    </cfRule>
  </conditionalFormatting>
  <conditionalFormatting sqref="C34">
    <cfRule type="cellIs" dxfId="29" priority="16" operator="equal">
      <formula>"Common"</formula>
    </cfRule>
  </conditionalFormatting>
  <conditionalFormatting sqref="C34">
    <cfRule type="cellIs" dxfId="28" priority="17" operator="equal">
      <formula>"Uncommon"</formula>
    </cfRule>
  </conditionalFormatting>
  <conditionalFormatting sqref="C34">
    <cfRule type="cellIs" dxfId="27" priority="18" operator="equal">
      <formula>"Rare"</formula>
    </cfRule>
  </conditionalFormatting>
  <conditionalFormatting sqref="C34">
    <cfRule type="cellIs" dxfId="26" priority="19" operator="equal">
      <formula>"Epic"</formula>
    </cfRule>
  </conditionalFormatting>
  <conditionalFormatting sqref="C34">
    <cfRule type="cellIs" dxfId="25" priority="20" operator="equal">
      <formula>"High End"</formula>
    </cfRule>
  </conditionalFormatting>
  <conditionalFormatting sqref="C35">
    <cfRule type="cellIs" dxfId="24" priority="11" operator="equal">
      <formula>"Common"</formula>
    </cfRule>
  </conditionalFormatting>
  <conditionalFormatting sqref="C35">
    <cfRule type="cellIs" dxfId="23" priority="12" operator="equal">
      <formula>"Uncommon"</formula>
    </cfRule>
  </conditionalFormatting>
  <conditionalFormatting sqref="C35">
    <cfRule type="cellIs" dxfId="22" priority="13" operator="equal">
      <formula>"Rare"</formula>
    </cfRule>
  </conditionalFormatting>
  <conditionalFormatting sqref="C35">
    <cfRule type="cellIs" dxfId="21" priority="14" operator="equal">
      <formula>"Epic"</formula>
    </cfRule>
  </conditionalFormatting>
  <conditionalFormatting sqref="C35">
    <cfRule type="cellIs" dxfId="20" priority="15" operator="equal">
      <formula>"High End"</formula>
    </cfRule>
  </conditionalFormatting>
  <conditionalFormatting sqref="C39">
    <cfRule type="cellIs" dxfId="19" priority="6" operator="equal">
      <formula>"Common"</formula>
    </cfRule>
  </conditionalFormatting>
  <conditionalFormatting sqref="C39">
    <cfRule type="cellIs" dxfId="18" priority="7" operator="equal">
      <formula>"Uncommon"</formula>
    </cfRule>
  </conditionalFormatting>
  <conditionalFormatting sqref="C39">
    <cfRule type="cellIs" dxfId="17" priority="8" operator="equal">
      <formula>"Rare"</formula>
    </cfRule>
  </conditionalFormatting>
  <conditionalFormatting sqref="C39">
    <cfRule type="cellIs" dxfId="16" priority="9" operator="equal">
      <formula>"Epic"</formula>
    </cfRule>
  </conditionalFormatting>
  <conditionalFormatting sqref="C39">
    <cfRule type="cellIs" dxfId="15" priority="10" operator="equal">
      <formula>"High End"</formula>
    </cfRule>
  </conditionalFormatting>
  <conditionalFormatting sqref="C38">
    <cfRule type="cellIs" dxfId="14" priority="1" operator="equal">
      <formula>"Common"</formula>
    </cfRule>
  </conditionalFormatting>
  <conditionalFormatting sqref="C38">
    <cfRule type="cellIs" dxfId="13" priority="2" operator="equal">
      <formula>"Uncommon"</formula>
    </cfRule>
  </conditionalFormatting>
  <conditionalFormatting sqref="C38">
    <cfRule type="cellIs" dxfId="12" priority="3" operator="equal">
      <formula>"Rare"</formula>
    </cfRule>
  </conditionalFormatting>
  <conditionalFormatting sqref="C38">
    <cfRule type="cellIs" dxfId="11" priority="4" operator="equal">
      <formula>"Epic"</formula>
    </cfRule>
  </conditionalFormatting>
  <conditionalFormatting sqref="C38">
    <cfRule type="cellIs" dxfId="10" priority="5" operator="equal">
      <formula>"High End"</formula>
    </cfRule>
  </conditionalFormatting>
  <dataValidations count="1">
    <dataValidation type="list" allowBlank="1" sqref="C3:C15 C18:C26 C28:C30 C40 C36:C37" xr:uid="{00000000-0002-0000-0500-000000000000}">
      <formula1>"Common,Uncommon,Rare,Epic,High End"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/>
    <outlinePr summaryBelow="0" summaryRight="0"/>
  </sheetPr>
  <dimension ref="A1:I87"/>
  <sheetViews>
    <sheetView tabSelected="1" workbookViewId="0">
      <selection activeCell="F60" sqref="F60"/>
    </sheetView>
  </sheetViews>
  <sheetFormatPr defaultColWidth="14.42578125" defaultRowHeight="15.75" customHeight="1"/>
  <cols>
    <col min="1" max="1" width="34.85546875" customWidth="1"/>
    <col min="2" max="2" width="40.7109375" customWidth="1"/>
    <col min="7" max="7" width="17.7109375" customWidth="1"/>
  </cols>
  <sheetData>
    <row r="1" spans="1:9" ht="15.75" customHeight="1">
      <c r="A1" s="148" t="s">
        <v>1199</v>
      </c>
      <c r="B1" s="149"/>
      <c r="C1" s="149"/>
      <c r="D1" s="149"/>
      <c r="E1" s="149"/>
      <c r="F1" s="149"/>
      <c r="G1" s="149"/>
    </row>
    <row r="2" spans="1:9" ht="15.75" customHeight="1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4" t="s">
        <v>8</v>
      </c>
      <c r="I2" s="2" t="s">
        <v>11</v>
      </c>
    </row>
    <row r="3" spans="1:9" ht="15.75" customHeight="1">
      <c r="A3" s="97" t="s">
        <v>1202</v>
      </c>
      <c r="B3" s="47" t="s">
        <v>1203</v>
      </c>
      <c r="C3" s="12" t="s">
        <v>18</v>
      </c>
      <c r="D3" s="21">
        <v>200</v>
      </c>
      <c r="E3" s="14">
        <f>D3*I3</f>
        <v>30</v>
      </c>
      <c r="F3" s="18">
        <f>E3*I4</f>
        <v>3</v>
      </c>
      <c r="G3" s="15">
        <v>0</v>
      </c>
      <c r="I3" s="13">
        <v>0.15</v>
      </c>
    </row>
    <row r="4" spans="1:9" ht="15.75" customHeight="1">
      <c r="A4" s="97" t="s">
        <v>1208</v>
      </c>
      <c r="B4" s="55" t="s">
        <v>1209</v>
      </c>
      <c r="C4" s="12" t="s">
        <v>18</v>
      </c>
      <c r="D4" s="21">
        <v>250</v>
      </c>
      <c r="E4" s="14">
        <f>D4*I3</f>
        <v>37.5</v>
      </c>
      <c r="F4" s="18">
        <f>E4*I4</f>
        <v>3.75</v>
      </c>
      <c r="G4" s="15">
        <v>0</v>
      </c>
      <c r="I4" s="13">
        <v>0.1</v>
      </c>
    </row>
    <row r="5" spans="1:9" ht="15.75" customHeight="1">
      <c r="A5" s="97" t="s">
        <v>1215</v>
      </c>
      <c r="B5" s="55" t="s">
        <v>1216</v>
      </c>
      <c r="C5" s="12" t="s">
        <v>18</v>
      </c>
      <c r="D5" s="21">
        <v>300</v>
      </c>
      <c r="E5" s="14">
        <f>D5*I3</f>
        <v>45</v>
      </c>
      <c r="F5" s="18">
        <f>E5*I4</f>
        <v>4.5</v>
      </c>
      <c r="G5" s="15">
        <v>0</v>
      </c>
      <c r="I5" s="13">
        <v>4</v>
      </c>
    </row>
    <row r="6" spans="1:9" ht="15.75" customHeight="1">
      <c r="A6" s="97" t="s">
        <v>1218</v>
      </c>
      <c r="B6" s="55" t="s">
        <v>1219</v>
      </c>
      <c r="C6" s="12" t="s">
        <v>18</v>
      </c>
      <c r="D6" s="21">
        <v>300</v>
      </c>
      <c r="E6" s="14">
        <f>D6*I3</f>
        <v>45</v>
      </c>
      <c r="F6" s="18">
        <f>E6*I4</f>
        <v>4.5</v>
      </c>
      <c r="G6" s="15">
        <v>0</v>
      </c>
    </row>
    <row r="7" spans="1:9" ht="15.75" customHeight="1">
      <c r="A7" s="97" t="s">
        <v>1221</v>
      </c>
      <c r="B7" s="55" t="s">
        <v>1222</v>
      </c>
      <c r="C7" s="12" t="s">
        <v>18</v>
      </c>
      <c r="D7" s="21">
        <v>200</v>
      </c>
      <c r="E7" s="14">
        <f>D7*I3</f>
        <v>30</v>
      </c>
      <c r="F7" s="18">
        <f>E7*I4</f>
        <v>3</v>
      </c>
      <c r="G7" s="15">
        <v>0</v>
      </c>
    </row>
    <row r="8" spans="1:9" ht="15.75" customHeight="1">
      <c r="A8" s="97" t="s">
        <v>1226</v>
      </c>
      <c r="B8" s="28" t="s">
        <v>1227</v>
      </c>
      <c r="C8" s="12" t="s">
        <v>18</v>
      </c>
      <c r="D8" s="21">
        <v>200</v>
      </c>
      <c r="E8" s="14">
        <f>D8*I3</f>
        <v>30</v>
      </c>
      <c r="F8" s="18">
        <f>E8*I4</f>
        <v>3</v>
      </c>
      <c r="G8" s="15">
        <v>0</v>
      </c>
    </row>
    <row r="9" spans="1:9" ht="15.75" customHeight="1">
      <c r="A9" s="97" t="s">
        <v>1230</v>
      </c>
      <c r="B9" s="28" t="s">
        <v>1231</v>
      </c>
      <c r="C9" s="12" t="s">
        <v>18</v>
      </c>
      <c r="D9" s="21">
        <v>300</v>
      </c>
      <c r="E9" s="14">
        <f>D9*I3</f>
        <v>45</v>
      </c>
      <c r="F9" s="18">
        <f>E9*I4</f>
        <v>4.5</v>
      </c>
      <c r="G9" s="15">
        <v>0</v>
      </c>
    </row>
    <row r="10" spans="1:9" ht="15.75" customHeight="1">
      <c r="A10" s="97" t="s">
        <v>1230</v>
      </c>
      <c r="B10" s="28" t="s">
        <v>1234</v>
      </c>
      <c r="C10" s="12" t="s">
        <v>18</v>
      </c>
      <c r="D10" s="21">
        <v>300</v>
      </c>
      <c r="E10" s="14">
        <f>D10*I3</f>
        <v>45</v>
      </c>
      <c r="F10" s="18">
        <f>E10*I4</f>
        <v>4.5</v>
      </c>
      <c r="G10" s="15">
        <v>0</v>
      </c>
    </row>
    <row r="11" spans="1:9" ht="15.75" customHeight="1">
      <c r="A11" s="97" t="s">
        <v>1230</v>
      </c>
      <c r="B11" s="28" t="s">
        <v>1237</v>
      </c>
      <c r="C11" s="12" t="s">
        <v>18</v>
      </c>
      <c r="D11" s="21">
        <v>300</v>
      </c>
      <c r="E11" s="14">
        <f>D11*I3</f>
        <v>45</v>
      </c>
      <c r="F11" s="18">
        <f>E11*I4</f>
        <v>4.5</v>
      </c>
      <c r="G11" s="15">
        <v>0</v>
      </c>
    </row>
    <row r="12" spans="1:9" ht="15.75" customHeight="1">
      <c r="A12" s="12" t="s">
        <v>1242</v>
      </c>
      <c r="B12" s="28" t="s">
        <v>1243</v>
      </c>
      <c r="C12" s="12" t="s">
        <v>18</v>
      </c>
      <c r="D12" s="36">
        <v>200</v>
      </c>
      <c r="E12" s="18">
        <f>D12*I3</f>
        <v>30</v>
      </c>
      <c r="F12" s="18">
        <f>E12*I4</f>
        <v>3</v>
      </c>
      <c r="G12" s="36">
        <v>0</v>
      </c>
      <c r="H12" s="18"/>
    </row>
    <row r="13" spans="1:9" ht="15.75" customHeight="1">
      <c r="A13" s="12" t="s">
        <v>1230</v>
      </c>
      <c r="B13" s="28" t="s">
        <v>1247</v>
      </c>
      <c r="C13" s="12" t="s">
        <v>18</v>
      </c>
      <c r="D13" s="36">
        <v>200</v>
      </c>
      <c r="E13" s="18">
        <f>D13*I3</f>
        <v>30</v>
      </c>
      <c r="F13" s="18">
        <f>E13*I4</f>
        <v>3</v>
      </c>
      <c r="G13" s="36">
        <v>0</v>
      </c>
      <c r="H13" s="18"/>
    </row>
    <row r="14" spans="1:9" ht="15.75" customHeight="1">
      <c r="A14" s="12" t="s">
        <v>1250</v>
      </c>
      <c r="B14" s="47" t="s">
        <v>1251</v>
      </c>
      <c r="C14" s="12" t="s">
        <v>19</v>
      </c>
      <c r="D14" s="36">
        <v>400</v>
      </c>
      <c r="E14" s="18">
        <f>D14*I3</f>
        <v>60</v>
      </c>
      <c r="F14" s="18">
        <f>E14*I4</f>
        <v>6</v>
      </c>
      <c r="G14" s="15">
        <v>0</v>
      </c>
    </row>
    <row r="15" spans="1:9" ht="15.75" customHeight="1">
      <c r="A15" s="12" t="s">
        <v>1253</v>
      </c>
      <c r="B15" s="55" t="s">
        <v>1254</v>
      </c>
      <c r="C15" s="12" t="s">
        <v>19</v>
      </c>
      <c r="D15" s="36">
        <v>500</v>
      </c>
      <c r="E15" s="18">
        <f>D15*I3</f>
        <v>75</v>
      </c>
      <c r="F15" s="18">
        <f>E15*I4</f>
        <v>7.5</v>
      </c>
      <c r="G15" s="15">
        <v>0</v>
      </c>
    </row>
    <row r="16" spans="1:9" ht="15.75" customHeight="1">
      <c r="A16" s="12" t="s">
        <v>1259</v>
      </c>
      <c r="B16" s="47" t="s">
        <v>1260</v>
      </c>
      <c r="C16" s="12" t="s">
        <v>19</v>
      </c>
      <c r="D16" s="36">
        <v>500</v>
      </c>
      <c r="E16" s="18">
        <f>D16*I3</f>
        <v>75</v>
      </c>
      <c r="F16" s="18">
        <f>E16*I4</f>
        <v>7.5</v>
      </c>
      <c r="G16" s="15">
        <v>0</v>
      </c>
    </row>
    <row r="17" spans="1:7" ht="15.75" customHeight="1">
      <c r="A17" s="12" t="s">
        <v>1259</v>
      </c>
      <c r="B17" s="47" t="s">
        <v>1261</v>
      </c>
      <c r="C17" s="12" t="s">
        <v>19</v>
      </c>
      <c r="D17" s="36">
        <v>500</v>
      </c>
      <c r="E17" s="18">
        <f>D17*I3</f>
        <v>75</v>
      </c>
      <c r="F17" s="18">
        <f>E17*I4</f>
        <v>7.5</v>
      </c>
      <c r="G17" s="15">
        <v>0</v>
      </c>
    </row>
    <row r="18" spans="1:7" ht="15.75" customHeight="1">
      <c r="A18" s="12" t="s">
        <v>1264</v>
      </c>
      <c r="B18" s="28" t="s">
        <v>1265</v>
      </c>
      <c r="C18" s="12" t="s">
        <v>27</v>
      </c>
      <c r="D18" s="36">
        <v>600</v>
      </c>
      <c r="E18" s="18">
        <f>D18*I3</f>
        <v>90</v>
      </c>
      <c r="F18" s="18">
        <f>E18*I4</f>
        <v>9</v>
      </c>
      <c r="G18" s="31">
        <f>D18*I5</f>
        <v>2400</v>
      </c>
    </row>
    <row r="19" spans="1:7" ht="15.75" customHeight="1">
      <c r="A19" s="12" t="s">
        <v>1270</v>
      </c>
      <c r="B19" s="28" t="s">
        <v>1271</v>
      </c>
      <c r="C19" s="12" t="s">
        <v>27</v>
      </c>
      <c r="D19" s="75">
        <v>600</v>
      </c>
      <c r="E19" s="18">
        <f>D19*I3</f>
        <v>90</v>
      </c>
      <c r="F19" s="18">
        <f>E19*I4</f>
        <v>9</v>
      </c>
      <c r="G19" s="31">
        <f>D19*I5</f>
        <v>2400</v>
      </c>
    </row>
    <row r="20" spans="1:7" ht="15.75" customHeight="1">
      <c r="A20" s="12" t="s">
        <v>1270</v>
      </c>
      <c r="B20" s="28" t="s">
        <v>1276</v>
      </c>
      <c r="C20" s="12" t="s">
        <v>27</v>
      </c>
      <c r="D20" s="75">
        <v>600</v>
      </c>
      <c r="E20" s="18">
        <f>D20*I3</f>
        <v>90</v>
      </c>
      <c r="F20" s="18">
        <f>E20*I4</f>
        <v>9</v>
      </c>
      <c r="G20" s="31">
        <f>D20*I5</f>
        <v>2400</v>
      </c>
    </row>
    <row r="21" spans="1:7" ht="15.75" customHeight="1">
      <c r="A21" s="12" t="s">
        <v>1287</v>
      </c>
      <c r="B21" s="47" t="s">
        <v>1288</v>
      </c>
      <c r="C21" s="12" t="s">
        <v>27</v>
      </c>
      <c r="D21" s="75">
        <v>600</v>
      </c>
      <c r="E21" s="18">
        <f>D21*I3</f>
        <v>90</v>
      </c>
      <c r="F21" s="18">
        <f>E21*I4</f>
        <v>9</v>
      </c>
      <c r="G21" s="31">
        <f>D21*I5</f>
        <v>2400</v>
      </c>
    </row>
    <row r="22" spans="1:7" ht="15.75" customHeight="1">
      <c r="A22" s="12" t="s">
        <v>1299</v>
      </c>
      <c r="B22" s="47" t="s">
        <v>1300</v>
      </c>
      <c r="C22" s="12" t="s">
        <v>27</v>
      </c>
      <c r="D22" s="75">
        <v>600</v>
      </c>
      <c r="E22" s="18">
        <f>D22*I3</f>
        <v>90</v>
      </c>
      <c r="F22" s="18">
        <f>E22*I4</f>
        <v>9</v>
      </c>
      <c r="G22" s="31">
        <f>D22*I5</f>
        <v>2400</v>
      </c>
    </row>
    <row r="23" spans="1:7" ht="15.75" customHeight="1">
      <c r="A23" s="12" t="s">
        <v>1311</v>
      </c>
      <c r="B23" s="47" t="s">
        <v>1312</v>
      </c>
      <c r="C23" s="12" t="s">
        <v>27</v>
      </c>
      <c r="D23" s="75">
        <v>600</v>
      </c>
      <c r="E23" s="18">
        <f>D23*I3</f>
        <v>90</v>
      </c>
      <c r="F23" s="18">
        <f>E23*I4</f>
        <v>9</v>
      </c>
      <c r="G23" s="31">
        <f>D23*I5</f>
        <v>2400</v>
      </c>
    </row>
    <row r="24" spans="1:7" ht="15.75" customHeight="1">
      <c r="A24" s="12" t="s">
        <v>1317</v>
      </c>
      <c r="B24" s="47" t="s">
        <v>1318</v>
      </c>
      <c r="C24" s="12" t="s">
        <v>27</v>
      </c>
      <c r="D24" s="36">
        <v>700</v>
      </c>
      <c r="E24" s="18">
        <f>D24*I3</f>
        <v>105</v>
      </c>
      <c r="F24" s="18">
        <f>E24*I4</f>
        <v>10.5</v>
      </c>
      <c r="G24" s="31">
        <f>D24*I5</f>
        <v>2800</v>
      </c>
    </row>
    <row r="25" spans="1:7" ht="12.75">
      <c r="A25" s="12" t="s">
        <v>1317</v>
      </c>
      <c r="B25" s="47" t="s">
        <v>1321</v>
      </c>
      <c r="C25" s="12" t="s">
        <v>27</v>
      </c>
      <c r="D25" s="36">
        <v>700</v>
      </c>
      <c r="E25" s="18">
        <f>D25*I3</f>
        <v>105</v>
      </c>
      <c r="F25" s="18">
        <f>E25*I4</f>
        <v>10.5</v>
      </c>
      <c r="G25" s="31">
        <f>D25*I5</f>
        <v>2800</v>
      </c>
    </row>
    <row r="26" spans="1:7" ht="12.75">
      <c r="A26" s="12" t="s">
        <v>1326</v>
      </c>
      <c r="B26" s="47" t="s">
        <v>1327</v>
      </c>
      <c r="C26" s="12" t="s">
        <v>51</v>
      </c>
      <c r="D26" s="36">
        <v>1000</v>
      </c>
      <c r="E26" s="18">
        <f>D26*I3</f>
        <v>150</v>
      </c>
      <c r="F26" s="18">
        <f>E26*I4</f>
        <v>15</v>
      </c>
      <c r="G26" s="31">
        <f>D26*I5</f>
        <v>4000</v>
      </c>
    </row>
    <row r="27" spans="1:7" ht="12.75">
      <c r="A27" s="12" t="s">
        <v>1326</v>
      </c>
      <c r="B27" s="47" t="s">
        <v>1334</v>
      </c>
      <c r="C27" s="12" t="s">
        <v>51</v>
      </c>
      <c r="D27" s="36">
        <v>1000</v>
      </c>
      <c r="E27" s="18">
        <f>D27*I3</f>
        <v>150</v>
      </c>
      <c r="F27" s="18">
        <f>E27*I4</f>
        <v>15</v>
      </c>
      <c r="G27" s="31">
        <f>D27*I5</f>
        <v>4000</v>
      </c>
    </row>
    <row r="28" spans="1:7" ht="12.75">
      <c r="A28" s="12" t="s">
        <v>1337</v>
      </c>
      <c r="B28" s="47" t="s">
        <v>1338</v>
      </c>
      <c r="C28" s="12" t="s">
        <v>51</v>
      </c>
      <c r="D28" s="36">
        <v>1200</v>
      </c>
      <c r="E28" s="18">
        <f>D28*I3</f>
        <v>180</v>
      </c>
      <c r="F28" s="18">
        <f>E28*I4</f>
        <v>18</v>
      </c>
      <c r="G28" s="31">
        <f>D28*I5</f>
        <v>4800</v>
      </c>
    </row>
    <row r="29" spans="1:7" ht="12.75">
      <c r="A29" s="12" t="s">
        <v>1343</v>
      </c>
      <c r="B29" s="47" t="s">
        <v>1344</v>
      </c>
      <c r="C29" s="12" t="s">
        <v>37</v>
      </c>
      <c r="D29" s="75">
        <v>2200</v>
      </c>
      <c r="E29" s="18">
        <f>D29*I3</f>
        <v>330</v>
      </c>
      <c r="F29" s="18">
        <f>E29*I4</f>
        <v>33</v>
      </c>
      <c r="G29" s="31">
        <f>D29*I5</f>
        <v>8800</v>
      </c>
    </row>
    <row r="30" spans="1:7" ht="12.75">
      <c r="A30" s="12" t="s">
        <v>1343</v>
      </c>
      <c r="B30" s="47" t="s">
        <v>1349</v>
      </c>
      <c r="C30" s="12" t="s">
        <v>37</v>
      </c>
      <c r="D30" s="75">
        <v>2200</v>
      </c>
      <c r="E30" s="18">
        <f>D30*I3</f>
        <v>330</v>
      </c>
      <c r="F30" s="18">
        <f>E30*I4</f>
        <v>33</v>
      </c>
      <c r="G30" s="31">
        <f>D30*I5</f>
        <v>8800</v>
      </c>
    </row>
    <row r="31" spans="1:7" ht="12.75">
      <c r="A31" s="12" t="s">
        <v>1343</v>
      </c>
      <c r="B31" s="47" t="s">
        <v>1352</v>
      </c>
      <c r="C31" s="12" t="s">
        <v>37</v>
      </c>
      <c r="D31" s="75">
        <v>2200</v>
      </c>
      <c r="E31" s="18">
        <f>D31*I3</f>
        <v>330</v>
      </c>
      <c r="F31" s="18">
        <f>E31*I4</f>
        <v>33</v>
      </c>
      <c r="G31" s="31">
        <f>D31*I5</f>
        <v>8800</v>
      </c>
    </row>
    <row r="32" spans="1:7" ht="12.75">
      <c r="A32" s="12" t="s">
        <v>1354</v>
      </c>
      <c r="B32" s="47" t="s">
        <v>1356</v>
      </c>
      <c r="C32" s="12" t="s">
        <v>37</v>
      </c>
      <c r="D32" s="36">
        <v>2200</v>
      </c>
      <c r="E32" s="18">
        <f>D32*I3</f>
        <v>330</v>
      </c>
      <c r="F32" s="18">
        <f>E32*I4</f>
        <v>33</v>
      </c>
      <c r="G32" s="31">
        <f>D32*I5</f>
        <v>8800</v>
      </c>
    </row>
    <row r="33" spans="1:9" ht="12.75">
      <c r="A33" s="12" t="s">
        <v>1359</v>
      </c>
      <c r="B33" s="55" t="s">
        <v>1360</v>
      </c>
      <c r="C33" s="12" t="s">
        <v>37</v>
      </c>
      <c r="D33" s="36">
        <v>1500</v>
      </c>
      <c r="E33" s="18">
        <f>I3*D33</f>
        <v>225</v>
      </c>
      <c r="F33" s="18">
        <f>E33*I4</f>
        <v>22.5</v>
      </c>
      <c r="G33" s="31">
        <f>D33*I5</f>
        <v>6000</v>
      </c>
    </row>
    <row r="34" spans="1:9" ht="12.75">
      <c r="A34" s="12" t="s">
        <v>1361</v>
      </c>
      <c r="B34" s="55" t="s">
        <v>1362</v>
      </c>
      <c r="C34" s="12" t="s">
        <v>37</v>
      </c>
      <c r="D34" s="36">
        <v>1500</v>
      </c>
      <c r="E34" s="18">
        <f>D34*I3</f>
        <v>225</v>
      </c>
      <c r="F34" s="18">
        <f>E34*I4</f>
        <v>22.5</v>
      </c>
      <c r="G34" s="31">
        <f>D34*I5</f>
        <v>6000</v>
      </c>
    </row>
    <row r="35" spans="1:9" ht="12.75">
      <c r="A35" s="12" t="s">
        <v>1366</v>
      </c>
      <c r="B35" s="55" t="s">
        <v>1368</v>
      </c>
      <c r="C35" s="12" t="s">
        <v>37</v>
      </c>
      <c r="D35" s="75">
        <v>1500</v>
      </c>
      <c r="E35" s="18">
        <f>D35*I3</f>
        <v>225</v>
      </c>
      <c r="F35" s="18">
        <f>E35*I4</f>
        <v>22.5</v>
      </c>
      <c r="G35" s="31">
        <f>D35*I5</f>
        <v>6000</v>
      </c>
    </row>
    <row r="36" spans="1:9" ht="12.75">
      <c r="A36" s="12" t="s">
        <v>1359</v>
      </c>
      <c r="B36" s="55" t="s">
        <v>1371</v>
      </c>
      <c r="C36" s="12" t="s">
        <v>37</v>
      </c>
      <c r="D36" s="75">
        <v>1500</v>
      </c>
      <c r="E36" s="18">
        <f>D36*I3</f>
        <v>225</v>
      </c>
      <c r="F36" s="18">
        <f>E36*I4</f>
        <v>22.5</v>
      </c>
      <c r="G36" s="31">
        <f>D36*I5</f>
        <v>6000</v>
      </c>
    </row>
    <row r="37" spans="1:9" ht="12.75">
      <c r="A37" s="12" t="s">
        <v>1376</v>
      </c>
      <c r="B37" s="55" t="s">
        <v>1377</v>
      </c>
      <c r="C37" s="12" t="s">
        <v>37</v>
      </c>
      <c r="D37" s="36">
        <v>1750</v>
      </c>
      <c r="E37" s="18">
        <f>D37*I3</f>
        <v>262.5</v>
      </c>
      <c r="F37" s="18">
        <f>E37*I4</f>
        <v>26.25</v>
      </c>
      <c r="G37" s="31">
        <f>D37*I5</f>
        <v>7000</v>
      </c>
    </row>
    <row r="38" spans="1:9" ht="12.75">
      <c r="A38" s="12" t="s">
        <v>1382</v>
      </c>
      <c r="B38" s="55" t="s">
        <v>1383</v>
      </c>
      <c r="C38" s="12" t="s">
        <v>37</v>
      </c>
      <c r="D38" s="75">
        <v>1750</v>
      </c>
      <c r="E38" s="18">
        <f>D38*I3</f>
        <v>262.5</v>
      </c>
      <c r="F38" s="18">
        <f>E38*I4</f>
        <v>26.25</v>
      </c>
      <c r="G38" s="31">
        <f>D38*I5</f>
        <v>7000</v>
      </c>
    </row>
    <row r="39" spans="1:9" ht="12.75">
      <c r="A39" s="12" t="s">
        <v>1376</v>
      </c>
      <c r="B39" s="55" t="s">
        <v>1386</v>
      </c>
      <c r="C39" s="12" t="s">
        <v>37</v>
      </c>
      <c r="D39" s="75">
        <v>1750</v>
      </c>
      <c r="E39" s="18">
        <f>D39*I3</f>
        <v>262.5</v>
      </c>
      <c r="F39" s="18">
        <f>E39*I4</f>
        <v>26.25</v>
      </c>
      <c r="G39" s="31">
        <f>D39*I5</f>
        <v>7000</v>
      </c>
    </row>
    <row r="40" spans="1:9" ht="12.75">
      <c r="A40" s="22"/>
      <c r="B40" s="55"/>
      <c r="C40" s="12"/>
      <c r="D40" s="18"/>
      <c r="E40" s="18"/>
      <c r="F40" s="31"/>
      <c r="G40" s="31"/>
    </row>
    <row r="41" spans="1:9" ht="12.75">
      <c r="A41" s="150" t="s">
        <v>1391</v>
      </c>
      <c r="B41" s="149"/>
      <c r="C41" s="149"/>
      <c r="D41" s="149"/>
      <c r="E41" s="149"/>
      <c r="F41" s="149"/>
      <c r="G41" s="149"/>
    </row>
    <row r="42" spans="1:9" ht="12.75">
      <c r="A42" s="143" t="s">
        <v>2</v>
      </c>
      <c r="B42" s="4" t="s">
        <v>3</v>
      </c>
      <c r="C42" s="4" t="s">
        <v>4</v>
      </c>
      <c r="D42" s="4" t="s">
        <v>5</v>
      </c>
      <c r="E42" s="4" t="s">
        <v>6</v>
      </c>
      <c r="F42" s="2" t="s">
        <v>7</v>
      </c>
      <c r="G42" s="4" t="s">
        <v>8</v>
      </c>
      <c r="I42" s="2" t="s">
        <v>11</v>
      </c>
    </row>
    <row r="43" spans="1:9" ht="12.75">
      <c r="A43" s="73" t="s">
        <v>1394</v>
      </c>
      <c r="B43" s="14" t="s">
        <v>1395</v>
      </c>
      <c r="C43" s="12" t="s">
        <v>27</v>
      </c>
      <c r="D43" s="21">
        <v>2500</v>
      </c>
      <c r="E43" s="14">
        <f>D43*I43</f>
        <v>375</v>
      </c>
      <c r="F43" s="18">
        <f>E43*I44</f>
        <v>37.5</v>
      </c>
      <c r="G43" s="15">
        <v>15000</v>
      </c>
      <c r="I43" s="13">
        <v>0.15</v>
      </c>
    </row>
    <row r="44" spans="1:9" ht="12.75">
      <c r="A44" s="73" t="s">
        <v>1403</v>
      </c>
      <c r="B44" s="14" t="s">
        <v>1404</v>
      </c>
      <c r="C44" s="12" t="s">
        <v>19</v>
      </c>
      <c r="D44" s="14">
        <v>200</v>
      </c>
      <c r="E44" s="14">
        <f>D44*I43</f>
        <v>30</v>
      </c>
      <c r="F44" s="18">
        <f>E44*I44</f>
        <v>3</v>
      </c>
      <c r="G44" s="15">
        <v>1500</v>
      </c>
      <c r="I44" s="13">
        <v>0.1</v>
      </c>
    </row>
    <row r="45" spans="1:9" ht="12.75">
      <c r="A45" s="73" t="s">
        <v>1405</v>
      </c>
      <c r="B45" s="14" t="s">
        <v>1406</v>
      </c>
      <c r="C45" s="12" t="s">
        <v>27</v>
      </c>
      <c r="D45" s="14">
        <v>1500</v>
      </c>
      <c r="E45" s="14">
        <f>D45*I43</f>
        <v>225</v>
      </c>
      <c r="F45" s="18">
        <f>E45*I44</f>
        <v>22.5</v>
      </c>
      <c r="G45" s="15">
        <v>10000</v>
      </c>
    </row>
    <row r="46" spans="1:9" ht="12.75">
      <c r="A46" s="73" t="s">
        <v>1411</v>
      </c>
      <c r="B46" s="14" t="s">
        <v>1412</v>
      </c>
      <c r="C46" s="12" t="s">
        <v>37</v>
      </c>
      <c r="D46" s="21">
        <v>5000</v>
      </c>
      <c r="E46" s="14">
        <f>D46*I43</f>
        <v>750</v>
      </c>
      <c r="F46" s="18">
        <f>E46*I44</f>
        <v>75</v>
      </c>
      <c r="G46" s="15">
        <v>38000</v>
      </c>
    </row>
    <row r="47" spans="1:9" ht="12.75">
      <c r="A47" s="73" t="s">
        <v>1416</v>
      </c>
      <c r="B47" s="14" t="s">
        <v>1417</v>
      </c>
      <c r="C47" s="12" t="s">
        <v>51</v>
      </c>
      <c r="D47" s="14">
        <v>3000</v>
      </c>
      <c r="E47" s="14">
        <f>D47*I43</f>
        <v>450</v>
      </c>
      <c r="F47" s="18">
        <f>E47*I44</f>
        <v>45</v>
      </c>
      <c r="G47" s="15">
        <v>90000</v>
      </c>
    </row>
    <row r="48" spans="1:9" ht="12.75">
      <c r="A48" s="73" t="s">
        <v>1422</v>
      </c>
      <c r="B48" s="14" t="s">
        <v>1423</v>
      </c>
      <c r="C48" s="12" t="s">
        <v>19</v>
      </c>
      <c r="D48" s="14">
        <v>250</v>
      </c>
      <c r="E48" s="14">
        <f>D48*I43</f>
        <v>37.5</v>
      </c>
      <c r="F48" s="18">
        <f>E48*I44</f>
        <v>3.75</v>
      </c>
      <c r="G48" s="15">
        <v>1500</v>
      </c>
    </row>
    <row r="49" spans="1:7" ht="12.75">
      <c r="A49" s="97" t="s">
        <v>1426</v>
      </c>
      <c r="B49" s="21" t="s">
        <v>1427</v>
      </c>
      <c r="C49" s="12" t="s">
        <v>27</v>
      </c>
      <c r="D49" s="21">
        <v>2000</v>
      </c>
      <c r="E49" s="14">
        <f>D49*I43</f>
        <v>300</v>
      </c>
      <c r="F49" s="18">
        <f>E49*I44</f>
        <v>30</v>
      </c>
      <c r="G49" s="15">
        <v>15000</v>
      </c>
    </row>
    <row r="50" spans="1:7" ht="12.75">
      <c r="A50" s="97" t="s">
        <v>1428</v>
      </c>
      <c r="B50" s="21" t="s">
        <v>1429</v>
      </c>
      <c r="C50" s="12" t="s">
        <v>27</v>
      </c>
      <c r="D50" s="75">
        <v>2000</v>
      </c>
      <c r="E50" s="14">
        <f>D50*I43</f>
        <v>300</v>
      </c>
      <c r="F50" s="18">
        <f>I44*E50</f>
        <v>30</v>
      </c>
      <c r="G50" s="15">
        <v>15000</v>
      </c>
    </row>
    <row r="51" spans="1:7" ht="12.75">
      <c r="A51" s="97" t="s">
        <v>1434</v>
      </c>
      <c r="B51" s="21" t="s">
        <v>1435</v>
      </c>
      <c r="C51" s="12" t="s">
        <v>27</v>
      </c>
      <c r="D51" s="75">
        <v>2500</v>
      </c>
      <c r="E51" s="14">
        <f>D51*I43</f>
        <v>375</v>
      </c>
      <c r="F51" s="18">
        <f>E51*I44</f>
        <v>37.5</v>
      </c>
      <c r="G51" s="15">
        <v>20000</v>
      </c>
    </row>
    <row r="52" spans="1:7" ht="12.75">
      <c r="A52" s="97" t="s">
        <v>1438</v>
      </c>
      <c r="B52" s="21" t="s">
        <v>1439</v>
      </c>
      <c r="C52" s="12" t="s">
        <v>27</v>
      </c>
      <c r="D52" s="75">
        <v>2500</v>
      </c>
      <c r="E52" s="14">
        <f>D52*I43</f>
        <v>375</v>
      </c>
      <c r="F52" s="18">
        <f>E52*I44</f>
        <v>37.5</v>
      </c>
      <c r="G52" s="15">
        <v>20000</v>
      </c>
    </row>
    <row r="53" spans="1:7" ht="12.75">
      <c r="A53" s="97" t="s">
        <v>1442</v>
      </c>
      <c r="B53" s="21" t="s">
        <v>1443</v>
      </c>
      <c r="C53" s="12" t="s">
        <v>27</v>
      </c>
      <c r="D53" s="75">
        <v>2500</v>
      </c>
      <c r="E53" s="14">
        <f>D53*I43</f>
        <v>375</v>
      </c>
      <c r="F53" s="18">
        <f>E53*I44</f>
        <v>37.5</v>
      </c>
      <c r="G53" s="15">
        <v>20000</v>
      </c>
    </row>
    <row r="54" spans="1:7" ht="12.75">
      <c r="A54" s="97" t="s">
        <v>1448</v>
      </c>
      <c r="B54" s="21" t="s">
        <v>1449</v>
      </c>
      <c r="C54" s="12" t="s">
        <v>27</v>
      </c>
      <c r="D54" s="75">
        <v>2500</v>
      </c>
      <c r="E54" s="14">
        <f>D54*I43</f>
        <v>375</v>
      </c>
      <c r="F54" s="18">
        <f>E54*I44</f>
        <v>37.5</v>
      </c>
      <c r="G54" s="15">
        <v>20000</v>
      </c>
    </row>
    <row r="55" spans="1:7" ht="12.75">
      <c r="A55" s="104" t="s">
        <v>1450</v>
      </c>
      <c r="B55" s="21" t="s">
        <v>1453</v>
      </c>
      <c r="C55" s="12" t="s">
        <v>27</v>
      </c>
      <c r="D55" s="75">
        <v>2500</v>
      </c>
      <c r="E55" s="14">
        <f>D55*I43</f>
        <v>375</v>
      </c>
      <c r="F55" s="18">
        <f>E55*I44</f>
        <v>37.5</v>
      </c>
      <c r="G55" s="15">
        <v>20000</v>
      </c>
    </row>
    <row r="56" spans="1:7" ht="12.75">
      <c r="A56" s="104" t="s">
        <v>1448</v>
      </c>
      <c r="B56" s="21" t="s">
        <v>1458</v>
      </c>
      <c r="C56" s="12" t="s">
        <v>27</v>
      </c>
      <c r="D56" s="75">
        <v>2500</v>
      </c>
      <c r="E56" s="14">
        <f>D56*I43</f>
        <v>375</v>
      </c>
      <c r="F56" s="18">
        <f>E56*I44</f>
        <v>37.5</v>
      </c>
      <c r="G56" s="15">
        <v>20000</v>
      </c>
    </row>
    <row r="57" spans="1:7" ht="12.75">
      <c r="A57" s="97" t="s">
        <v>1459</v>
      </c>
      <c r="B57" s="21" t="s">
        <v>1460</v>
      </c>
      <c r="C57" s="12" t="s">
        <v>37</v>
      </c>
      <c r="D57" s="75">
        <v>3000</v>
      </c>
      <c r="E57" s="14">
        <f>D57*I43</f>
        <v>450</v>
      </c>
      <c r="F57" s="31">
        <f>E57*I44</f>
        <v>45</v>
      </c>
      <c r="G57" s="15">
        <v>90000</v>
      </c>
    </row>
    <row r="58" spans="1:7" ht="12.75">
      <c r="A58" s="97" t="s">
        <v>1465</v>
      </c>
      <c r="B58" s="21" t="s">
        <v>1466</v>
      </c>
      <c r="C58" s="12" t="s">
        <v>37</v>
      </c>
      <c r="D58" s="75">
        <v>3000</v>
      </c>
      <c r="E58" s="14">
        <f>D58*I43</f>
        <v>450</v>
      </c>
      <c r="F58" s="31">
        <f>E58*I44</f>
        <v>45</v>
      </c>
      <c r="G58" s="15">
        <v>90000</v>
      </c>
    </row>
    <row r="59" spans="1:7" ht="12.75">
      <c r="A59" s="97" t="s">
        <v>1467</v>
      </c>
      <c r="B59" s="21" t="s">
        <v>1468</v>
      </c>
      <c r="C59" s="12" t="s">
        <v>37</v>
      </c>
      <c r="D59" s="75">
        <v>3000</v>
      </c>
      <c r="E59" s="14">
        <f>D59*I43</f>
        <v>450</v>
      </c>
      <c r="F59" s="31">
        <f>E59*I44</f>
        <v>45</v>
      </c>
      <c r="G59" s="15">
        <v>90000</v>
      </c>
    </row>
    <row r="60" spans="1:7" ht="12.75">
      <c r="A60" s="97" t="s">
        <v>1471</v>
      </c>
      <c r="B60" s="21" t="s">
        <v>1472</v>
      </c>
      <c r="C60" s="12" t="s">
        <v>37</v>
      </c>
      <c r="D60" s="75">
        <v>3000</v>
      </c>
      <c r="E60" s="14">
        <f>D60*I43</f>
        <v>450</v>
      </c>
      <c r="F60" s="31">
        <f>E60*I44</f>
        <v>45</v>
      </c>
      <c r="G60" s="15">
        <v>90000</v>
      </c>
    </row>
    <row r="61" spans="1:7" ht="12.75">
      <c r="A61" s="97" t="s">
        <v>1477</v>
      </c>
      <c r="B61" s="21" t="s">
        <v>1478</v>
      </c>
      <c r="C61" s="12" t="s">
        <v>51</v>
      </c>
      <c r="D61" s="75">
        <v>5000</v>
      </c>
      <c r="E61" s="14">
        <f>D61*I43</f>
        <v>750</v>
      </c>
      <c r="F61" s="31">
        <f>E61*I44</f>
        <v>75</v>
      </c>
      <c r="G61" s="40">
        <v>38000</v>
      </c>
    </row>
    <row r="62" spans="1:7" ht="12.75">
      <c r="A62" s="97" t="s">
        <v>1479</v>
      </c>
      <c r="B62" s="21" t="s">
        <v>1480</v>
      </c>
      <c r="C62" s="12" t="s">
        <v>51</v>
      </c>
      <c r="D62" s="75">
        <v>5000</v>
      </c>
      <c r="E62" s="14">
        <f>D62*I43</f>
        <v>750</v>
      </c>
      <c r="F62" s="31">
        <f>E62*I44</f>
        <v>75</v>
      </c>
      <c r="G62" s="15">
        <v>38000</v>
      </c>
    </row>
    <row r="63" spans="1:7" ht="12.75">
      <c r="A63" s="97" t="s">
        <v>1483</v>
      </c>
      <c r="B63" s="21" t="s">
        <v>1484</v>
      </c>
      <c r="C63" s="12" t="s">
        <v>37</v>
      </c>
      <c r="D63" s="75">
        <v>7000</v>
      </c>
      <c r="E63" s="14">
        <f>D63*I43</f>
        <v>1050</v>
      </c>
      <c r="F63" s="31">
        <f>E63*I44</f>
        <v>105</v>
      </c>
      <c r="G63" s="15">
        <v>100000</v>
      </c>
    </row>
    <row r="64" spans="1:7" ht="12.75">
      <c r="A64" s="97" t="s">
        <v>1487</v>
      </c>
      <c r="B64" s="21" t="s">
        <v>1489</v>
      </c>
      <c r="C64" s="12" t="s">
        <v>37</v>
      </c>
      <c r="D64" s="75">
        <v>7000</v>
      </c>
      <c r="E64" s="14">
        <f>D65*I43</f>
        <v>1050</v>
      </c>
      <c r="F64" s="31">
        <f>E64*I44</f>
        <v>105</v>
      </c>
      <c r="G64" s="15">
        <v>100000</v>
      </c>
    </row>
    <row r="65" spans="1:9" ht="12.75">
      <c r="A65" s="97" t="s">
        <v>1491</v>
      </c>
      <c r="B65" s="21" t="s">
        <v>1492</v>
      </c>
      <c r="C65" s="12" t="s">
        <v>37</v>
      </c>
      <c r="D65" s="75">
        <v>7000</v>
      </c>
      <c r="E65" s="14">
        <f>D66*I43</f>
        <v>1500</v>
      </c>
      <c r="F65" s="31">
        <f>E65*I44</f>
        <v>150</v>
      </c>
      <c r="G65" s="40">
        <v>100000</v>
      </c>
    </row>
    <row r="66" spans="1:9" ht="12.75">
      <c r="A66" s="97" t="s">
        <v>1495</v>
      </c>
      <c r="B66" s="21" t="s">
        <v>1496</v>
      </c>
      <c r="C66" s="12" t="s">
        <v>37</v>
      </c>
      <c r="D66" s="21">
        <v>10000</v>
      </c>
      <c r="E66" s="14">
        <f>D66*I43</f>
        <v>1500</v>
      </c>
      <c r="F66" s="31">
        <f>E66*I44</f>
        <v>150</v>
      </c>
      <c r="G66" s="15">
        <v>200000</v>
      </c>
    </row>
    <row r="67" spans="1:9" ht="12.75">
      <c r="A67" s="97" t="s">
        <v>1499</v>
      </c>
      <c r="B67" s="21" t="s">
        <v>1500</v>
      </c>
      <c r="C67" s="12" t="s">
        <v>37</v>
      </c>
      <c r="D67" s="21">
        <v>10000</v>
      </c>
      <c r="E67" s="14">
        <f>D67*I43</f>
        <v>1500</v>
      </c>
      <c r="F67" s="31">
        <f>E67*I44</f>
        <v>150</v>
      </c>
      <c r="G67" s="15">
        <v>200000</v>
      </c>
    </row>
    <row r="68" spans="1:9" ht="12.75">
      <c r="A68" s="73"/>
      <c r="B68" s="21"/>
      <c r="C68" s="12"/>
      <c r="D68" s="14"/>
      <c r="E68" s="14"/>
      <c r="F68" s="31"/>
      <c r="G68" s="31"/>
    </row>
    <row r="69" spans="1:9" ht="12.75">
      <c r="A69" s="150" t="s">
        <v>1503</v>
      </c>
      <c r="B69" s="149"/>
      <c r="C69" s="149"/>
      <c r="D69" s="149"/>
      <c r="E69" s="149"/>
      <c r="F69" s="149"/>
      <c r="G69" s="149"/>
    </row>
    <row r="70" spans="1:9" ht="12.75">
      <c r="A70" s="4" t="s">
        <v>2</v>
      </c>
      <c r="B70" s="4" t="s">
        <v>3</v>
      </c>
      <c r="C70" s="4" t="s">
        <v>4</v>
      </c>
      <c r="D70" s="4" t="s">
        <v>5</v>
      </c>
      <c r="E70" s="4" t="s">
        <v>6</v>
      </c>
      <c r="F70" s="2" t="s">
        <v>7</v>
      </c>
      <c r="G70" s="4" t="s">
        <v>8</v>
      </c>
      <c r="I70" s="2" t="s">
        <v>11</v>
      </c>
    </row>
    <row r="71" spans="1:9" ht="12.75">
      <c r="A71" s="73" t="s">
        <v>1506</v>
      </c>
      <c r="B71" s="14" t="s">
        <v>1507</v>
      </c>
      <c r="C71" s="12" t="s">
        <v>18</v>
      </c>
      <c r="D71" s="14">
        <v>200</v>
      </c>
      <c r="E71" s="14">
        <f>D71*I71</f>
        <v>30</v>
      </c>
      <c r="F71" s="18">
        <f>E71*I71</f>
        <v>4.5</v>
      </c>
      <c r="G71" s="15">
        <v>0</v>
      </c>
      <c r="I71" s="13">
        <v>0.15</v>
      </c>
    </row>
    <row r="72" spans="1:9" ht="12.75">
      <c r="A72" s="73" t="s">
        <v>1508</v>
      </c>
      <c r="B72" s="14" t="s">
        <v>1509</v>
      </c>
      <c r="C72" s="12" t="s">
        <v>18</v>
      </c>
      <c r="D72" s="14">
        <v>200</v>
      </c>
      <c r="E72" s="14">
        <f>D72*I71</f>
        <v>30</v>
      </c>
      <c r="F72" s="18">
        <f>E72*I71</f>
        <v>4.5</v>
      </c>
      <c r="G72" s="15">
        <v>0</v>
      </c>
    </row>
    <row r="73" spans="1:9" ht="12.75"/>
    <row r="74" spans="1:9" ht="12.75">
      <c r="A74" s="73"/>
      <c r="B74" s="14"/>
      <c r="C74" s="12"/>
      <c r="D74" s="105"/>
      <c r="E74" s="105"/>
    </row>
    <row r="75" spans="1:9" ht="12.75">
      <c r="A75" s="150" t="s">
        <v>1514</v>
      </c>
      <c r="B75" s="149"/>
      <c r="C75" s="149"/>
      <c r="D75" s="149"/>
      <c r="E75" s="149"/>
      <c r="F75" s="149"/>
      <c r="G75" s="149"/>
      <c r="I75" s="2" t="s">
        <v>11</v>
      </c>
    </row>
    <row r="76" spans="1:9" ht="12.75">
      <c r="A76" s="4" t="s">
        <v>2</v>
      </c>
      <c r="B76" s="4" t="s">
        <v>3</v>
      </c>
      <c r="C76" s="4" t="s">
        <v>4</v>
      </c>
      <c r="D76" s="4" t="s">
        <v>5</v>
      </c>
      <c r="E76" s="4" t="s">
        <v>6</v>
      </c>
      <c r="F76" s="2" t="s">
        <v>7</v>
      </c>
      <c r="G76" s="4" t="s">
        <v>8</v>
      </c>
      <c r="I76" s="13">
        <v>0.15</v>
      </c>
    </row>
    <row r="77" spans="1:9" ht="12.75">
      <c r="A77" s="73" t="s">
        <v>1515</v>
      </c>
      <c r="B77" s="14" t="s">
        <v>1516</v>
      </c>
      <c r="C77" s="12" t="s">
        <v>19</v>
      </c>
      <c r="D77" s="14">
        <v>350</v>
      </c>
      <c r="E77" s="14">
        <f>D77*I76</f>
        <v>52.5</v>
      </c>
      <c r="F77" s="18">
        <f>E77*I77</f>
        <v>5.25</v>
      </c>
      <c r="G77" s="15">
        <v>0</v>
      </c>
      <c r="I77" s="13">
        <v>0.1</v>
      </c>
    </row>
    <row r="78" spans="1:9" ht="12.75">
      <c r="A78" s="73" t="s">
        <v>1519</v>
      </c>
      <c r="B78" s="14" t="s">
        <v>1520</v>
      </c>
      <c r="C78" s="12" t="s">
        <v>19</v>
      </c>
      <c r="D78" s="14">
        <v>350</v>
      </c>
      <c r="E78" s="14">
        <f>D78*I76</f>
        <v>52.5</v>
      </c>
      <c r="F78" s="18">
        <f>E78*I77</f>
        <v>5.25</v>
      </c>
      <c r="G78" s="15">
        <v>0</v>
      </c>
    </row>
    <row r="79" spans="1:9" ht="12.75">
      <c r="A79" s="73" t="s">
        <v>1523</v>
      </c>
      <c r="B79" s="14" t="s">
        <v>1524</v>
      </c>
      <c r="C79" s="12" t="s">
        <v>19</v>
      </c>
      <c r="D79" s="14">
        <v>350</v>
      </c>
      <c r="E79" s="14">
        <f>D79*I76</f>
        <v>52.5</v>
      </c>
      <c r="F79" s="18">
        <f>E79*I77</f>
        <v>5.25</v>
      </c>
      <c r="G79" s="15">
        <v>0</v>
      </c>
    </row>
    <row r="80" spans="1:9" ht="12.75">
      <c r="A80" s="13" t="s">
        <v>1525</v>
      </c>
      <c r="B80" s="15" t="s">
        <v>1526</v>
      </c>
      <c r="C80" s="12" t="s">
        <v>27</v>
      </c>
      <c r="D80" s="21">
        <v>400</v>
      </c>
      <c r="E80" s="18">
        <f>D80*I76</f>
        <v>60</v>
      </c>
      <c r="F80" s="31">
        <f>E80*I77</f>
        <v>6</v>
      </c>
      <c r="G80" s="15">
        <v>0</v>
      </c>
    </row>
    <row r="81" spans="1:7" ht="12.75">
      <c r="A81" s="13" t="s">
        <v>1531</v>
      </c>
      <c r="B81" s="15" t="s">
        <v>1532</v>
      </c>
      <c r="C81" s="12" t="s">
        <v>19</v>
      </c>
      <c r="D81" s="14">
        <v>350</v>
      </c>
      <c r="E81" s="18">
        <f>D81*I76</f>
        <v>52.5</v>
      </c>
      <c r="F81" s="18">
        <f>E81*I77</f>
        <v>5.25</v>
      </c>
      <c r="G81" s="15">
        <v>0</v>
      </c>
    </row>
    <row r="82" spans="1:7" ht="12.75">
      <c r="A82" s="13" t="s">
        <v>1537</v>
      </c>
      <c r="B82" s="15" t="s">
        <v>1538</v>
      </c>
      <c r="C82" s="12" t="s">
        <v>19</v>
      </c>
      <c r="D82" s="14">
        <v>350</v>
      </c>
      <c r="E82" s="18">
        <f>D82*I76</f>
        <v>52.5</v>
      </c>
      <c r="F82" s="18">
        <f>E82*I77</f>
        <v>5.25</v>
      </c>
      <c r="G82" s="15">
        <v>0</v>
      </c>
    </row>
    <row r="83" spans="1:7" ht="12.75">
      <c r="A83" s="13" t="s">
        <v>1547</v>
      </c>
      <c r="B83" s="15" t="s">
        <v>1549</v>
      </c>
      <c r="C83" s="12" t="s">
        <v>19</v>
      </c>
      <c r="D83" s="15">
        <v>350</v>
      </c>
      <c r="E83" s="18">
        <f>D83*I76</f>
        <v>52.5</v>
      </c>
      <c r="F83" s="18">
        <f>E83*I77</f>
        <v>5.25</v>
      </c>
      <c r="G83" s="15">
        <v>0</v>
      </c>
    </row>
    <row r="84" spans="1:7" ht="12.75">
      <c r="A84" s="13" t="s">
        <v>1552</v>
      </c>
      <c r="B84" s="15" t="s">
        <v>1553</v>
      </c>
      <c r="C84" s="12" t="s">
        <v>19</v>
      </c>
      <c r="D84" s="14">
        <v>350</v>
      </c>
      <c r="E84" s="18">
        <f>D84*I76</f>
        <v>52.5</v>
      </c>
      <c r="F84" s="18">
        <f>E84*I77</f>
        <v>5.25</v>
      </c>
      <c r="G84" s="15">
        <v>0</v>
      </c>
    </row>
    <row r="85" spans="1:7" ht="12.75">
      <c r="A85" s="13" t="s">
        <v>1556</v>
      </c>
      <c r="B85" s="15" t="s">
        <v>1557</v>
      </c>
      <c r="C85" s="12" t="s">
        <v>19</v>
      </c>
      <c r="D85" s="14">
        <v>350</v>
      </c>
      <c r="E85" s="18">
        <f>D85*I76</f>
        <v>52.5</v>
      </c>
      <c r="F85" s="18">
        <f>E85*I77</f>
        <v>5.25</v>
      </c>
      <c r="G85" s="15">
        <v>0</v>
      </c>
    </row>
    <row r="86" spans="1:7" ht="12.75">
      <c r="C86" s="12"/>
      <c r="D86" s="31"/>
      <c r="E86" s="31"/>
      <c r="F86" s="31"/>
      <c r="G86" s="31"/>
    </row>
    <row r="87" spans="1:7" ht="15.75" customHeight="1">
      <c r="D87" s="31"/>
      <c r="E87" s="31"/>
      <c r="F87" s="31"/>
      <c r="G87" s="31"/>
    </row>
  </sheetData>
  <mergeCells count="4">
    <mergeCell ref="A69:G69"/>
    <mergeCell ref="A75:G75"/>
    <mergeCell ref="A41:G41"/>
    <mergeCell ref="A1:G1"/>
  </mergeCells>
  <conditionalFormatting sqref="C3:C40 C43:C68 C77:C86 C74 C71:C72">
    <cfRule type="cellIs" dxfId="9" priority="6" operator="equal">
      <formula>"Common"</formula>
    </cfRule>
  </conditionalFormatting>
  <conditionalFormatting sqref="C3:C40 C43:C68 C77:C86 C74 C71:C72">
    <cfRule type="cellIs" dxfId="8" priority="7" operator="equal">
      <formula>"Uncommon"</formula>
    </cfRule>
  </conditionalFormatting>
  <conditionalFormatting sqref="C3:C40 C43:C68 C77:C86 C74 C71:C72">
    <cfRule type="cellIs" dxfId="7" priority="8" operator="equal">
      <formula>"Rare"</formula>
    </cfRule>
  </conditionalFormatting>
  <conditionalFormatting sqref="C3:C40 C43:C68 C77:C86 C74 C71:C72">
    <cfRule type="cellIs" dxfId="6" priority="9" operator="equal">
      <formula>"Epic"</formula>
    </cfRule>
  </conditionalFormatting>
  <conditionalFormatting sqref="C3:C40 C43:C68 C77:C86 C74 C71:C72">
    <cfRule type="cellIs" dxfId="5" priority="10" operator="equal">
      <formula>"High End"</formula>
    </cfRule>
  </conditionalFormatting>
  <dataValidations count="1">
    <dataValidation type="list" allowBlank="1" sqref="C3:C40 C43:C68 C77:C86 C71:C72 C74" xr:uid="{00000000-0002-0000-0600-000000000000}">
      <formula1>"Common,Uncommon,Rare,Epic,High End"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</sheetPr>
  <dimension ref="A1:N46"/>
  <sheetViews>
    <sheetView workbookViewId="0">
      <selection activeCell="H53" sqref="H53"/>
    </sheetView>
  </sheetViews>
  <sheetFormatPr defaultColWidth="14.42578125" defaultRowHeight="15.75" customHeight="1"/>
  <cols>
    <col min="1" max="1" width="24" customWidth="1"/>
    <col min="2" max="2" width="31.42578125" customWidth="1"/>
    <col min="10" max="10" width="17.7109375" customWidth="1"/>
  </cols>
  <sheetData>
    <row r="1" spans="1:12" ht="15.75" customHeight="1">
      <c r="A1" s="152" t="s">
        <v>1588</v>
      </c>
      <c r="B1" s="149"/>
      <c r="C1" s="149"/>
      <c r="D1" s="149"/>
      <c r="E1" s="149"/>
      <c r="F1" s="149"/>
      <c r="G1" s="149"/>
      <c r="H1" s="149"/>
      <c r="I1" s="149"/>
      <c r="J1" s="149"/>
    </row>
    <row r="2" spans="1:12" ht="15.75" customHeight="1">
      <c r="A2" s="93" t="s">
        <v>2</v>
      </c>
      <c r="B2" s="93" t="s">
        <v>3</v>
      </c>
      <c r="C2" s="93" t="s">
        <v>527</v>
      </c>
      <c r="D2" s="93" t="s">
        <v>5</v>
      </c>
      <c r="E2" s="93" t="s">
        <v>6</v>
      </c>
      <c r="F2" s="93" t="s">
        <v>1589</v>
      </c>
      <c r="G2" s="93" t="s">
        <v>1590</v>
      </c>
      <c r="H2" s="93" t="s">
        <v>1591</v>
      </c>
      <c r="I2" s="106" t="s">
        <v>7</v>
      </c>
      <c r="J2" s="107" t="s">
        <v>8</v>
      </c>
      <c r="L2" s="6" t="s">
        <v>11</v>
      </c>
    </row>
    <row r="3" spans="1:12" ht="15.75" customHeight="1">
      <c r="A3" s="17" t="s">
        <v>1596</v>
      </c>
      <c r="B3" s="32" t="s">
        <v>1597</v>
      </c>
      <c r="C3" s="13" t="s">
        <v>37</v>
      </c>
      <c r="D3" s="20">
        <v>1750</v>
      </c>
      <c r="E3" s="10">
        <f>D3*L3</f>
        <v>262.5</v>
      </c>
      <c r="F3" s="10" t="s">
        <v>1600</v>
      </c>
      <c r="G3" s="108">
        <v>0</v>
      </c>
      <c r="H3" s="108">
        <v>0</v>
      </c>
      <c r="I3" s="18">
        <f>E3*L4</f>
        <v>26.25</v>
      </c>
      <c r="J3" s="15">
        <v>0</v>
      </c>
      <c r="L3" s="20">
        <v>0.15</v>
      </c>
    </row>
    <row r="4" spans="1:12" ht="15.75" customHeight="1">
      <c r="A4" s="17" t="s">
        <v>1603</v>
      </c>
      <c r="B4" s="32" t="s">
        <v>1604</v>
      </c>
      <c r="C4" s="13" t="s">
        <v>19</v>
      </c>
      <c r="D4" s="20">
        <v>300</v>
      </c>
      <c r="E4" s="10">
        <f>L3*D4</f>
        <v>45</v>
      </c>
      <c r="F4" s="10" t="s">
        <v>1607</v>
      </c>
      <c r="G4" s="15">
        <v>0</v>
      </c>
      <c r="H4" s="15">
        <v>0</v>
      </c>
      <c r="I4" s="18">
        <f>E4*L4</f>
        <v>4.5</v>
      </c>
      <c r="J4" s="15">
        <v>0</v>
      </c>
      <c r="L4" s="15">
        <v>0.1</v>
      </c>
    </row>
    <row r="5" spans="1:12" ht="15.75" customHeight="1">
      <c r="A5" s="17" t="s">
        <v>1608</v>
      </c>
      <c r="B5" s="32" t="s">
        <v>1609</v>
      </c>
      <c r="C5" s="13" t="s">
        <v>27</v>
      </c>
      <c r="D5" s="20">
        <v>700</v>
      </c>
      <c r="E5" s="10">
        <f>D5*L3</f>
        <v>105</v>
      </c>
      <c r="F5" s="10" t="s">
        <v>1613</v>
      </c>
      <c r="G5" s="15">
        <v>0</v>
      </c>
      <c r="H5" s="15">
        <v>0</v>
      </c>
      <c r="I5" s="18">
        <f>E5*L4</f>
        <v>10.5</v>
      </c>
      <c r="J5" s="15">
        <v>0</v>
      </c>
      <c r="L5" s="31"/>
    </row>
    <row r="6" spans="1:12" ht="15.75" customHeight="1">
      <c r="A6" s="17" t="s">
        <v>1615</v>
      </c>
      <c r="B6" s="32" t="s">
        <v>1616</v>
      </c>
      <c r="C6" s="13" t="s">
        <v>27</v>
      </c>
      <c r="D6" s="20">
        <v>200</v>
      </c>
      <c r="E6" s="10">
        <f>D6*L3</f>
        <v>30</v>
      </c>
      <c r="F6" s="10" t="s">
        <v>1617</v>
      </c>
      <c r="G6" s="15">
        <v>0</v>
      </c>
      <c r="H6" s="15">
        <v>0</v>
      </c>
      <c r="I6" s="18">
        <f>E6*L4</f>
        <v>3</v>
      </c>
      <c r="J6" s="15">
        <v>0</v>
      </c>
    </row>
    <row r="7" spans="1:12" ht="15.75" customHeight="1">
      <c r="A7" s="17"/>
      <c r="B7" s="32"/>
      <c r="C7" s="13"/>
      <c r="D7" s="27"/>
      <c r="E7" s="27"/>
      <c r="F7" s="27"/>
      <c r="G7" s="15"/>
      <c r="H7" s="15"/>
      <c r="J7" s="13"/>
    </row>
    <row r="8" spans="1:12" ht="15.75" customHeight="1">
      <c r="A8" s="152" t="s">
        <v>1590</v>
      </c>
      <c r="B8" s="149"/>
      <c r="C8" s="149"/>
      <c r="D8" s="149"/>
      <c r="E8" s="149"/>
      <c r="F8" s="149"/>
      <c r="G8" s="149"/>
      <c r="H8" s="149"/>
      <c r="I8" s="149"/>
      <c r="J8" s="149"/>
    </row>
    <row r="9" spans="1:12" ht="15.75" customHeight="1">
      <c r="A9" s="93" t="s">
        <v>2</v>
      </c>
      <c r="B9" s="93" t="s">
        <v>3</v>
      </c>
      <c r="C9" s="93" t="s">
        <v>527</v>
      </c>
      <c r="D9" s="93" t="s">
        <v>5</v>
      </c>
      <c r="E9" s="93" t="s">
        <v>6</v>
      </c>
      <c r="F9" s="93" t="s">
        <v>1589</v>
      </c>
      <c r="G9" s="93" t="s">
        <v>1590</v>
      </c>
      <c r="H9" s="93" t="s">
        <v>1591</v>
      </c>
      <c r="I9" s="106" t="s">
        <v>7</v>
      </c>
      <c r="J9" s="107" t="s">
        <v>8</v>
      </c>
      <c r="L9" s="6" t="s">
        <v>11</v>
      </c>
    </row>
    <row r="10" spans="1:12" ht="15.75" customHeight="1">
      <c r="A10" s="16" t="s">
        <v>1620</v>
      </c>
      <c r="B10" s="20" t="s">
        <v>1621</v>
      </c>
      <c r="C10" s="13" t="s">
        <v>18</v>
      </c>
      <c r="D10" s="125" t="s">
        <v>1995</v>
      </c>
      <c r="E10" s="14">
        <f>G10*L12/L11*L10</f>
        <v>75</v>
      </c>
      <c r="F10" s="20">
        <v>0</v>
      </c>
      <c r="G10" s="88">
        <v>100</v>
      </c>
      <c r="H10" s="20">
        <v>0</v>
      </c>
      <c r="I10" s="14">
        <f>E10*L13</f>
        <v>7.5</v>
      </c>
      <c r="J10" s="125">
        <v>0</v>
      </c>
      <c r="L10" s="20">
        <v>0.15</v>
      </c>
    </row>
    <row r="11" spans="1:12" ht="15.75" customHeight="1">
      <c r="A11" s="16" t="s">
        <v>1626</v>
      </c>
      <c r="B11" s="20" t="s">
        <v>1627</v>
      </c>
      <c r="C11" s="13" t="s">
        <v>18</v>
      </c>
      <c r="D11" s="125" t="s">
        <v>1995</v>
      </c>
      <c r="E11" s="14">
        <f>G11*L12/L11*L10</f>
        <v>75</v>
      </c>
      <c r="F11" s="20">
        <v>0</v>
      </c>
      <c r="G11" s="88">
        <v>100</v>
      </c>
      <c r="H11" s="20">
        <v>0</v>
      </c>
      <c r="I11" s="21">
        <f>E11*L13</f>
        <v>7.5</v>
      </c>
      <c r="J11" s="15">
        <v>0</v>
      </c>
      <c r="L11" s="15">
        <v>2</v>
      </c>
    </row>
    <row r="12" spans="1:12" ht="15.75" customHeight="1">
      <c r="A12" s="16" t="s">
        <v>1632</v>
      </c>
      <c r="B12" s="20" t="s">
        <v>1633</v>
      </c>
      <c r="C12" s="13" t="s">
        <v>18</v>
      </c>
      <c r="D12" s="125" t="s">
        <v>1995</v>
      </c>
      <c r="E12" s="14">
        <f>G12*L12/L11*L10</f>
        <v>75</v>
      </c>
      <c r="F12" s="20">
        <v>0</v>
      </c>
      <c r="G12" s="88">
        <v>100</v>
      </c>
      <c r="H12" s="20">
        <v>0</v>
      </c>
      <c r="I12" s="21">
        <f>E12*L13</f>
        <v>7.5</v>
      </c>
      <c r="J12" s="15">
        <v>0</v>
      </c>
      <c r="L12" s="15">
        <v>10</v>
      </c>
    </row>
    <row r="13" spans="1:12" ht="15.75" customHeight="1">
      <c r="A13" s="16" t="s">
        <v>1638</v>
      </c>
      <c r="B13" s="20" t="s">
        <v>1639</v>
      </c>
      <c r="C13" s="13" t="s">
        <v>18</v>
      </c>
      <c r="D13" s="125" t="s">
        <v>1995</v>
      </c>
      <c r="E13" s="14">
        <f>G13*L12/L11*L10</f>
        <v>75</v>
      </c>
      <c r="F13" s="20">
        <v>0</v>
      </c>
      <c r="G13" s="40">
        <v>100</v>
      </c>
      <c r="H13" s="20">
        <v>0</v>
      </c>
      <c r="I13" s="14">
        <f>E13*L13</f>
        <v>7.5</v>
      </c>
      <c r="J13" s="15">
        <v>0</v>
      </c>
      <c r="L13" s="15">
        <v>0.1</v>
      </c>
    </row>
    <row r="14" spans="1:12" ht="15.75" customHeight="1">
      <c r="A14" s="16" t="s">
        <v>1644</v>
      </c>
      <c r="B14" s="52" t="s">
        <v>1645</v>
      </c>
      <c r="C14" s="13" t="s">
        <v>19</v>
      </c>
      <c r="D14" s="125" t="s">
        <v>1995</v>
      </c>
      <c r="E14" s="14">
        <f>G14*L12/L11*L10</f>
        <v>75</v>
      </c>
      <c r="F14" s="20">
        <v>0</v>
      </c>
      <c r="G14" s="40">
        <v>100</v>
      </c>
      <c r="H14" s="40">
        <v>0</v>
      </c>
      <c r="I14" s="14">
        <f>E14*L13</f>
        <v>7.5</v>
      </c>
      <c r="J14" s="15">
        <v>0</v>
      </c>
      <c r="L14" s="20"/>
    </row>
    <row r="15" spans="1:12" ht="15.75" customHeight="1">
      <c r="A15" s="16" t="s">
        <v>1648</v>
      </c>
      <c r="B15" s="52" t="s">
        <v>1649</v>
      </c>
      <c r="C15" s="13" t="s">
        <v>19</v>
      </c>
      <c r="D15" s="125" t="s">
        <v>1995</v>
      </c>
      <c r="E15" s="14">
        <f>G15*L12/L11*L10</f>
        <v>75</v>
      </c>
      <c r="F15" s="20">
        <v>0</v>
      </c>
      <c r="G15" s="40">
        <v>100</v>
      </c>
      <c r="H15" s="40">
        <v>0</v>
      </c>
      <c r="I15" s="86">
        <f>E15*L13</f>
        <v>7.5</v>
      </c>
      <c r="J15" s="15">
        <v>0</v>
      </c>
      <c r="L15" s="20"/>
    </row>
    <row r="16" spans="1:12" ht="15.75" customHeight="1">
      <c r="A16" s="16" t="s">
        <v>1654</v>
      </c>
      <c r="B16" s="52" t="s">
        <v>1655</v>
      </c>
      <c r="C16" s="13" t="s">
        <v>19</v>
      </c>
      <c r="D16" s="125" t="s">
        <v>1995</v>
      </c>
      <c r="E16" s="14">
        <f>G16*L12/L11*L10</f>
        <v>75</v>
      </c>
      <c r="F16" s="20">
        <v>0</v>
      </c>
      <c r="G16" s="40">
        <v>100</v>
      </c>
      <c r="H16" s="40">
        <v>0</v>
      </c>
      <c r="I16" s="14">
        <f>E16*L13</f>
        <v>7.5</v>
      </c>
      <c r="J16" s="15">
        <v>0</v>
      </c>
      <c r="L16" s="20"/>
    </row>
    <row r="17" spans="1:14" ht="15.75" customHeight="1">
      <c r="A17" s="27" t="s">
        <v>1658</v>
      </c>
      <c r="B17" s="10" t="s">
        <v>1659</v>
      </c>
      <c r="C17" s="13" t="s">
        <v>37</v>
      </c>
      <c r="D17" s="10">
        <f>G17/L11*L12</f>
        <v>375</v>
      </c>
      <c r="E17" s="14">
        <f>D17*L10</f>
        <v>56.25</v>
      </c>
      <c r="F17" s="20">
        <v>0</v>
      </c>
      <c r="G17" s="88">
        <v>75</v>
      </c>
      <c r="H17" s="20">
        <v>0</v>
      </c>
      <c r="I17" s="14">
        <f>E17*L13</f>
        <v>5.625</v>
      </c>
      <c r="J17" s="15">
        <v>0</v>
      </c>
    </row>
    <row r="18" spans="1:14" ht="15.75" customHeight="1">
      <c r="A18" s="16" t="s">
        <v>1660</v>
      </c>
      <c r="B18" s="10" t="s">
        <v>1661</v>
      </c>
      <c r="C18" s="13" t="s">
        <v>51</v>
      </c>
      <c r="D18" s="10">
        <f>G18/L11*L12</f>
        <v>300</v>
      </c>
      <c r="E18" s="14">
        <f>L10*D18</f>
        <v>45</v>
      </c>
      <c r="F18" s="20">
        <v>0</v>
      </c>
      <c r="G18" s="20">
        <v>60</v>
      </c>
      <c r="H18" s="20">
        <v>0</v>
      </c>
      <c r="I18" s="14">
        <f>E18*L13</f>
        <v>4.5</v>
      </c>
      <c r="J18" s="15">
        <v>0</v>
      </c>
      <c r="N18" s="13"/>
    </row>
    <row r="19" spans="1:14" ht="15.75" customHeight="1">
      <c r="A19" s="16" t="s">
        <v>1669</v>
      </c>
      <c r="B19" s="10" t="s">
        <v>1670</v>
      </c>
      <c r="C19" s="13" t="s">
        <v>27</v>
      </c>
      <c r="D19" s="10">
        <f>(G19+H19)/L11*L12</f>
        <v>225</v>
      </c>
      <c r="E19" s="14">
        <f>D19*L10</f>
        <v>33.75</v>
      </c>
      <c r="F19" s="20">
        <v>0</v>
      </c>
      <c r="G19" s="20">
        <v>55</v>
      </c>
      <c r="H19" s="20">
        <v>-10</v>
      </c>
      <c r="I19" s="14">
        <f>E19*L13</f>
        <v>3.375</v>
      </c>
      <c r="J19" s="15">
        <v>0</v>
      </c>
      <c r="N19" s="13"/>
    </row>
    <row r="20" spans="1:14" ht="15.75" customHeight="1">
      <c r="A20" s="16" t="s">
        <v>1673</v>
      </c>
      <c r="B20" s="10" t="s">
        <v>1674</v>
      </c>
      <c r="C20" s="13" t="s">
        <v>27</v>
      </c>
      <c r="D20" s="10">
        <f>G20/L11*L12</f>
        <v>250</v>
      </c>
      <c r="E20" s="14">
        <f>D20*L10</f>
        <v>37.5</v>
      </c>
      <c r="F20" s="20">
        <v>0</v>
      </c>
      <c r="G20" s="20">
        <v>50</v>
      </c>
      <c r="H20" s="20">
        <v>0</v>
      </c>
      <c r="I20" s="14">
        <f>E20*L13</f>
        <v>3.75</v>
      </c>
      <c r="J20" s="15">
        <v>0</v>
      </c>
      <c r="N20" s="13"/>
    </row>
    <row r="21" spans="1:14" ht="15.75" customHeight="1">
      <c r="A21" s="16" t="s">
        <v>1678</v>
      </c>
      <c r="B21" s="10" t="s">
        <v>1679</v>
      </c>
      <c r="C21" s="13" t="s">
        <v>19</v>
      </c>
      <c r="D21" s="10">
        <f>G21/L11*L12</f>
        <v>200</v>
      </c>
      <c r="E21" s="14">
        <f>D21*L10</f>
        <v>30</v>
      </c>
      <c r="F21" s="20">
        <v>0</v>
      </c>
      <c r="G21" s="20">
        <v>40</v>
      </c>
      <c r="H21" s="20">
        <v>0</v>
      </c>
      <c r="I21" s="14">
        <f>E21*L13</f>
        <v>3</v>
      </c>
      <c r="J21" s="15">
        <v>0</v>
      </c>
      <c r="N21" s="13"/>
    </row>
    <row r="22" spans="1:14" ht="15.75" customHeight="1">
      <c r="A22" s="16" t="s">
        <v>1680</v>
      </c>
      <c r="B22" s="10" t="s">
        <v>1681</v>
      </c>
      <c r="C22" s="13" t="s">
        <v>19</v>
      </c>
      <c r="D22" s="10">
        <f>G22/L11*L12</f>
        <v>200</v>
      </c>
      <c r="E22" s="21">
        <f>D22*L10</f>
        <v>30</v>
      </c>
      <c r="F22" s="20">
        <v>0</v>
      </c>
      <c r="G22" s="20">
        <v>40</v>
      </c>
      <c r="H22" s="20">
        <v>0</v>
      </c>
      <c r="I22" s="14">
        <f>E22*L13</f>
        <v>3</v>
      </c>
      <c r="J22" s="15">
        <v>0</v>
      </c>
      <c r="N22" s="13"/>
    </row>
    <row r="23" spans="1:14" ht="15.75" customHeight="1">
      <c r="A23" s="16" t="s">
        <v>1686</v>
      </c>
      <c r="B23" s="10" t="s">
        <v>1687</v>
      </c>
      <c r="C23" s="13" t="s">
        <v>19</v>
      </c>
      <c r="D23" s="10">
        <f>G23/L11*L12</f>
        <v>200</v>
      </c>
      <c r="E23" s="14">
        <f>D23*L10</f>
        <v>30</v>
      </c>
      <c r="F23" s="20">
        <v>0</v>
      </c>
      <c r="G23" s="20">
        <v>40</v>
      </c>
      <c r="H23" s="20">
        <v>0</v>
      </c>
      <c r="I23" s="14">
        <f>E23*L13</f>
        <v>3</v>
      </c>
      <c r="J23" s="15">
        <v>0</v>
      </c>
      <c r="N23" s="13"/>
    </row>
    <row r="24" spans="1:14" ht="15.75" customHeight="1">
      <c r="A24" s="27" t="s">
        <v>1692</v>
      </c>
      <c r="B24" s="10" t="s">
        <v>1693</v>
      </c>
      <c r="C24" s="13" t="s">
        <v>18</v>
      </c>
      <c r="D24" s="10">
        <f>G24/L11*L12</f>
        <v>150</v>
      </c>
      <c r="E24" s="14">
        <f>D24*L10</f>
        <v>22.5</v>
      </c>
      <c r="F24" s="20">
        <v>0</v>
      </c>
      <c r="G24" s="20">
        <v>30</v>
      </c>
      <c r="H24" s="20">
        <v>0</v>
      </c>
      <c r="I24" s="14">
        <f>E24*L13</f>
        <v>2.25</v>
      </c>
      <c r="J24" s="15">
        <v>0</v>
      </c>
      <c r="N24" s="13"/>
    </row>
    <row r="25" spans="1:14" ht="12.75">
      <c r="A25" s="27" t="s">
        <v>1696</v>
      </c>
      <c r="B25" s="10" t="s">
        <v>1697</v>
      </c>
      <c r="C25" s="13" t="s">
        <v>18</v>
      </c>
      <c r="D25" s="10">
        <f>G24/L11*L12</f>
        <v>150</v>
      </c>
      <c r="E25" s="14">
        <f>D25*L10</f>
        <v>22.5</v>
      </c>
      <c r="F25" s="20">
        <v>0</v>
      </c>
      <c r="G25" s="20">
        <v>30</v>
      </c>
      <c r="H25" s="20">
        <v>0</v>
      </c>
      <c r="I25" s="14">
        <f>E25*L13</f>
        <v>2.25</v>
      </c>
      <c r="J25" s="15">
        <v>0</v>
      </c>
      <c r="N25" s="13"/>
    </row>
    <row r="26" spans="1:14" ht="12.75">
      <c r="A26" s="27" t="s">
        <v>1704</v>
      </c>
      <c r="B26" s="10" t="s">
        <v>1705</v>
      </c>
      <c r="C26" s="13" t="s">
        <v>18</v>
      </c>
      <c r="D26" s="10">
        <f>G26/L11*L12</f>
        <v>150</v>
      </c>
      <c r="E26" s="14">
        <f>D26*L10</f>
        <v>22.5</v>
      </c>
      <c r="F26" s="20">
        <v>0</v>
      </c>
      <c r="G26" s="20">
        <v>30</v>
      </c>
      <c r="H26" s="20">
        <v>0</v>
      </c>
      <c r="I26" s="14">
        <f>E26*L13</f>
        <v>2.25</v>
      </c>
      <c r="J26" s="15">
        <v>0</v>
      </c>
      <c r="N26" s="13"/>
    </row>
    <row r="27" spans="1:14" ht="12.75">
      <c r="A27" s="16" t="s">
        <v>1708</v>
      </c>
      <c r="B27" s="20" t="s">
        <v>1709</v>
      </c>
      <c r="C27" s="13" t="s">
        <v>18</v>
      </c>
      <c r="D27" s="10">
        <f>G27*L12/L11</f>
        <v>150</v>
      </c>
      <c r="E27" s="14">
        <f>D27*L10</f>
        <v>22.5</v>
      </c>
      <c r="F27" s="20">
        <v>0</v>
      </c>
      <c r="G27" s="20">
        <v>30</v>
      </c>
      <c r="H27" s="20">
        <v>0</v>
      </c>
      <c r="I27" s="14">
        <f>E27*L13</f>
        <v>2.25</v>
      </c>
      <c r="J27" s="15">
        <v>0</v>
      </c>
      <c r="N27" s="13"/>
    </row>
    <row r="28" spans="1:14" ht="12.75">
      <c r="A28" s="71" t="s">
        <v>1713</v>
      </c>
      <c r="B28" s="10" t="s">
        <v>1714</v>
      </c>
      <c r="C28" s="13" t="s">
        <v>18</v>
      </c>
      <c r="D28" s="10">
        <f>G28/L11*L12</f>
        <v>125</v>
      </c>
      <c r="E28" s="14">
        <f>D28*L10</f>
        <v>18.75</v>
      </c>
      <c r="F28" s="20">
        <v>0</v>
      </c>
      <c r="G28" s="20">
        <v>25</v>
      </c>
      <c r="H28" s="20">
        <v>0</v>
      </c>
      <c r="I28" s="14">
        <f>E28*L13</f>
        <v>1.875</v>
      </c>
      <c r="J28" s="15">
        <v>0</v>
      </c>
      <c r="N28" s="13"/>
    </row>
    <row r="29" spans="1:14" ht="12.75">
      <c r="A29" s="27" t="s">
        <v>1716</v>
      </c>
      <c r="B29" s="10" t="s">
        <v>1717</v>
      </c>
      <c r="C29" s="13" t="s">
        <v>18</v>
      </c>
      <c r="D29" s="10">
        <f>G29/L11*L12</f>
        <v>100</v>
      </c>
      <c r="E29" s="14">
        <f>D29*L10</f>
        <v>15</v>
      </c>
      <c r="F29" s="20">
        <v>0</v>
      </c>
      <c r="G29" s="20">
        <v>20</v>
      </c>
      <c r="H29" s="20">
        <v>0</v>
      </c>
      <c r="I29" s="14">
        <f>E29*L13</f>
        <v>1.5</v>
      </c>
      <c r="J29" s="15">
        <v>0</v>
      </c>
      <c r="N29" s="13"/>
    </row>
    <row r="30" spans="1:14" ht="12.75">
      <c r="A30" s="27" t="s">
        <v>1721</v>
      </c>
      <c r="B30" s="10" t="s">
        <v>1722</v>
      </c>
      <c r="C30" s="13" t="s">
        <v>18</v>
      </c>
      <c r="D30" s="10">
        <v>125</v>
      </c>
      <c r="E30" s="14">
        <f>D30*L10</f>
        <v>18.75</v>
      </c>
      <c r="F30" s="20">
        <v>0</v>
      </c>
      <c r="G30" s="20">
        <v>20</v>
      </c>
      <c r="H30" s="20">
        <v>0</v>
      </c>
      <c r="I30" s="14">
        <f>E30*L13</f>
        <v>1.875</v>
      </c>
      <c r="J30" s="15">
        <v>0</v>
      </c>
    </row>
    <row r="31" spans="1:14" ht="12.75">
      <c r="A31" s="27" t="s">
        <v>1725</v>
      </c>
      <c r="B31" s="10" t="s">
        <v>1726</v>
      </c>
      <c r="C31" s="13" t="s">
        <v>18</v>
      </c>
      <c r="D31" s="10">
        <f>G31/L11*L12</f>
        <v>75</v>
      </c>
      <c r="E31" s="14">
        <f>D31*L10</f>
        <v>11.25</v>
      </c>
      <c r="F31" s="20">
        <v>0</v>
      </c>
      <c r="G31" s="20">
        <v>15</v>
      </c>
      <c r="H31" s="20">
        <v>0</v>
      </c>
      <c r="I31" s="14">
        <f>E31*L13</f>
        <v>1.125</v>
      </c>
      <c r="J31" s="15">
        <v>0</v>
      </c>
    </row>
    <row r="32" spans="1:14" ht="12.75">
      <c r="A32" s="27" t="s">
        <v>1730</v>
      </c>
      <c r="B32" s="10" t="s">
        <v>1731</v>
      </c>
      <c r="C32" s="13" t="s">
        <v>18</v>
      </c>
      <c r="D32" s="10">
        <f>G32/L11*L12</f>
        <v>50</v>
      </c>
      <c r="E32" s="14">
        <f>D32*L10</f>
        <v>7.5</v>
      </c>
      <c r="F32" s="20">
        <v>0</v>
      </c>
      <c r="G32" s="20">
        <v>10</v>
      </c>
      <c r="H32" s="20">
        <v>0</v>
      </c>
      <c r="I32" s="14">
        <f>E32*L13</f>
        <v>0.75</v>
      </c>
      <c r="J32" s="15">
        <v>0</v>
      </c>
    </row>
    <row r="33" spans="1:12" ht="12.75">
      <c r="A33" s="27" t="s">
        <v>1736</v>
      </c>
      <c r="B33" s="10" t="s">
        <v>1737</v>
      </c>
      <c r="C33" s="13" t="s">
        <v>51</v>
      </c>
      <c r="D33" s="10">
        <f>G33/L11*L12*2</f>
        <v>50</v>
      </c>
      <c r="E33" s="14">
        <f>D33*L10</f>
        <v>7.5</v>
      </c>
      <c r="F33" s="20">
        <v>0</v>
      </c>
      <c r="G33" s="20">
        <v>5</v>
      </c>
      <c r="H33" s="20">
        <v>0</v>
      </c>
      <c r="I33" s="14">
        <f>E33*L13</f>
        <v>0.75</v>
      </c>
      <c r="J33" s="15">
        <v>0</v>
      </c>
    </row>
    <row r="34" spans="1:12" ht="12.75">
      <c r="C34" s="13"/>
      <c r="D34" s="31"/>
      <c r="E34" s="31"/>
      <c r="F34" s="31"/>
      <c r="G34" s="31"/>
      <c r="H34" s="31"/>
      <c r="I34" s="31"/>
      <c r="J34" s="31"/>
    </row>
    <row r="35" spans="1:12" ht="12.75">
      <c r="A35" s="153" t="s">
        <v>2010</v>
      </c>
      <c r="B35" s="149"/>
      <c r="C35" s="149"/>
      <c r="D35" s="149"/>
      <c r="E35" s="149"/>
      <c r="F35" s="149"/>
      <c r="G35" s="149"/>
      <c r="H35" s="149"/>
      <c r="I35" s="149"/>
      <c r="J35" s="149"/>
    </row>
    <row r="36" spans="1:12" ht="12.75">
      <c r="A36" s="93" t="s">
        <v>2</v>
      </c>
      <c r="B36" s="109" t="s">
        <v>3</v>
      </c>
      <c r="C36" s="93" t="s">
        <v>527</v>
      </c>
      <c r="D36" s="93" t="s">
        <v>5</v>
      </c>
      <c r="E36" s="93" t="s">
        <v>6</v>
      </c>
      <c r="F36" s="93" t="s">
        <v>1589</v>
      </c>
      <c r="G36" s="93" t="s">
        <v>1590</v>
      </c>
      <c r="H36" s="93" t="s">
        <v>1591</v>
      </c>
      <c r="I36" s="106" t="s">
        <v>7</v>
      </c>
      <c r="J36" s="107" t="s">
        <v>8</v>
      </c>
      <c r="L36" s="6" t="s">
        <v>11</v>
      </c>
    </row>
    <row r="37" spans="1:12" ht="12.75">
      <c r="A37" s="16" t="s">
        <v>1744</v>
      </c>
      <c r="B37" s="41" t="s">
        <v>1745</v>
      </c>
      <c r="C37" s="13" t="s">
        <v>37</v>
      </c>
      <c r="D37" s="132" t="s">
        <v>1995</v>
      </c>
      <c r="E37" s="14">
        <f>G37+H37*L39/L38*L37</f>
        <v>57.318611987381701</v>
      </c>
      <c r="F37" s="20">
        <v>0</v>
      </c>
      <c r="G37" s="20">
        <v>10</v>
      </c>
      <c r="H37" s="20">
        <v>100</v>
      </c>
      <c r="I37" s="14">
        <f>E37*L40</f>
        <v>5.7318611987381702</v>
      </c>
      <c r="J37" s="15">
        <v>0</v>
      </c>
      <c r="L37" s="20">
        <v>0.15</v>
      </c>
    </row>
    <row r="38" spans="1:12" ht="12.75">
      <c r="A38" s="27" t="s">
        <v>1752</v>
      </c>
      <c r="B38" s="50" t="s">
        <v>1753</v>
      </c>
      <c r="C38" s="13" t="s">
        <v>51</v>
      </c>
      <c r="D38" s="14">
        <f>H38/L38*L39</f>
        <v>299.68454258675081</v>
      </c>
      <c r="E38" s="14">
        <f>D38*L37</f>
        <v>44.952681388012621</v>
      </c>
      <c r="F38" s="20">
        <v>0</v>
      </c>
      <c r="G38" s="20">
        <v>0</v>
      </c>
      <c r="H38" s="20">
        <v>95</v>
      </c>
      <c r="I38" s="14">
        <f>E38*L40</f>
        <v>4.4952681388012623</v>
      </c>
      <c r="J38" s="15">
        <v>0</v>
      </c>
      <c r="L38" s="15">
        <v>3.17</v>
      </c>
    </row>
    <row r="39" spans="1:12" ht="12.75">
      <c r="A39" s="27" t="s">
        <v>1756</v>
      </c>
      <c r="B39" s="50" t="s">
        <v>1757</v>
      </c>
      <c r="C39" s="13" t="s">
        <v>27</v>
      </c>
      <c r="D39" s="14">
        <f>H39/L38*L39</f>
        <v>252.36593059936908</v>
      </c>
      <c r="E39" s="14">
        <f>D39*L37</f>
        <v>37.854889589905362</v>
      </c>
      <c r="F39" s="20">
        <v>0</v>
      </c>
      <c r="G39" s="20">
        <v>0</v>
      </c>
      <c r="H39" s="20">
        <v>80</v>
      </c>
      <c r="I39" s="14">
        <f>E39*L40</f>
        <v>3.7854889589905363</v>
      </c>
      <c r="J39" s="15">
        <v>0</v>
      </c>
      <c r="L39" s="15">
        <v>10</v>
      </c>
    </row>
    <row r="40" spans="1:12" ht="12.75">
      <c r="A40" s="27" t="s">
        <v>1762</v>
      </c>
      <c r="B40" s="50" t="s">
        <v>1763</v>
      </c>
      <c r="C40" s="13" t="s">
        <v>27</v>
      </c>
      <c r="D40" s="14">
        <f>H40/L38*L39</f>
        <v>236.59305993690853</v>
      </c>
      <c r="E40" s="14">
        <f>D40*L37</f>
        <v>35.488958990536275</v>
      </c>
      <c r="F40" s="20">
        <v>0</v>
      </c>
      <c r="G40" s="20">
        <v>0</v>
      </c>
      <c r="H40" s="20">
        <v>75</v>
      </c>
      <c r="I40" s="14">
        <f>E40*L40</f>
        <v>3.5488958990536279</v>
      </c>
      <c r="J40" s="15">
        <v>0</v>
      </c>
      <c r="L40" s="15">
        <v>0.1</v>
      </c>
    </row>
    <row r="41" spans="1:12" ht="12.75">
      <c r="A41" s="27" t="s">
        <v>1766</v>
      </c>
      <c r="B41" s="50" t="s">
        <v>1767</v>
      </c>
      <c r="C41" s="13" t="s">
        <v>19</v>
      </c>
      <c r="D41" s="14">
        <f>H41/L38*L39</f>
        <v>236.59305993690853</v>
      </c>
      <c r="E41" s="14">
        <f>L37*D41</f>
        <v>35.488958990536275</v>
      </c>
      <c r="F41" s="20">
        <v>0</v>
      </c>
      <c r="G41" s="20">
        <v>0</v>
      </c>
      <c r="H41" s="20">
        <v>75</v>
      </c>
      <c r="I41" s="14">
        <f>E41*L40</f>
        <v>3.5488958990536279</v>
      </c>
      <c r="J41" s="15">
        <v>0</v>
      </c>
    </row>
    <row r="42" spans="1:12" ht="12.75">
      <c r="A42" s="27" t="s">
        <v>1770</v>
      </c>
      <c r="B42" s="50" t="s">
        <v>1771</v>
      </c>
      <c r="C42" s="13" t="s">
        <v>18</v>
      </c>
      <c r="D42" s="14">
        <f>H42/L38*L39</f>
        <v>157.72870662460568</v>
      </c>
      <c r="E42" s="14">
        <f>D42*L37</f>
        <v>23.65930599369085</v>
      </c>
      <c r="F42" s="20">
        <v>0</v>
      </c>
      <c r="G42" s="20">
        <v>0</v>
      </c>
      <c r="H42" s="20">
        <v>50</v>
      </c>
      <c r="I42" s="14">
        <f>E42*L40</f>
        <v>2.3659305993690851</v>
      </c>
      <c r="J42" s="15">
        <v>0</v>
      </c>
    </row>
    <row r="43" spans="1:12" ht="12.75">
      <c r="A43" s="71" t="s">
        <v>1776</v>
      </c>
      <c r="B43" s="50" t="s">
        <v>1777</v>
      </c>
      <c r="C43" s="13" t="s">
        <v>18</v>
      </c>
      <c r="D43" s="10" t="s">
        <v>1778</v>
      </c>
      <c r="E43" s="10">
        <v>10</v>
      </c>
      <c r="F43" s="20">
        <v>-10</v>
      </c>
      <c r="G43" s="20">
        <v>0</v>
      </c>
      <c r="H43" s="20">
        <v>10</v>
      </c>
      <c r="I43" s="14">
        <f>E43*L40</f>
        <v>1</v>
      </c>
      <c r="J43" s="15">
        <v>0</v>
      </c>
    </row>
    <row r="44" spans="1:12" ht="12.75">
      <c r="C44" s="13"/>
    </row>
    <row r="45" spans="1:12" ht="12.75">
      <c r="C45" s="13"/>
    </row>
    <row r="46" spans="1:12" ht="12.75">
      <c r="C46" s="13"/>
    </row>
  </sheetData>
  <mergeCells count="3">
    <mergeCell ref="A1:J1"/>
    <mergeCell ref="A8:J8"/>
    <mergeCell ref="A35:J35"/>
  </mergeCells>
  <conditionalFormatting sqref="C3:C7 C37:C46 C10:C34">
    <cfRule type="cellIs" dxfId="4" priority="1" operator="equal">
      <formula>"Common"</formula>
    </cfRule>
  </conditionalFormatting>
  <conditionalFormatting sqref="C3:C7 C37:C46 C10:C34">
    <cfRule type="cellIs" dxfId="3" priority="2" operator="equal">
      <formula>"Uncommon"</formula>
    </cfRule>
  </conditionalFormatting>
  <conditionalFormatting sqref="C3:C7 C37:C46 C10:C34">
    <cfRule type="cellIs" dxfId="2" priority="3" operator="equal">
      <formula>"Rare"</formula>
    </cfRule>
  </conditionalFormatting>
  <conditionalFormatting sqref="C3:C7 C37:C46 C10:C34">
    <cfRule type="cellIs" dxfId="1" priority="4" operator="equal">
      <formula>"Epic"</formula>
    </cfRule>
  </conditionalFormatting>
  <conditionalFormatting sqref="C3:C7 C37:C46 C10:C34">
    <cfRule type="cellIs" dxfId="0" priority="5" operator="equal">
      <formula>"High End"</formula>
    </cfRule>
  </conditionalFormatting>
  <dataValidations count="1">
    <dataValidation type="list" allowBlank="1" sqref="C3:C7 C37:C46 C10:C34" xr:uid="{00000000-0002-0000-0700-000000000000}">
      <formula1>"Common,Uncommon,Rare,Epic,High End"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Weapon</vt:lpstr>
      <vt:lpstr>Magazine</vt:lpstr>
      <vt:lpstr>Items</vt:lpstr>
      <vt:lpstr>Clothing</vt:lpstr>
      <vt:lpstr>Vehicles</vt:lpstr>
      <vt:lpstr>Crafting</vt:lpstr>
      <vt:lpstr>Attachments</vt:lpstr>
      <vt:lpstr>Consumables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Jansson</cp:lastModifiedBy>
  <dcterms:created xsi:type="dcterms:W3CDTF">2017-09-14T15:55:13Z</dcterms:created>
  <dcterms:modified xsi:type="dcterms:W3CDTF">2017-09-15T13:07:25Z</dcterms:modified>
</cp:coreProperties>
</file>