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filterPrivacy="1"/>
  <bookViews>
    <workbookView minimized="1" xWindow="0" yWindow="0" windowWidth="22260" windowHeight="12645" firstSheet="24" activeTab="33" xr2:uid="{00000000-000D-0000-FFFF-FFFF00000000}"/>
  </bookViews>
  <sheets>
    <sheet name="Hanguns" sheetId="1" r:id="rId1"/>
    <sheet name="Sub Machine Guns" sheetId="2" r:id="rId2"/>
    <sheet name="Assault Rifles" sheetId="3" r:id="rId3"/>
    <sheet name="Light Machine Guns" sheetId="4" r:id="rId4"/>
    <sheet name="Marksman Rifles" sheetId="5" r:id="rId5"/>
    <sheet name="Sniper Rifles" sheetId="6" r:id="rId6"/>
    <sheet name="Explosives" sheetId="7" r:id="rId7"/>
    <sheet name="Misc" sheetId="8" r:id="rId8"/>
    <sheet name="Handgun_Mags" sheetId="9" r:id="rId9"/>
    <sheet name="Sub_Machine_Gun_Mags" sheetId="10" r:id="rId10"/>
    <sheet name="Assault_Rifle_Mags" sheetId="11" r:id="rId11"/>
    <sheet name="Light_Machine_Gun_Mags" sheetId="12" r:id="rId12"/>
    <sheet name="Sniper_Rifle_Mag" sheetId="13" r:id="rId13"/>
    <sheet name="Explosive_Ammunition" sheetId="14" r:id="rId14"/>
    <sheet name="Items" sheetId="15" r:id="rId15"/>
    <sheet name="Headgear" sheetId="16" r:id="rId16"/>
    <sheet name="Uniforms" sheetId="17" r:id="rId17"/>
    <sheet name="Vests" sheetId="18" r:id="rId18"/>
    <sheet name="Backpacks" sheetId="19" r:id="rId19"/>
    <sheet name="Cars" sheetId="20" r:id="rId20"/>
    <sheet name="Trucks" sheetId="21" r:id="rId21"/>
    <sheet name="Armored" sheetId="22" r:id="rId22"/>
    <sheet name="Armed" sheetId="23" r:id="rId23"/>
    <sheet name="Helicopters" sheetId="24" r:id="rId24"/>
    <sheet name="Helicopters_Armed" sheetId="25" r:id="rId25"/>
    <sheet name="Boats" sheetId="26" r:id="rId26"/>
    <sheet name="Planes" sheetId="27" r:id="rId27"/>
    <sheet name="Crafting" sheetId="28" r:id="rId28"/>
    <sheet name="Scopes" sheetId="29" r:id="rId29"/>
    <sheet name="Suppressors" sheetId="30" r:id="rId30"/>
    <sheet name="Lasers_Flashlights" sheetId="31" r:id="rId31"/>
    <sheet name="Bipods" sheetId="32" r:id="rId32"/>
    <sheet name="Medical" sheetId="33" r:id="rId33"/>
    <sheet name="Food" sheetId="34" r:id="rId34"/>
    <sheet name="Drinkable" sheetId="35" r:id="rId35"/>
  </sheets>
  <externalReferences>
    <externalReference r:id="rId3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35" l="1"/>
  <c r="D7" i="35"/>
  <c r="E7" i="35" s="1"/>
  <c r="I7" i="35" s="1"/>
  <c r="D6" i="35"/>
  <c r="E6" i="35" s="1"/>
  <c r="I6" i="35" s="1"/>
  <c r="D5" i="35"/>
  <c r="E5" i="35" s="1"/>
  <c r="I5" i="35" s="1"/>
  <c r="D4" i="35"/>
  <c r="E4" i="35" s="1"/>
  <c r="I4" i="35" s="1"/>
  <c r="D3" i="35"/>
  <c r="E3" i="35" s="1"/>
  <c r="I3" i="35" s="1"/>
  <c r="E2" i="35"/>
  <c r="I2" i="35" s="1"/>
  <c r="D25" i="34"/>
  <c r="E25" i="34" s="1"/>
  <c r="I25" i="34" s="1"/>
  <c r="D24" i="34"/>
  <c r="E24" i="34" s="1"/>
  <c r="I24" i="34" s="1"/>
  <c r="D23" i="34"/>
  <c r="E23" i="34" s="1"/>
  <c r="I23" i="34" s="1"/>
  <c r="E22" i="34"/>
  <c r="I22" i="34" s="1"/>
  <c r="D21" i="34"/>
  <c r="E21" i="34" s="1"/>
  <c r="I21" i="34" s="1"/>
  <c r="D20" i="34"/>
  <c r="E20" i="34" s="1"/>
  <c r="I20" i="34" s="1"/>
  <c r="D19" i="34"/>
  <c r="E19" i="34" s="1"/>
  <c r="I19" i="34" s="1"/>
  <c r="D18" i="34"/>
  <c r="E18" i="34" s="1"/>
  <c r="I18" i="34" s="1"/>
  <c r="D17" i="34"/>
  <c r="E17" i="34" s="1"/>
  <c r="I17" i="34" s="1"/>
  <c r="D16" i="34"/>
  <c r="E16" i="34" s="1"/>
  <c r="I16" i="34" s="1"/>
  <c r="D15" i="34"/>
  <c r="E15" i="34" s="1"/>
  <c r="I15" i="34" s="1"/>
  <c r="D14" i="34"/>
  <c r="E14" i="34" s="1"/>
  <c r="I14" i="34" s="1"/>
  <c r="D13" i="34"/>
  <c r="E13" i="34" s="1"/>
  <c r="I13" i="34" s="1"/>
  <c r="D12" i="34"/>
  <c r="E12" i="34" s="1"/>
  <c r="I12" i="34" s="1"/>
  <c r="D11" i="34"/>
  <c r="E11" i="34" s="1"/>
  <c r="I11" i="34" s="1"/>
  <c r="D10" i="34"/>
  <c r="E10" i="34" s="1"/>
  <c r="I10" i="34" s="1"/>
  <c r="D9" i="34"/>
  <c r="E9" i="34" s="1"/>
  <c r="I9" i="34" s="1"/>
  <c r="E8" i="34"/>
  <c r="I8" i="34" s="1"/>
  <c r="E7" i="34"/>
  <c r="I7" i="34" s="1"/>
  <c r="E6" i="34"/>
  <c r="I6" i="34" s="1"/>
  <c r="E5" i="34"/>
  <c r="I5" i="34" s="1"/>
  <c r="E4" i="34"/>
  <c r="I4" i="34" s="1"/>
  <c r="E3" i="34"/>
  <c r="I3" i="34" s="1"/>
  <c r="E2" i="34"/>
  <c r="I2" i="34" s="1"/>
  <c r="E5" i="33"/>
  <c r="I5" i="33" s="1"/>
  <c r="E4" i="33"/>
  <c r="I4" i="33" s="1"/>
  <c r="E3" i="33"/>
  <c r="I3" i="33" s="1"/>
  <c r="E2" i="33"/>
  <c r="I2" i="33" s="1"/>
  <c r="E10" i="32"/>
  <c r="F10" i="32" s="1"/>
  <c r="E9" i="32"/>
  <c r="F9" i="32" s="1"/>
  <c r="E8" i="32"/>
  <c r="F8" i="32" s="1"/>
  <c r="E7" i="32"/>
  <c r="F7" i="32" s="1"/>
  <c r="E6" i="32"/>
  <c r="F6" i="32" s="1"/>
  <c r="E5" i="32"/>
  <c r="F5" i="32" s="1"/>
  <c r="E4" i="32"/>
  <c r="F4" i="32" s="1"/>
  <c r="E3" i="32"/>
  <c r="F3" i="32" s="1"/>
  <c r="E2" i="32"/>
  <c r="F2" i="32" s="1"/>
  <c r="E3" i="31"/>
  <c r="F3" i="31" s="1"/>
  <c r="E2" i="31"/>
  <c r="F2" i="31" s="1"/>
  <c r="E26" i="30"/>
  <c r="F26" i="30" s="1"/>
  <c r="E25" i="30"/>
  <c r="F25" i="30" s="1"/>
  <c r="E24" i="30"/>
  <c r="F24" i="30" s="1"/>
  <c r="E23" i="30"/>
  <c r="F23" i="30" s="1"/>
  <c r="E22" i="30"/>
  <c r="F22" i="30" s="1"/>
  <c r="E21" i="30"/>
  <c r="F21" i="30" s="1"/>
  <c r="E20" i="30"/>
  <c r="F20" i="30" s="1"/>
  <c r="E19" i="30"/>
  <c r="F19" i="30" s="1"/>
  <c r="E18" i="30"/>
  <c r="F18" i="30" s="1"/>
  <c r="E17" i="30"/>
  <c r="F17" i="30" s="1"/>
  <c r="E16" i="30"/>
  <c r="F16" i="30" s="1"/>
  <c r="E15" i="30"/>
  <c r="F15" i="30" s="1"/>
  <c r="E14" i="30"/>
  <c r="F14" i="30" s="1"/>
  <c r="E13" i="30"/>
  <c r="F13" i="30" s="1"/>
  <c r="E12" i="30"/>
  <c r="F12" i="30" s="1"/>
  <c r="E11" i="30"/>
  <c r="F11" i="30" s="1"/>
  <c r="E10" i="30"/>
  <c r="F10" i="30" s="1"/>
  <c r="E9" i="30"/>
  <c r="F9" i="30" s="1"/>
  <c r="E8" i="30"/>
  <c r="F8" i="30" s="1"/>
  <c r="E7" i="30"/>
  <c r="F7" i="30" s="1"/>
  <c r="E6" i="30"/>
  <c r="F6" i="30" s="1"/>
  <c r="E5" i="30"/>
  <c r="F5" i="30" s="1"/>
  <c r="E4" i="30"/>
  <c r="F4" i="30" s="1"/>
  <c r="E3" i="30"/>
  <c r="F3" i="30" s="1"/>
  <c r="E2" i="30"/>
  <c r="F2" i="30" s="1"/>
  <c r="G38" i="29"/>
  <c r="E38" i="29"/>
  <c r="F38" i="29" s="1"/>
  <c r="G37" i="29"/>
  <c r="E37" i="29"/>
  <c r="F37" i="29" s="1"/>
  <c r="G36" i="29"/>
  <c r="E36" i="29"/>
  <c r="F36" i="29" s="1"/>
  <c r="G35" i="29"/>
  <c r="E35" i="29"/>
  <c r="F35" i="29" s="1"/>
  <c r="G34" i="29"/>
  <c r="E34" i="29"/>
  <c r="F34" i="29" s="1"/>
  <c r="G33" i="29"/>
  <c r="E33" i="29"/>
  <c r="F33" i="29" s="1"/>
  <c r="G32" i="29"/>
  <c r="E32" i="29"/>
  <c r="F32" i="29" s="1"/>
  <c r="G31" i="29"/>
  <c r="E31" i="29"/>
  <c r="F31" i="29" s="1"/>
  <c r="G30" i="29"/>
  <c r="E30" i="29"/>
  <c r="F30" i="29" s="1"/>
  <c r="G29" i="29"/>
  <c r="E29" i="29"/>
  <c r="F29" i="29" s="1"/>
  <c r="G28" i="29"/>
  <c r="E28" i="29"/>
  <c r="F28" i="29" s="1"/>
  <c r="G27" i="29"/>
  <c r="E27" i="29"/>
  <c r="F27" i="29" s="1"/>
  <c r="G26" i="29"/>
  <c r="E26" i="29"/>
  <c r="F26" i="29" s="1"/>
  <c r="G25" i="29"/>
  <c r="E25" i="29"/>
  <c r="F25" i="29" s="1"/>
  <c r="G24" i="29"/>
  <c r="E24" i="29"/>
  <c r="F24" i="29" s="1"/>
  <c r="G23" i="29"/>
  <c r="E23" i="29"/>
  <c r="F23" i="29" s="1"/>
  <c r="G22" i="29"/>
  <c r="E22" i="29"/>
  <c r="F22" i="29" s="1"/>
  <c r="G21" i="29"/>
  <c r="E21" i="29"/>
  <c r="F21" i="29" s="1"/>
  <c r="G20" i="29"/>
  <c r="E20" i="29"/>
  <c r="F20" i="29" s="1"/>
  <c r="G19" i="29"/>
  <c r="E19" i="29"/>
  <c r="F19" i="29" s="1"/>
  <c r="G18" i="29"/>
  <c r="E18" i="29"/>
  <c r="F18" i="29" s="1"/>
  <c r="G17" i="29"/>
  <c r="E17" i="29"/>
  <c r="F17" i="29" s="1"/>
  <c r="E16" i="29"/>
  <c r="F16" i="29" s="1"/>
  <c r="E15" i="29"/>
  <c r="F15" i="29" s="1"/>
  <c r="E14" i="29"/>
  <c r="F14" i="29" s="1"/>
  <c r="E13" i="29"/>
  <c r="F13" i="29" s="1"/>
  <c r="E12" i="29"/>
  <c r="F12" i="29" s="1"/>
  <c r="E11" i="29"/>
  <c r="F11" i="29" s="1"/>
  <c r="E10" i="29"/>
  <c r="F10" i="29" s="1"/>
  <c r="E9" i="29"/>
  <c r="F9" i="29" s="1"/>
  <c r="E8" i="29"/>
  <c r="F8" i="29" s="1"/>
  <c r="E7" i="29"/>
  <c r="F7" i="29" s="1"/>
  <c r="E6" i="29"/>
  <c r="F6" i="29" s="1"/>
  <c r="E5" i="29"/>
  <c r="F5" i="29" s="1"/>
  <c r="E4" i="29"/>
  <c r="F4" i="29" s="1"/>
  <c r="E3" i="29"/>
  <c r="F3" i="29" s="1"/>
  <c r="E2" i="29"/>
  <c r="F2" i="29" s="1"/>
  <c r="I4" i="27"/>
  <c r="E4" i="27"/>
  <c r="H4" i="27" s="1"/>
  <c r="I3" i="27"/>
  <c r="E3" i="27"/>
  <c r="H3" i="27" s="1"/>
  <c r="I2" i="27"/>
  <c r="E2" i="27"/>
  <c r="H2" i="27" s="1"/>
  <c r="I14" i="26"/>
  <c r="E14" i="26"/>
  <c r="H14" i="26" s="1"/>
  <c r="I13" i="26"/>
  <c r="E13" i="26"/>
  <c r="H13" i="26" s="1"/>
  <c r="I12" i="26"/>
  <c r="E12" i="26"/>
  <c r="H12" i="26" s="1"/>
  <c r="I11" i="26"/>
  <c r="E11" i="26"/>
  <c r="H11" i="26" s="1"/>
  <c r="I9" i="26"/>
  <c r="E9" i="26"/>
  <c r="H9" i="26" s="1"/>
  <c r="I8" i="26"/>
  <c r="E8" i="26"/>
  <c r="H8" i="26" s="1"/>
  <c r="I7" i="26"/>
  <c r="E7" i="26"/>
  <c r="H7" i="26" s="1"/>
  <c r="E6" i="26"/>
  <c r="H6" i="26" s="1"/>
  <c r="E5" i="26"/>
  <c r="H5" i="26" s="1"/>
  <c r="E4" i="26"/>
  <c r="H4" i="26" s="1"/>
  <c r="E3" i="26"/>
  <c r="H3" i="26" s="1"/>
  <c r="E2" i="26"/>
  <c r="H2" i="26" s="1"/>
  <c r="I4" i="25"/>
  <c r="E4" i="25"/>
  <c r="H4" i="25" s="1"/>
  <c r="I3" i="25"/>
  <c r="E3" i="25"/>
  <c r="H3" i="25" s="1"/>
  <c r="I2" i="25"/>
  <c r="E2" i="25"/>
  <c r="H2" i="25" s="1"/>
  <c r="I38" i="24"/>
  <c r="E38" i="24"/>
  <c r="H38" i="24" s="1"/>
  <c r="I29" i="24"/>
  <c r="E29" i="24"/>
  <c r="H29" i="24" s="1"/>
  <c r="I28" i="24"/>
  <c r="E28" i="24"/>
  <c r="H28" i="24" s="1"/>
  <c r="I27" i="24"/>
  <c r="E27" i="24"/>
  <c r="H27" i="24" s="1"/>
  <c r="I26" i="24"/>
  <c r="E26" i="24"/>
  <c r="H26" i="24" s="1"/>
  <c r="I25" i="24"/>
  <c r="E25" i="24"/>
  <c r="H25" i="24" s="1"/>
  <c r="I24" i="24"/>
  <c r="E24" i="24"/>
  <c r="H24" i="24" s="1"/>
  <c r="I23" i="24"/>
  <c r="E23" i="24"/>
  <c r="H23" i="24" s="1"/>
  <c r="I22" i="24"/>
  <c r="E22" i="24"/>
  <c r="H22" i="24" s="1"/>
  <c r="I21" i="24"/>
  <c r="E21" i="24"/>
  <c r="H21" i="24" s="1"/>
  <c r="I20" i="24"/>
  <c r="E20" i="24"/>
  <c r="H20" i="24" s="1"/>
  <c r="I19" i="24"/>
  <c r="E19" i="24"/>
  <c r="H19" i="24" s="1"/>
  <c r="I18" i="24"/>
  <c r="E18" i="24"/>
  <c r="H18" i="24" s="1"/>
  <c r="I17" i="24"/>
  <c r="E17" i="24"/>
  <c r="H17" i="24" s="1"/>
  <c r="I16" i="24"/>
  <c r="E16" i="24"/>
  <c r="H16" i="24" s="1"/>
  <c r="I15" i="24"/>
  <c r="E15" i="24"/>
  <c r="H15" i="24" s="1"/>
  <c r="I14" i="24"/>
  <c r="E14" i="24"/>
  <c r="H14" i="24" s="1"/>
  <c r="I13" i="24"/>
  <c r="E13" i="24"/>
  <c r="H13" i="24" s="1"/>
  <c r="I12" i="24"/>
  <c r="E12" i="24"/>
  <c r="H12" i="24" s="1"/>
  <c r="I11" i="24"/>
  <c r="E11" i="24"/>
  <c r="H11" i="24" s="1"/>
  <c r="I10" i="24"/>
  <c r="E10" i="24"/>
  <c r="H10" i="24" s="1"/>
  <c r="I9" i="24"/>
  <c r="E9" i="24"/>
  <c r="H9" i="24" s="1"/>
  <c r="I8" i="24"/>
  <c r="E8" i="24"/>
  <c r="H8" i="24" s="1"/>
  <c r="I7" i="24"/>
  <c r="E7" i="24"/>
  <c r="H7" i="24" s="1"/>
  <c r="I6" i="24"/>
  <c r="E6" i="24"/>
  <c r="H6" i="24" s="1"/>
  <c r="I5" i="24"/>
  <c r="E5" i="24"/>
  <c r="H5" i="24" s="1"/>
  <c r="I4" i="24"/>
  <c r="E4" i="24"/>
  <c r="H4" i="24" s="1"/>
  <c r="I3" i="24"/>
  <c r="E3" i="24"/>
  <c r="H3" i="24" s="1"/>
  <c r="I2" i="24"/>
  <c r="E2" i="24"/>
  <c r="H2" i="24" s="1"/>
  <c r="I16" i="23"/>
  <c r="E16" i="23"/>
  <c r="H16" i="23" s="1"/>
  <c r="I15" i="23"/>
  <c r="E15" i="23"/>
  <c r="H15" i="23" s="1"/>
  <c r="I14" i="23"/>
  <c r="E14" i="23"/>
  <c r="H14" i="23" s="1"/>
  <c r="I13" i="23"/>
  <c r="E13" i="23"/>
  <c r="H13" i="23" s="1"/>
  <c r="I12" i="23"/>
  <c r="E12" i="23"/>
  <c r="H12" i="23" s="1"/>
  <c r="I11" i="23"/>
  <c r="E11" i="23"/>
  <c r="H11" i="23" s="1"/>
  <c r="I10" i="23"/>
  <c r="H10" i="23"/>
  <c r="E10" i="23"/>
  <c r="I9" i="23"/>
  <c r="E9" i="23"/>
  <c r="H9" i="23" s="1"/>
  <c r="I8" i="23"/>
  <c r="E8" i="23"/>
  <c r="H8" i="23" s="1"/>
  <c r="I7" i="23"/>
  <c r="E7" i="23"/>
  <c r="H7" i="23" s="1"/>
  <c r="I6" i="23"/>
  <c r="E6" i="23"/>
  <c r="H6" i="23" s="1"/>
  <c r="I5" i="23"/>
  <c r="E5" i="23"/>
  <c r="H5" i="23" s="1"/>
  <c r="I4" i="23"/>
  <c r="E4" i="23"/>
  <c r="H4" i="23" s="1"/>
  <c r="I3" i="23"/>
  <c r="E3" i="23"/>
  <c r="H3" i="23" s="1"/>
  <c r="I2" i="23"/>
  <c r="E2" i="23"/>
  <c r="H2" i="23" s="1"/>
  <c r="I6" i="22"/>
  <c r="E6" i="22"/>
  <c r="H6" i="22" s="1"/>
  <c r="I5" i="22"/>
  <c r="E5" i="22"/>
  <c r="H5" i="22" s="1"/>
  <c r="I4" i="22"/>
  <c r="E4" i="22"/>
  <c r="H4" i="22" s="1"/>
  <c r="I3" i="22"/>
  <c r="E3" i="22"/>
  <c r="H3" i="22" s="1"/>
  <c r="I2" i="22"/>
  <c r="E2" i="22"/>
  <c r="H2" i="22" s="1"/>
  <c r="I57" i="21"/>
  <c r="E57" i="21"/>
  <c r="H57" i="21" s="1"/>
  <c r="I55" i="21"/>
  <c r="E55" i="21"/>
  <c r="H55" i="21" s="1"/>
  <c r="I54" i="21"/>
  <c r="E54" i="21"/>
  <c r="H54" i="21" s="1"/>
  <c r="I53" i="21"/>
  <c r="E53" i="21"/>
  <c r="H53" i="21" s="1"/>
  <c r="I52" i="21"/>
  <c r="E52" i="21"/>
  <c r="H52" i="21" s="1"/>
  <c r="I51" i="21"/>
  <c r="E51" i="21"/>
  <c r="H51" i="21" s="1"/>
  <c r="I50" i="21"/>
  <c r="E50" i="21"/>
  <c r="H50" i="21" s="1"/>
  <c r="I49" i="21"/>
  <c r="E49" i="21"/>
  <c r="H49" i="21" s="1"/>
  <c r="I48" i="21"/>
  <c r="E48" i="21"/>
  <c r="H48" i="21" s="1"/>
  <c r="I47" i="21"/>
  <c r="E47" i="21"/>
  <c r="H47" i="21" s="1"/>
  <c r="I46" i="21"/>
  <c r="E46" i="21"/>
  <c r="H46" i="21" s="1"/>
  <c r="I45" i="21"/>
  <c r="E45" i="21"/>
  <c r="H45" i="21" s="1"/>
  <c r="I44" i="21"/>
  <c r="E44" i="21"/>
  <c r="H44" i="21" s="1"/>
  <c r="I43" i="21"/>
  <c r="E43" i="21"/>
  <c r="H43" i="21" s="1"/>
  <c r="I42" i="21"/>
  <c r="E42" i="21"/>
  <c r="H42" i="21" s="1"/>
  <c r="I41" i="21"/>
  <c r="E41" i="21"/>
  <c r="H41" i="21" s="1"/>
  <c r="I40" i="21"/>
  <c r="E40" i="21"/>
  <c r="H40" i="21" s="1"/>
  <c r="I39" i="21"/>
  <c r="E39" i="21"/>
  <c r="H39" i="21" s="1"/>
  <c r="I38" i="21"/>
  <c r="E38" i="21"/>
  <c r="H38" i="21" s="1"/>
  <c r="I37" i="21"/>
  <c r="E37" i="21"/>
  <c r="H37" i="21" s="1"/>
  <c r="I36" i="21"/>
  <c r="E36" i="21"/>
  <c r="H36" i="21" s="1"/>
  <c r="I35" i="21"/>
  <c r="E35" i="21"/>
  <c r="H35" i="21" s="1"/>
  <c r="I34" i="21"/>
  <c r="E34" i="21"/>
  <c r="H34" i="21" s="1"/>
  <c r="I33" i="21"/>
  <c r="E33" i="21"/>
  <c r="H33" i="21" s="1"/>
  <c r="I32" i="21"/>
  <c r="E32" i="21"/>
  <c r="H32" i="21" s="1"/>
  <c r="I31" i="21"/>
  <c r="E31" i="21"/>
  <c r="H31" i="21" s="1"/>
  <c r="I30" i="21"/>
  <c r="E30" i="21"/>
  <c r="H30" i="21" s="1"/>
  <c r="I29" i="21"/>
  <c r="E29" i="21"/>
  <c r="H29" i="21" s="1"/>
  <c r="I28" i="21"/>
  <c r="E28" i="21"/>
  <c r="H28" i="21" s="1"/>
  <c r="I27" i="21"/>
  <c r="E27" i="21"/>
  <c r="H27" i="21" s="1"/>
  <c r="I26" i="21"/>
  <c r="E26" i="21"/>
  <c r="H26" i="21" s="1"/>
  <c r="I25" i="21"/>
  <c r="E25" i="21"/>
  <c r="H25" i="21" s="1"/>
  <c r="I24" i="21"/>
  <c r="E24" i="21"/>
  <c r="H24" i="21" s="1"/>
  <c r="I23" i="21"/>
  <c r="E23" i="21"/>
  <c r="H23" i="21" s="1"/>
  <c r="I22" i="21"/>
  <c r="E22" i="21"/>
  <c r="H22" i="21" s="1"/>
  <c r="I21" i="21"/>
  <c r="E21" i="21"/>
  <c r="H21" i="21" s="1"/>
  <c r="I20" i="21"/>
  <c r="E20" i="21"/>
  <c r="H20" i="21" s="1"/>
  <c r="I16" i="21"/>
  <c r="E16" i="21"/>
  <c r="H16" i="21" s="1"/>
  <c r="I9" i="21"/>
  <c r="E9" i="21"/>
  <c r="H9" i="21" s="1"/>
  <c r="I8" i="21"/>
  <c r="E8" i="21"/>
  <c r="H8" i="21" s="1"/>
  <c r="I7" i="21"/>
  <c r="E7" i="21"/>
  <c r="H7" i="21" s="1"/>
  <c r="I6" i="21"/>
  <c r="E6" i="21"/>
  <c r="H6" i="21" s="1"/>
  <c r="I5" i="21"/>
  <c r="E5" i="21"/>
  <c r="H5" i="21" s="1"/>
  <c r="I4" i="21"/>
  <c r="E4" i="21"/>
  <c r="H4" i="21" s="1"/>
  <c r="I3" i="21"/>
  <c r="E3" i="21"/>
  <c r="H3" i="21" s="1"/>
  <c r="E2" i="21"/>
  <c r="H2" i="21" s="1"/>
  <c r="I76" i="20"/>
  <c r="I75" i="20"/>
  <c r="I2" i="20"/>
  <c r="I3" i="20"/>
  <c r="I4" i="20"/>
  <c r="I5" i="20"/>
  <c r="I6" i="20"/>
  <c r="I7" i="20"/>
  <c r="I8" i="20"/>
  <c r="D9" i="20"/>
  <c r="I9" i="20" s="1"/>
  <c r="I10" i="20"/>
  <c r="I11" i="20"/>
  <c r="D12" i="20"/>
  <c r="I13" i="20"/>
  <c r="I14" i="20"/>
  <c r="D15" i="20"/>
  <c r="I15" i="20" s="1"/>
  <c r="I16" i="20"/>
  <c r="D17" i="20"/>
  <c r="I17" i="20" s="1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H44" i="20"/>
  <c r="I44" i="20"/>
  <c r="H45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7" i="20"/>
  <c r="I78" i="20"/>
  <c r="I79" i="20"/>
  <c r="I80" i="20"/>
  <c r="I81" i="20"/>
  <c r="I82" i="20"/>
  <c r="I83" i="20"/>
  <c r="I84" i="20"/>
  <c r="I85" i="20"/>
  <c r="I96" i="20"/>
  <c r="I97" i="20"/>
  <c r="I98" i="20"/>
  <c r="I99" i="20"/>
  <c r="I100" i="20"/>
  <c r="I101" i="20"/>
  <c r="I102" i="20"/>
  <c r="I104" i="20"/>
  <c r="I106" i="20"/>
  <c r="I107" i="20"/>
  <c r="H118" i="20"/>
  <c r="I118" i="20"/>
  <c r="H119" i="20"/>
  <c r="I119" i="20"/>
  <c r="H120" i="20"/>
  <c r="I120" i="20"/>
  <c r="H121" i="20"/>
  <c r="I121" i="20"/>
  <c r="H122" i="20"/>
  <c r="I122" i="20"/>
  <c r="H124" i="20"/>
  <c r="I124" i="20"/>
  <c r="D53" i="19"/>
  <c r="I53" i="19" s="1"/>
  <c r="D52" i="19"/>
  <c r="I52" i="19" s="1"/>
  <c r="D51" i="19"/>
  <c r="I51" i="19" s="1"/>
  <c r="D50" i="19"/>
  <c r="I50" i="19" s="1"/>
  <c r="D49" i="19"/>
  <c r="I49" i="19" s="1"/>
  <c r="D48" i="19"/>
  <c r="I48" i="19" s="1"/>
  <c r="D47" i="19"/>
  <c r="I47" i="19" s="1"/>
  <c r="D46" i="19"/>
  <c r="I46" i="19" s="1"/>
  <c r="D45" i="19"/>
  <c r="I45" i="19" s="1"/>
  <c r="D44" i="19"/>
  <c r="I44" i="19" s="1"/>
  <c r="D43" i="19"/>
  <c r="I43" i="19" s="1"/>
  <c r="D42" i="19"/>
  <c r="I42" i="19" s="1"/>
  <c r="D41" i="19"/>
  <c r="I41" i="19" s="1"/>
  <c r="D40" i="19"/>
  <c r="I40" i="19" s="1"/>
  <c r="D39" i="19"/>
  <c r="I39" i="19" s="1"/>
  <c r="D38" i="19"/>
  <c r="I38" i="19" s="1"/>
  <c r="D37" i="19"/>
  <c r="I37" i="19" s="1"/>
  <c r="D36" i="19"/>
  <c r="I36" i="19" s="1"/>
  <c r="D35" i="19"/>
  <c r="I35" i="19" s="1"/>
  <c r="D34" i="19"/>
  <c r="I34" i="19" s="1"/>
  <c r="D33" i="19"/>
  <c r="I33" i="19" s="1"/>
  <c r="D32" i="19"/>
  <c r="I32" i="19" s="1"/>
  <c r="D31" i="19"/>
  <c r="I31" i="19" s="1"/>
  <c r="I30" i="19"/>
  <c r="E30" i="19"/>
  <c r="H30" i="19" s="1"/>
  <c r="D29" i="19"/>
  <c r="E29" i="19" s="1"/>
  <c r="H29" i="19" s="1"/>
  <c r="D28" i="19"/>
  <c r="E28" i="19" s="1"/>
  <c r="H28" i="19" s="1"/>
  <c r="D27" i="19"/>
  <c r="E27" i="19" s="1"/>
  <c r="H27" i="19" s="1"/>
  <c r="D26" i="19"/>
  <c r="I26" i="19" s="1"/>
  <c r="D25" i="19"/>
  <c r="I25" i="19" s="1"/>
  <c r="D24" i="19"/>
  <c r="I24" i="19" s="1"/>
  <c r="D23" i="19"/>
  <c r="E23" i="19" s="1"/>
  <c r="H23" i="19" s="1"/>
  <c r="D22" i="19"/>
  <c r="D21" i="19"/>
  <c r="D20" i="19"/>
  <c r="D19" i="19"/>
  <c r="D18" i="19"/>
  <c r="D17" i="19"/>
  <c r="E17" i="19" s="1"/>
  <c r="E22" i="19" s="1"/>
  <c r="H22" i="19" s="1"/>
  <c r="D16" i="19"/>
  <c r="I16" i="19" s="1"/>
  <c r="D15" i="19"/>
  <c r="I15" i="19" s="1"/>
  <c r="D14" i="19"/>
  <c r="I14" i="19" s="1"/>
  <c r="D13" i="19"/>
  <c r="I13" i="19" s="1"/>
  <c r="D12" i="19"/>
  <c r="I12" i="19" s="1"/>
  <c r="D11" i="19"/>
  <c r="I11" i="19" s="1"/>
  <c r="D10" i="19"/>
  <c r="D9" i="19"/>
  <c r="D8" i="19"/>
  <c r="D7" i="19"/>
  <c r="D6" i="19"/>
  <c r="D5" i="19"/>
  <c r="D4" i="19"/>
  <c r="D3" i="19"/>
  <c r="D2" i="19"/>
  <c r="E2" i="19" s="1"/>
  <c r="D56" i="18"/>
  <c r="J56" i="18" s="1"/>
  <c r="D55" i="18"/>
  <c r="E55" i="18" s="1"/>
  <c r="I55" i="18" s="1"/>
  <c r="D54" i="18"/>
  <c r="E54" i="18" s="1"/>
  <c r="I54" i="18" s="1"/>
  <c r="D53" i="18"/>
  <c r="E53" i="18" s="1"/>
  <c r="I53" i="18" s="1"/>
  <c r="D52" i="18"/>
  <c r="E52" i="18" s="1"/>
  <c r="I52" i="18" s="1"/>
  <c r="D51" i="18"/>
  <c r="E51" i="18" s="1"/>
  <c r="I51" i="18" s="1"/>
  <c r="D50" i="18"/>
  <c r="E50" i="18" s="1"/>
  <c r="I50" i="18" s="1"/>
  <c r="D49" i="18"/>
  <c r="E49" i="18" s="1"/>
  <c r="I49" i="18" s="1"/>
  <c r="D48" i="18"/>
  <c r="E48" i="18" s="1"/>
  <c r="I48" i="18" s="1"/>
  <c r="D47" i="18"/>
  <c r="J47" i="18" s="1"/>
  <c r="D45" i="18"/>
  <c r="J45" i="18" s="1"/>
  <c r="D44" i="18"/>
  <c r="J44" i="18" s="1"/>
  <c r="D43" i="18"/>
  <c r="J43" i="18" s="1"/>
  <c r="D42" i="18"/>
  <c r="J42" i="18" s="1"/>
  <c r="D41" i="18"/>
  <c r="J41" i="18" s="1"/>
  <c r="D40" i="18"/>
  <c r="J40" i="18" s="1"/>
  <c r="D39" i="18"/>
  <c r="J39" i="18" s="1"/>
  <c r="D38" i="18"/>
  <c r="J38" i="18" s="1"/>
  <c r="D37" i="18"/>
  <c r="J37" i="18" s="1"/>
  <c r="D36" i="18"/>
  <c r="J36" i="18" s="1"/>
  <c r="D35" i="18"/>
  <c r="J35" i="18" s="1"/>
  <c r="D34" i="18"/>
  <c r="E34" i="18" s="1"/>
  <c r="I34" i="18" s="1"/>
  <c r="D33" i="18"/>
  <c r="J34" i="18" s="1"/>
  <c r="D32" i="18"/>
  <c r="J32" i="18" s="1"/>
  <c r="D31" i="18"/>
  <c r="J31" i="18" s="1"/>
  <c r="D30" i="18"/>
  <c r="J30" i="18" s="1"/>
  <c r="D29" i="18"/>
  <c r="E29" i="18" s="1"/>
  <c r="I29" i="18" s="1"/>
  <c r="D28" i="18"/>
  <c r="E28" i="18" s="1"/>
  <c r="I28" i="18" s="1"/>
  <c r="D27" i="18"/>
  <c r="E27" i="18" s="1"/>
  <c r="I27" i="18" s="1"/>
  <c r="D26" i="18"/>
  <c r="E26" i="18" s="1"/>
  <c r="I26" i="18" s="1"/>
  <c r="D25" i="18"/>
  <c r="E25" i="18" s="1"/>
  <c r="I25" i="18" s="1"/>
  <c r="D24" i="18"/>
  <c r="E24" i="18" s="1"/>
  <c r="I24" i="18" s="1"/>
  <c r="D23" i="18"/>
  <c r="E23" i="18" s="1"/>
  <c r="I23" i="18" s="1"/>
  <c r="D22" i="18"/>
  <c r="E22" i="18" s="1"/>
  <c r="I22" i="18" s="1"/>
  <c r="D21" i="18"/>
  <c r="E21" i="18" s="1"/>
  <c r="I21" i="18" s="1"/>
  <c r="D20" i="18"/>
  <c r="E20" i="18" s="1"/>
  <c r="I20" i="18" s="1"/>
  <c r="D19" i="18"/>
  <c r="E19" i="18" s="1"/>
  <c r="I19" i="18" s="1"/>
  <c r="D18" i="18"/>
  <c r="E18" i="18" s="1"/>
  <c r="I18" i="18" s="1"/>
  <c r="D17" i="18"/>
  <c r="E17" i="18" s="1"/>
  <c r="I17" i="18" s="1"/>
  <c r="D16" i="18"/>
  <c r="E16" i="18" s="1"/>
  <c r="I16" i="18" s="1"/>
  <c r="D15" i="18"/>
  <c r="E15" i="18" s="1"/>
  <c r="I15" i="18" s="1"/>
  <c r="D14" i="18"/>
  <c r="E14" i="18" s="1"/>
  <c r="I14" i="18" s="1"/>
  <c r="D13" i="18"/>
  <c r="E13" i="18" s="1"/>
  <c r="I13" i="18" s="1"/>
  <c r="D12" i="18"/>
  <c r="E12" i="18" s="1"/>
  <c r="I12" i="18" s="1"/>
  <c r="D11" i="18"/>
  <c r="E11" i="18" s="1"/>
  <c r="I11" i="18" s="1"/>
  <c r="D10" i="18"/>
  <c r="E10" i="18" s="1"/>
  <c r="I10" i="18" s="1"/>
  <c r="D9" i="18"/>
  <c r="E9" i="18" s="1"/>
  <c r="I9" i="18" s="1"/>
  <c r="D8" i="18"/>
  <c r="E8" i="18" s="1"/>
  <c r="I8" i="18" s="1"/>
  <c r="D7" i="18"/>
  <c r="E7" i="18" s="1"/>
  <c r="I7" i="18" s="1"/>
  <c r="D6" i="18"/>
  <c r="E6" i="18" s="1"/>
  <c r="I6" i="18" s="1"/>
  <c r="D5" i="18"/>
  <c r="E5" i="18" s="1"/>
  <c r="I5" i="18" s="1"/>
  <c r="D4" i="18"/>
  <c r="E4" i="18" s="1"/>
  <c r="I4" i="18" s="1"/>
  <c r="D3" i="18"/>
  <c r="E3" i="18" s="1"/>
  <c r="I3" i="18" s="1"/>
  <c r="D2" i="18"/>
  <c r="E2" i="18" s="1"/>
  <c r="I2" i="18" s="1"/>
  <c r="I121" i="17"/>
  <c r="E121" i="17"/>
  <c r="H121" i="17" s="1"/>
  <c r="E119" i="17"/>
  <c r="H119" i="17" s="1"/>
  <c r="E118" i="17"/>
  <c r="H118" i="17" s="1"/>
  <c r="E117" i="17"/>
  <c r="H117" i="17" s="1"/>
  <c r="I116" i="17"/>
  <c r="E116" i="17"/>
  <c r="H116" i="17" s="1"/>
  <c r="I115" i="17"/>
  <c r="E115" i="17"/>
  <c r="H115" i="17" s="1"/>
  <c r="I114" i="17"/>
  <c r="E114" i="17"/>
  <c r="H114" i="17" s="1"/>
  <c r="I113" i="17"/>
  <c r="E113" i="17"/>
  <c r="H113" i="17" s="1"/>
  <c r="I112" i="17"/>
  <c r="E112" i="17"/>
  <c r="H112" i="17" s="1"/>
  <c r="I111" i="17"/>
  <c r="E111" i="17"/>
  <c r="H111" i="17" s="1"/>
  <c r="I110" i="17"/>
  <c r="E110" i="17"/>
  <c r="H110" i="17" s="1"/>
  <c r="I109" i="17"/>
  <c r="E109" i="17"/>
  <c r="H109" i="17" s="1"/>
  <c r="E108" i="17"/>
  <c r="H108" i="17" s="1"/>
  <c r="E107" i="17"/>
  <c r="H107" i="17" s="1"/>
  <c r="E106" i="17"/>
  <c r="H106" i="17" s="1"/>
  <c r="E105" i="17"/>
  <c r="H105" i="17" s="1"/>
  <c r="E104" i="17"/>
  <c r="H104" i="17" s="1"/>
  <c r="E103" i="17"/>
  <c r="H103" i="17" s="1"/>
  <c r="E102" i="17"/>
  <c r="H102" i="17" s="1"/>
  <c r="E101" i="17"/>
  <c r="H101" i="17" s="1"/>
  <c r="E100" i="17"/>
  <c r="H100" i="17" s="1"/>
  <c r="E99" i="17"/>
  <c r="H99" i="17" s="1"/>
  <c r="E98" i="17"/>
  <c r="H98" i="17" s="1"/>
  <c r="E97" i="17"/>
  <c r="H97" i="17" s="1"/>
  <c r="E96" i="17"/>
  <c r="H96" i="17" s="1"/>
  <c r="I95" i="17"/>
  <c r="E95" i="17"/>
  <c r="H95" i="17" s="1"/>
  <c r="I94" i="17"/>
  <c r="E94" i="17"/>
  <c r="H94" i="17" s="1"/>
  <c r="I93" i="17"/>
  <c r="E93" i="17"/>
  <c r="H93" i="17" s="1"/>
  <c r="I92" i="17"/>
  <c r="E92" i="17"/>
  <c r="H92" i="17" s="1"/>
  <c r="I91" i="17"/>
  <c r="E91" i="17"/>
  <c r="H91" i="17" s="1"/>
  <c r="I90" i="17"/>
  <c r="E90" i="17"/>
  <c r="H90" i="17" s="1"/>
  <c r="I89" i="17"/>
  <c r="E89" i="17"/>
  <c r="H89" i="17" s="1"/>
  <c r="I88" i="17"/>
  <c r="E88" i="17"/>
  <c r="H88" i="17" s="1"/>
  <c r="I87" i="17"/>
  <c r="E87" i="17"/>
  <c r="H87" i="17" s="1"/>
  <c r="I86" i="17"/>
  <c r="E86" i="17"/>
  <c r="H86" i="17" s="1"/>
  <c r="I85" i="17"/>
  <c r="E85" i="17"/>
  <c r="H85" i="17" s="1"/>
  <c r="I84" i="17"/>
  <c r="E84" i="17"/>
  <c r="H84" i="17" s="1"/>
  <c r="I83" i="17"/>
  <c r="E83" i="17"/>
  <c r="H83" i="17" s="1"/>
  <c r="E82" i="17"/>
  <c r="H82" i="17" s="1"/>
  <c r="E81" i="17"/>
  <c r="H81" i="17" s="1"/>
  <c r="E80" i="17"/>
  <c r="H80" i="17" s="1"/>
  <c r="E79" i="17"/>
  <c r="H79" i="17" s="1"/>
  <c r="E78" i="17"/>
  <c r="H78" i="17" s="1"/>
  <c r="E77" i="17"/>
  <c r="H77" i="17" s="1"/>
  <c r="E76" i="17"/>
  <c r="H76" i="17" s="1"/>
  <c r="E75" i="17"/>
  <c r="H75" i="17" s="1"/>
  <c r="E74" i="17"/>
  <c r="H74" i="17" s="1"/>
  <c r="E73" i="17"/>
  <c r="H73" i="17" s="1"/>
  <c r="E72" i="17"/>
  <c r="H72" i="17" s="1"/>
  <c r="I71" i="17"/>
  <c r="E71" i="17"/>
  <c r="H71" i="17" s="1"/>
  <c r="E69" i="17"/>
  <c r="H69" i="17" s="1"/>
  <c r="E68" i="17"/>
  <c r="H68" i="17" s="1"/>
  <c r="E67" i="17"/>
  <c r="H67" i="17" s="1"/>
  <c r="E66" i="17"/>
  <c r="H66" i="17" s="1"/>
  <c r="E65" i="17"/>
  <c r="H65" i="17" s="1"/>
  <c r="I64" i="17"/>
  <c r="E64" i="17"/>
  <c r="H64" i="17" s="1"/>
  <c r="I63" i="17"/>
  <c r="E63" i="17"/>
  <c r="H63" i="17" s="1"/>
  <c r="I62" i="17"/>
  <c r="E62" i="17"/>
  <c r="H62" i="17" s="1"/>
  <c r="I61" i="17"/>
  <c r="E61" i="17"/>
  <c r="H61" i="17" s="1"/>
  <c r="I60" i="17"/>
  <c r="E60" i="17"/>
  <c r="H60" i="17" s="1"/>
  <c r="I59" i="17"/>
  <c r="E59" i="17"/>
  <c r="H59" i="17" s="1"/>
  <c r="I58" i="17"/>
  <c r="E58" i="17"/>
  <c r="H58" i="17" s="1"/>
  <c r="I57" i="17"/>
  <c r="E57" i="17"/>
  <c r="H57" i="17" s="1"/>
  <c r="I56" i="17"/>
  <c r="E56" i="17"/>
  <c r="H56" i="17" s="1"/>
  <c r="E55" i="17"/>
  <c r="H55" i="17" s="1"/>
  <c r="E54" i="17"/>
  <c r="H54" i="17" s="1"/>
  <c r="E53" i="17"/>
  <c r="H53" i="17" s="1"/>
  <c r="E52" i="17"/>
  <c r="H52" i="17" s="1"/>
  <c r="E51" i="17"/>
  <c r="H51" i="17" s="1"/>
  <c r="I50" i="17"/>
  <c r="E50" i="17"/>
  <c r="H50" i="17" s="1"/>
  <c r="I49" i="17"/>
  <c r="E49" i="17"/>
  <c r="H49" i="17" s="1"/>
  <c r="I48" i="17"/>
  <c r="E48" i="17"/>
  <c r="H48" i="17" s="1"/>
  <c r="I47" i="17"/>
  <c r="E47" i="17"/>
  <c r="H47" i="17" s="1"/>
  <c r="I46" i="17"/>
  <c r="E46" i="17"/>
  <c r="H46" i="17" s="1"/>
  <c r="I45" i="17"/>
  <c r="E45" i="17"/>
  <c r="H45" i="17" s="1"/>
  <c r="I44" i="17"/>
  <c r="E44" i="17"/>
  <c r="H44" i="17" s="1"/>
  <c r="I43" i="17"/>
  <c r="E43" i="17"/>
  <c r="H43" i="17" s="1"/>
  <c r="I42" i="17"/>
  <c r="E42" i="17"/>
  <c r="H42" i="17" s="1"/>
  <c r="I41" i="17"/>
  <c r="E41" i="17"/>
  <c r="H41" i="17" s="1"/>
  <c r="I40" i="17"/>
  <c r="E40" i="17"/>
  <c r="H40" i="17" s="1"/>
  <c r="I39" i="17"/>
  <c r="E39" i="17"/>
  <c r="H39" i="17" s="1"/>
  <c r="I38" i="17"/>
  <c r="E38" i="17"/>
  <c r="H38" i="17" s="1"/>
  <c r="E37" i="17"/>
  <c r="H37" i="17" s="1"/>
  <c r="E36" i="17"/>
  <c r="H36" i="17" s="1"/>
  <c r="E35" i="17"/>
  <c r="H35" i="17" s="1"/>
  <c r="E34" i="17"/>
  <c r="H34" i="17" s="1"/>
  <c r="E33" i="17"/>
  <c r="H33" i="17" s="1"/>
  <c r="E32" i="17"/>
  <c r="H32" i="17" s="1"/>
  <c r="E31" i="17"/>
  <c r="H31" i="17" s="1"/>
  <c r="E30" i="17"/>
  <c r="H30" i="17" s="1"/>
  <c r="E29" i="17"/>
  <c r="H29" i="17" s="1"/>
  <c r="E28" i="17"/>
  <c r="H28" i="17" s="1"/>
  <c r="E27" i="17"/>
  <c r="H27" i="17" s="1"/>
  <c r="E26" i="17"/>
  <c r="H26" i="17" s="1"/>
  <c r="E25" i="17"/>
  <c r="H25" i="17" s="1"/>
  <c r="I24" i="17"/>
  <c r="E24" i="17"/>
  <c r="H24" i="17" s="1"/>
  <c r="I23" i="17"/>
  <c r="E23" i="17"/>
  <c r="H23" i="17" s="1"/>
  <c r="I22" i="17"/>
  <c r="E22" i="17"/>
  <c r="H22" i="17" s="1"/>
  <c r="I21" i="17"/>
  <c r="E21" i="17"/>
  <c r="H21" i="17" s="1"/>
  <c r="I20" i="17"/>
  <c r="E20" i="17"/>
  <c r="H20" i="17" s="1"/>
  <c r="I19" i="17"/>
  <c r="E19" i="17"/>
  <c r="H19" i="17" s="1"/>
  <c r="I18" i="17"/>
  <c r="E18" i="17"/>
  <c r="H18" i="17" s="1"/>
  <c r="I17" i="17"/>
  <c r="E17" i="17"/>
  <c r="H17" i="17" s="1"/>
  <c r="I16" i="17"/>
  <c r="E16" i="17"/>
  <c r="H16" i="17" s="1"/>
  <c r="I15" i="17"/>
  <c r="E15" i="17"/>
  <c r="H15" i="17" s="1"/>
  <c r="I14" i="17"/>
  <c r="E14" i="17"/>
  <c r="H14" i="17" s="1"/>
  <c r="I13" i="17"/>
  <c r="E13" i="17"/>
  <c r="H13" i="17" s="1"/>
  <c r="I12" i="17"/>
  <c r="E12" i="17"/>
  <c r="H12" i="17" s="1"/>
  <c r="I11" i="17"/>
  <c r="E11" i="17"/>
  <c r="H11" i="17" s="1"/>
  <c r="I10" i="17"/>
  <c r="E10" i="17"/>
  <c r="H10" i="17" s="1"/>
  <c r="I9" i="17"/>
  <c r="E9" i="17"/>
  <c r="H9" i="17" s="1"/>
  <c r="I8" i="17"/>
  <c r="E8" i="17"/>
  <c r="H8" i="17" s="1"/>
  <c r="I7" i="17"/>
  <c r="E7" i="17"/>
  <c r="H7" i="17" s="1"/>
  <c r="I6" i="17"/>
  <c r="E6" i="17"/>
  <c r="H6" i="17" s="1"/>
  <c r="I5" i="17"/>
  <c r="E5" i="17"/>
  <c r="H5" i="17" s="1"/>
  <c r="I4" i="17"/>
  <c r="E4" i="17"/>
  <c r="H4" i="17" s="1"/>
  <c r="I3" i="17"/>
  <c r="E3" i="17"/>
  <c r="H3" i="17" s="1"/>
  <c r="H139" i="16"/>
  <c r="H138" i="16"/>
  <c r="H137" i="16"/>
  <c r="H136" i="16"/>
  <c r="I135" i="16"/>
  <c r="E135" i="16"/>
  <c r="H135" i="16" s="1"/>
  <c r="H134" i="16"/>
  <c r="I133" i="16"/>
  <c r="E133" i="16"/>
  <c r="H133" i="16" s="1"/>
  <c r="I132" i="16"/>
  <c r="E132" i="16"/>
  <c r="H132" i="16" s="1"/>
  <c r="D131" i="16"/>
  <c r="D130" i="16"/>
  <c r="D129" i="16"/>
  <c r="D128" i="16"/>
  <c r="D127" i="16"/>
  <c r="D126" i="16"/>
  <c r="D125" i="16"/>
  <c r="D124" i="16"/>
  <c r="I122" i="16"/>
  <c r="D122" i="16"/>
  <c r="I121" i="16"/>
  <c r="D121" i="16"/>
  <c r="E131" i="16" s="1"/>
  <c r="E120" i="16"/>
  <c r="D120" i="16"/>
  <c r="E119" i="16"/>
  <c r="E118" i="16"/>
  <c r="E117" i="16"/>
  <c r="D116" i="16"/>
  <c r="E116" i="16" s="1"/>
  <c r="E115" i="16"/>
  <c r="D115" i="16"/>
  <c r="E114" i="16"/>
  <c r="H118" i="16" s="1"/>
  <c r="D114" i="16"/>
  <c r="D113" i="16"/>
  <c r="E113" i="16" s="1"/>
  <c r="E112" i="16"/>
  <c r="H112" i="16" s="1"/>
  <c r="D112" i="16"/>
  <c r="D111" i="16"/>
  <c r="E110" i="16"/>
  <c r="D110" i="16"/>
  <c r="D109" i="16"/>
  <c r="D108" i="16"/>
  <c r="D107" i="16"/>
  <c r="E111" i="16" s="1"/>
  <c r="D106" i="16"/>
  <c r="D105" i="16"/>
  <c r="D104" i="16"/>
  <c r="D103" i="16"/>
  <c r="D102" i="16"/>
  <c r="D101" i="16"/>
  <c r="D100" i="16"/>
  <c r="D99" i="16"/>
  <c r="D98" i="16"/>
  <c r="D97" i="16"/>
  <c r="E106" i="16" s="1"/>
  <c r="E96" i="16"/>
  <c r="H96" i="16" s="1"/>
  <c r="D96" i="16"/>
  <c r="D95" i="16"/>
  <c r="D94" i="16"/>
  <c r="D93" i="16"/>
  <c r="E93" i="16" s="1"/>
  <c r="H93" i="16" s="1"/>
  <c r="E92" i="16"/>
  <c r="H92" i="16" s="1"/>
  <c r="D92" i="16"/>
  <c r="D91" i="16"/>
  <c r="D90" i="16"/>
  <c r="D89" i="16"/>
  <c r="E88" i="16"/>
  <c r="D88" i="16"/>
  <c r="D87" i="16"/>
  <c r="D86" i="16"/>
  <c r="D85" i="16"/>
  <c r="E84" i="16"/>
  <c r="D84" i="16"/>
  <c r="D83" i="16"/>
  <c r="D82" i="16"/>
  <c r="D81" i="16"/>
  <c r="E89" i="16" s="1"/>
  <c r="D80" i="16"/>
  <c r="E80" i="16" s="1"/>
  <c r="H80" i="16" s="1"/>
  <c r="I79" i="16"/>
  <c r="E79" i="16"/>
  <c r="H79" i="16" s="1"/>
  <c r="D79" i="16"/>
  <c r="I78" i="16"/>
  <c r="E78" i="16"/>
  <c r="H78" i="16" s="1"/>
  <c r="D78" i="16"/>
  <c r="E77" i="16"/>
  <c r="D77" i="16"/>
  <c r="E76" i="16"/>
  <c r="D76" i="16"/>
  <c r="D75" i="16"/>
  <c r="E74" i="16"/>
  <c r="D74" i="16"/>
  <c r="E75" i="16" s="1"/>
  <c r="E73" i="16"/>
  <c r="D73" i="16"/>
  <c r="D72" i="16"/>
  <c r="D71" i="16"/>
  <c r="D70" i="16"/>
  <c r="E69" i="16"/>
  <c r="D69" i="16"/>
  <c r="D68" i="16"/>
  <c r="D67" i="16"/>
  <c r="D66" i="16"/>
  <c r="E65" i="16"/>
  <c r="H74" i="16" s="1"/>
  <c r="D65" i="16"/>
  <c r="E70" i="16" s="1"/>
  <c r="E64" i="16"/>
  <c r="H64" i="16" s="1"/>
  <c r="D64" i="16"/>
  <c r="I64" i="16" s="1"/>
  <c r="E63" i="16"/>
  <c r="H63" i="16" s="1"/>
  <c r="D63" i="16"/>
  <c r="I63" i="16" s="1"/>
  <c r="I62" i="16"/>
  <c r="E62" i="16"/>
  <c r="H62" i="16" s="1"/>
  <c r="D61" i="16"/>
  <c r="E60" i="16"/>
  <c r="I59" i="16"/>
  <c r="D59" i="16"/>
  <c r="E59" i="16" s="1"/>
  <c r="I58" i="16"/>
  <c r="D58" i="16"/>
  <c r="I60" i="16" s="1"/>
  <c r="I57" i="16"/>
  <c r="D57" i="16"/>
  <c r="I56" i="16"/>
  <c r="D56" i="16"/>
  <c r="I55" i="16"/>
  <c r="E55" i="16"/>
  <c r="H57" i="16" s="1"/>
  <c r="D55" i="16"/>
  <c r="E57" i="16" s="1"/>
  <c r="I54" i="16"/>
  <c r="E54" i="16"/>
  <c r="H54" i="16" s="1"/>
  <c r="D54" i="16"/>
  <c r="I53" i="16"/>
  <c r="E53" i="16"/>
  <c r="H53" i="16" s="1"/>
  <c r="D53" i="16"/>
  <c r="I52" i="16"/>
  <c r="E52" i="16"/>
  <c r="H52" i="16" s="1"/>
  <c r="D52" i="16"/>
  <c r="I51" i="16"/>
  <c r="E51" i="16"/>
  <c r="H51" i="16" s="1"/>
  <c r="D50" i="16"/>
  <c r="E50" i="16" s="1"/>
  <c r="H50" i="16" s="1"/>
  <c r="E49" i="16"/>
  <c r="H49" i="16" s="1"/>
  <c r="D49" i="16"/>
  <c r="D48" i="16"/>
  <c r="D47" i="16"/>
  <c r="D46" i="16"/>
  <c r="D45" i="16"/>
  <c r="D44" i="16"/>
  <c r="E44" i="16" s="1"/>
  <c r="D43" i="16"/>
  <c r="E43" i="16" s="1"/>
  <c r="D42" i="16"/>
  <c r="E41" i="16"/>
  <c r="D41" i="16"/>
  <c r="D40" i="16"/>
  <c r="D39" i="16"/>
  <c r="D38" i="16"/>
  <c r="D37" i="16"/>
  <c r="D36" i="16"/>
  <c r="D35" i="16"/>
  <c r="D34" i="16"/>
  <c r="E33" i="16"/>
  <c r="D33" i="16"/>
  <c r="D32" i="16"/>
  <c r="D31" i="16"/>
  <c r="D30" i="16"/>
  <c r="D29" i="16"/>
  <c r="D28" i="16"/>
  <c r="D27" i="16"/>
  <c r="D26" i="16"/>
  <c r="D25" i="16"/>
  <c r="E25" i="16" s="1"/>
  <c r="H25" i="16" s="1"/>
  <c r="D24" i="16"/>
  <c r="E24" i="16" s="1"/>
  <c r="H24" i="16" s="1"/>
  <c r="E23" i="16"/>
  <c r="H23" i="16" s="1"/>
  <c r="D23" i="16"/>
  <c r="D22" i="16"/>
  <c r="E22" i="16" s="1"/>
  <c r="H22" i="16" s="1"/>
  <c r="D21" i="16"/>
  <c r="E21" i="16" s="1"/>
  <c r="H21" i="16" s="1"/>
  <c r="D20" i="16"/>
  <c r="E20" i="16" s="1"/>
  <c r="H20" i="16" s="1"/>
  <c r="E19" i="16"/>
  <c r="H19" i="16" s="1"/>
  <c r="D19" i="16"/>
  <c r="D18" i="16"/>
  <c r="E18" i="16" s="1"/>
  <c r="H18" i="16" s="1"/>
  <c r="D17" i="16"/>
  <c r="E17" i="16" s="1"/>
  <c r="H17" i="16" s="1"/>
  <c r="D16" i="16"/>
  <c r="E16" i="16" s="1"/>
  <c r="H16" i="16" s="1"/>
  <c r="I15" i="16"/>
  <c r="E15" i="16"/>
  <c r="H15" i="16" s="1"/>
  <c r="I14" i="16"/>
  <c r="E14" i="16"/>
  <c r="H14" i="16" s="1"/>
  <c r="I13" i="16"/>
  <c r="E13" i="16"/>
  <c r="H13" i="16" s="1"/>
  <c r="I12" i="16"/>
  <c r="E12" i="16"/>
  <c r="H12" i="16" s="1"/>
  <c r="I11" i="16"/>
  <c r="E11" i="16"/>
  <c r="H11" i="16" s="1"/>
  <c r="I10" i="16"/>
  <c r="E10" i="16"/>
  <c r="H10" i="16" s="1"/>
  <c r="I9" i="16"/>
  <c r="E9" i="16"/>
  <c r="H9" i="16" s="1"/>
  <c r="I8" i="16"/>
  <c r="D8" i="16"/>
  <c r="E8" i="16" s="1"/>
  <c r="H8" i="16" s="1"/>
  <c r="I7" i="16"/>
  <c r="D7" i="16"/>
  <c r="E7" i="16" s="1"/>
  <c r="H7" i="16" s="1"/>
  <c r="I6" i="16"/>
  <c r="D6" i="16"/>
  <c r="E6" i="16" s="1"/>
  <c r="H6" i="16" s="1"/>
  <c r="I5" i="16"/>
  <c r="D5" i="16"/>
  <c r="E5" i="16" s="1"/>
  <c r="H5" i="16" s="1"/>
  <c r="I4" i="16"/>
  <c r="D4" i="16"/>
  <c r="E4" i="16" s="1"/>
  <c r="H4" i="16" s="1"/>
  <c r="I3" i="16"/>
  <c r="D3" i="16"/>
  <c r="E3" i="16" s="1"/>
  <c r="H3" i="16" s="1"/>
  <c r="I2" i="16"/>
  <c r="D2" i="16"/>
  <c r="E2" i="16" s="1"/>
  <c r="H2" i="16" s="1"/>
  <c r="E11" i="19" l="1"/>
  <c r="H11" i="19" s="1"/>
  <c r="I12" i="20"/>
  <c r="E4" i="19"/>
  <c r="H4" i="19" s="1"/>
  <c r="E9" i="19"/>
  <c r="H9" i="19" s="1"/>
  <c r="E5" i="19"/>
  <c r="H5" i="19" s="1"/>
  <c r="H2" i="19"/>
  <c r="E10" i="19"/>
  <c r="H10" i="19" s="1"/>
  <c r="E6" i="19"/>
  <c r="H6" i="19" s="1"/>
  <c r="E7" i="19"/>
  <c r="H7" i="19" s="1"/>
  <c r="E3" i="19"/>
  <c r="E12" i="19"/>
  <c r="H12" i="19" s="1"/>
  <c r="E13" i="19"/>
  <c r="H13" i="19" s="1"/>
  <c r="E14" i="19"/>
  <c r="H14" i="19" s="1"/>
  <c r="E15" i="19"/>
  <c r="H15" i="19" s="1"/>
  <c r="E16" i="19"/>
  <c r="H16" i="19" s="1"/>
  <c r="E21" i="19"/>
  <c r="H21" i="19" s="1"/>
  <c r="H17" i="19"/>
  <c r="E20" i="19"/>
  <c r="H20" i="19" s="1"/>
  <c r="E24" i="19"/>
  <c r="H24" i="19" s="1"/>
  <c r="E25" i="19"/>
  <c r="H25" i="19" s="1"/>
  <c r="E26" i="19"/>
  <c r="H26" i="19" s="1"/>
  <c r="E31" i="19"/>
  <c r="E40" i="19"/>
  <c r="H40" i="19" s="1"/>
  <c r="E41" i="19"/>
  <c r="H41" i="19" s="1"/>
  <c r="E42" i="19"/>
  <c r="H42" i="19" s="1"/>
  <c r="E43" i="19"/>
  <c r="H43" i="19" s="1"/>
  <c r="E44" i="19"/>
  <c r="H44" i="19" s="1"/>
  <c r="E45" i="19"/>
  <c r="E50" i="19"/>
  <c r="E51" i="19"/>
  <c r="H51" i="19" s="1"/>
  <c r="E52" i="19"/>
  <c r="H52" i="19" s="1"/>
  <c r="E19" i="19"/>
  <c r="H19" i="19" s="1"/>
  <c r="E18" i="19"/>
  <c r="H18" i="19" s="1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E30" i="18"/>
  <c r="I30" i="18" s="1"/>
  <c r="E31" i="18"/>
  <c r="I31" i="18" s="1"/>
  <c r="E32" i="18"/>
  <c r="I32" i="18" s="1"/>
  <c r="E33" i="18"/>
  <c r="I33" i="18" s="1"/>
  <c r="E35" i="18"/>
  <c r="I35" i="18" s="1"/>
  <c r="E36" i="18"/>
  <c r="I36" i="18" s="1"/>
  <c r="E37" i="18"/>
  <c r="I37" i="18" s="1"/>
  <c r="E38" i="18"/>
  <c r="I38" i="18" s="1"/>
  <c r="E39" i="18"/>
  <c r="I39" i="18" s="1"/>
  <c r="E40" i="18"/>
  <c r="I40" i="18" s="1"/>
  <c r="E41" i="18"/>
  <c r="I41" i="18" s="1"/>
  <c r="E42" i="18"/>
  <c r="I42" i="18" s="1"/>
  <c r="E43" i="18"/>
  <c r="I43" i="18" s="1"/>
  <c r="E44" i="18"/>
  <c r="I44" i="18" s="1"/>
  <c r="E45" i="18"/>
  <c r="I45" i="18" s="1"/>
  <c r="E47" i="18"/>
  <c r="I47" i="18" s="1"/>
  <c r="E56" i="18"/>
  <c r="I56" i="18" s="1"/>
  <c r="J33" i="18"/>
  <c r="H66" i="16"/>
  <c r="I26" i="16"/>
  <c r="E26" i="16"/>
  <c r="H26" i="16" s="1"/>
  <c r="I30" i="16"/>
  <c r="E30" i="16"/>
  <c r="H30" i="16" s="1"/>
  <c r="I27" i="16"/>
  <c r="H27" i="16"/>
  <c r="E27" i="16"/>
  <c r="I31" i="16"/>
  <c r="E31" i="16"/>
  <c r="H31" i="16" s="1"/>
  <c r="I29" i="16"/>
  <c r="E29" i="16"/>
  <c r="H29" i="16" s="1"/>
  <c r="I28" i="16"/>
  <c r="E28" i="16"/>
  <c r="H28" i="16" s="1"/>
  <c r="E46" i="16"/>
  <c r="E42" i="16"/>
  <c r="E38" i="16"/>
  <c r="E34" i="16"/>
  <c r="E47" i="16"/>
  <c r="E39" i="16"/>
  <c r="E35" i="16"/>
  <c r="E48" i="16"/>
  <c r="E40" i="16"/>
  <c r="E36" i="16"/>
  <c r="E32" i="16"/>
  <c r="E37" i="16"/>
  <c r="E45" i="16"/>
  <c r="I61" i="16"/>
  <c r="E61" i="16"/>
  <c r="H61" i="16" s="1"/>
  <c r="H75" i="16"/>
  <c r="H71" i="16"/>
  <c r="H67" i="16"/>
  <c r="H76" i="16"/>
  <c r="H72" i="16"/>
  <c r="H68" i="16"/>
  <c r="H77" i="16"/>
  <c r="H73" i="16"/>
  <c r="H69" i="16"/>
  <c r="H65" i="16"/>
  <c r="H70" i="16"/>
  <c r="I50" i="16"/>
  <c r="E68" i="16"/>
  <c r="E72" i="16"/>
  <c r="I80" i="16"/>
  <c r="E83" i="16"/>
  <c r="E87" i="16"/>
  <c r="E91" i="16"/>
  <c r="E95" i="16"/>
  <c r="H95" i="16" s="1"/>
  <c r="I97" i="16"/>
  <c r="I98" i="16"/>
  <c r="I99" i="16"/>
  <c r="I100" i="16"/>
  <c r="I101" i="16"/>
  <c r="I102" i="16"/>
  <c r="I103" i="16"/>
  <c r="I104" i="16"/>
  <c r="I105" i="16"/>
  <c r="I106" i="16"/>
  <c r="E109" i="16"/>
  <c r="H114" i="16"/>
  <c r="H117" i="16"/>
  <c r="H119" i="16"/>
  <c r="I124" i="16"/>
  <c r="I125" i="16"/>
  <c r="I126" i="16"/>
  <c r="I127" i="16"/>
  <c r="I128" i="16"/>
  <c r="I129" i="16"/>
  <c r="I130" i="16"/>
  <c r="I131" i="16"/>
  <c r="H115" i="16"/>
  <c r="H120" i="16"/>
  <c r="E56" i="16"/>
  <c r="E58" i="16"/>
  <c r="E67" i="16"/>
  <c r="E71" i="16"/>
  <c r="E82" i="16"/>
  <c r="E86" i="16"/>
  <c r="E90" i="16"/>
  <c r="E94" i="16"/>
  <c r="H94" i="16" s="1"/>
  <c r="E108" i="16"/>
  <c r="H113" i="16"/>
  <c r="E121" i="16"/>
  <c r="E122" i="16"/>
  <c r="H55" i="16"/>
  <c r="H56" i="16"/>
  <c r="E66" i="16"/>
  <c r="E81" i="16"/>
  <c r="E85" i="16"/>
  <c r="E97" i="16"/>
  <c r="E98" i="16"/>
  <c r="E99" i="16"/>
  <c r="E100" i="16"/>
  <c r="E101" i="16"/>
  <c r="E102" i="16"/>
  <c r="E103" i="16"/>
  <c r="E104" i="16"/>
  <c r="E105" i="16"/>
  <c r="E107" i="16"/>
  <c r="H116" i="16"/>
  <c r="E124" i="16"/>
  <c r="E125" i="16"/>
  <c r="E126" i="16"/>
  <c r="E127" i="16"/>
  <c r="E128" i="16"/>
  <c r="E129" i="16"/>
  <c r="E130" i="16"/>
  <c r="H31" i="19" l="1"/>
  <c r="E39" i="19"/>
  <c r="H39" i="19" s="1"/>
  <c r="E38" i="19"/>
  <c r="H38" i="19" s="1"/>
  <c r="E37" i="19"/>
  <c r="H37" i="19" s="1"/>
  <c r="E36" i="19"/>
  <c r="H36" i="19" s="1"/>
  <c r="E35" i="19"/>
  <c r="H35" i="19" s="1"/>
  <c r="E34" i="19"/>
  <c r="H34" i="19" s="1"/>
  <c r="E33" i="19"/>
  <c r="H33" i="19" s="1"/>
  <c r="E32" i="19"/>
  <c r="H32" i="19" s="1"/>
  <c r="E8" i="19"/>
  <c r="H8" i="19" s="1"/>
  <c r="H3" i="19"/>
  <c r="H50" i="19"/>
  <c r="E53" i="19"/>
  <c r="H53" i="19" s="1"/>
  <c r="H45" i="19"/>
  <c r="E49" i="19"/>
  <c r="H49" i="19" s="1"/>
  <c r="E48" i="19"/>
  <c r="H48" i="19" s="1"/>
  <c r="E47" i="19"/>
  <c r="H47" i="19" s="1"/>
  <c r="E46" i="19"/>
  <c r="H46" i="19" s="1"/>
  <c r="H47" i="16"/>
  <c r="H43" i="16"/>
  <c r="H39" i="16"/>
  <c r="H35" i="16"/>
  <c r="H48" i="16"/>
  <c r="H44" i="16"/>
  <c r="H40" i="16"/>
  <c r="H36" i="16"/>
  <c r="H32" i="16"/>
  <c r="H45" i="16"/>
  <c r="H41" i="16"/>
  <c r="H37" i="16"/>
  <c r="H33" i="16"/>
  <c r="H42" i="16"/>
  <c r="H34" i="16"/>
  <c r="H46" i="16"/>
  <c r="H38" i="16"/>
  <c r="H90" i="16"/>
  <c r="H86" i="16"/>
  <c r="H82" i="16"/>
  <c r="H91" i="16"/>
  <c r="H87" i="16"/>
  <c r="H83" i="16"/>
  <c r="H88" i="16"/>
  <c r="H84" i="16"/>
  <c r="H89" i="16"/>
  <c r="H81" i="16"/>
  <c r="H85" i="16"/>
  <c r="H108" i="16"/>
  <c r="H111" i="16"/>
  <c r="H109" i="16"/>
  <c r="H110" i="16"/>
  <c r="H107" i="16"/>
  <c r="H122" i="16"/>
  <c r="H121" i="16"/>
  <c r="H130" i="16"/>
  <c r="H128" i="16"/>
  <c r="H126" i="16"/>
  <c r="H124" i="16"/>
  <c r="H123" i="16"/>
  <c r="H131" i="16"/>
  <c r="H129" i="16"/>
  <c r="H127" i="16"/>
  <c r="H125" i="16"/>
  <c r="H106" i="16"/>
  <c r="H105" i="16"/>
  <c r="H103" i="16"/>
  <c r="H101" i="16"/>
  <c r="H99" i="16"/>
  <c r="H97" i="16"/>
  <c r="H104" i="16"/>
  <c r="H102" i="16"/>
  <c r="H100" i="16"/>
  <c r="H98" i="16"/>
  <c r="H59" i="16"/>
  <c r="H58" i="16"/>
  <c r="H60" i="16"/>
  <c r="E36" i="28" l="1"/>
  <c r="F36" i="28" s="1"/>
  <c r="E24" i="28"/>
  <c r="F24" i="28" s="1"/>
  <c r="E19" i="28"/>
  <c r="F19" i="28" s="1"/>
  <c r="E11" i="28"/>
  <c r="F11" i="28" s="1"/>
  <c r="E7" i="28"/>
  <c r="F7" i="28" s="1"/>
  <c r="E39" i="28"/>
  <c r="F39" i="28" s="1"/>
  <c r="E35" i="28"/>
  <c r="F35" i="28" s="1"/>
  <c r="E28" i="28"/>
  <c r="F28" i="28" s="1"/>
  <c r="E25" i="28"/>
  <c r="F25" i="28" s="1"/>
  <c r="E23" i="28"/>
  <c r="F23" i="28" s="1"/>
  <c r="E20" i="28"/>
  <c r="F20" i="28" s="1"/>
  <c r="E18" i="28"/>
  <c r="F18" i="28" s="1"/>
  <c r="E14" i="28"/>
  <c r="F14" i="28" s="1"/>
  <c r="E12" i="28"/>
  <c r="F12" i="28" s="1"/>
  <c r="E10" i="28"/>
  <c r="F10" i="28" s="1"/>
  <c r="E8" i="28"/>
  <c r="F8" i="28" s="1"/>
  <c r="E6" i="28"/>
  <c r="F6" i="28" s="1"/>
  <c r="E29" i="28"/>
  <c r="F29" i="28" s="1"/>
  <c r="E27" i="28"/>
  <c r="F27" i="28" s="1"/>
  <c r="E21" i="28"/>
  <c r="F21" i="28" s="1"/>
  <c r="E17" i="28"/>
  <c r="F17" i="28" s="1"/>
  <c r="E13" i="28"/>
  <c r="F13" i="28" s="1"/>
  <c r="E9" i="28"/>
  <c r="F9" i="28" s="1"/>
  <c r="E2" i="28"/>
  <c r="F2" i="28" s="1"/>
  <c r="E2" i="20"/>
  <c r="H2" i="20" s="1"/>
  <c r="E6" i="20"/>
  <c r="H6" i="20" s="1"/>
  <c r="E11" i="20"/>
  <c r="H11" i="20" s="1"/>
  <c r="E18" i="20"/>
  <c r="H18" i="20" s="1"/>
  <c r="E22" i="20"/>
  <c r="H22" i="20" s="1"/>
  <c r="E26" i="20"/>
  <c r="H26" i="20" s="1"/>
  <c r="E30" i="20"/>
  <c r="H30" i="20" s="1"/>
  <c r="E34" i="20"/>
  <c r="H34" i="20" s="1"/>
  <c r="E38" i="20"/>
  <c r="H38" i="20" s="1"/>
  <c r="E42" i="20"/>
  <c r="H42" i="20" s="1"/>
  <c r="E46" i="20"/>
  <c r="H46" i="20" s="1"/>
  <c r="E50" i="20"/>
  <c r="H50" i="20" s="1"/>
  <c r="E54" i="20"/>
  <c r="H54" i="20" s="1"/>
  <c r="E58" i="20"/>
  <c r="H58" i="20" s="1"/>
  <c r="E62" i="20"/>
  <c r="H62" i="20" s="1"/>
  <c r="E66" i="20"/>
  <c r="H66" i="20" s="1"/>
  <c r="E70" i="20"/>
  <c r="H70" i="20" s="1"/>
  <c r="E74" i="20"/>
  <c r="H74" i="20" s="1"/>
  <c r="E78" i="20"/>
  <c r="H78" i="20" s="1"/>
  <c r="E82" i="20"/>
  <c r="H82" i="20" s="1"/>
  <c r="E86" i="20"/>
  <c r="H86" i="20" s="1"/>
  <c r="E88" i="20"/>
  <c r="H88" i="20" s="1"/>
  <c r="E90" i="20"/>
  <c r="H90" i="20" s="1"/>
  <c r="E92" i="20"/>
  <c r="H92" i="20" s="1"/>
  <c r="E94" i="20"/>
  <c r="H94" i="20" s="1"/>
  <c r="E96" i="20"/>
  <c r="H96" i="20" s="1"/>
  <c r="E100" i="20"/>
  <c r="H100" i="20" s="1"/>
  <c r="E106" i="20"/>
  <c r="H106" i="20" s="1"/>
  <c r="E109" i="20"/>
  <c r="H109" i="20" s="1"/>
  <c r="E111" i="20"/>
  <c r="H111" i="20" s="1"/>
  <c r="E113" i="20"/>
  <c r="H113" i="20" s="1"/>
  <c r="E115" i="20"/>
  <c r="H115" i="20" s="1"/>
  <c r="E117" i="20"/>
  <c r="H117" i="20" s="1"/>
  <c r="E120" i="20"/>
  <c r="E112" i="20"/>
  <c r="H112" i="20" s="1"/>
  <c r="E19" i="20"/>
  <c r="H19" i="20" s="1"/>
  <c r="E23" i="20"/>
  <c r="H23" i="20" s="1"/>
  <c r="E43" i="20"/>
  <c r="H43" i="20" s="1"/>
  <c r="E55" i="20"/>
  <c r="H55" i="20" s="1"/>
  <c r="E59" i="20"/>
  <c r="H59" i="20" s="1"/>
  <c r="E97" i="20"/>
  <c r="H97" i="20" s="1"/>
  <c r="E5" i="20"/>
  <c r="H5" i="20" s="1"/>
  <c r="E10" i="20"/>
  <c r="H10" i="20" s="1"/>
  <c r="E16" i="20"/>
  <c r="H16" i="20" s="1"/>
  <c r="E21" i="20"/>
  <c r="H21" i="20" s="1"/>
  <c r="E25" i="20"/>
  <c r="H25" i="20" s="1"/>
  <c r="E29" i="20"/>
  <c r="H29" i="20" s="1"/>
  <c r="E33" i="20"/>
  <c r="H33" i="20" s="1"/>
  <c r="E37" i="20"/>
  <c r="H37" i="20" s="1"/>
  <c r="E41" i="20"/>
  <c r="H41" i="20" s="1"/>
  <c r="E45" i="20"/>
  <c r="E49" i="20"/>
  <c r="H49" i="20" s="1"/>
  <c r="E53" i="20"/>
  <c r="H53" i="20" s="1"/>
  <c r="E57" i="20"/>
  <c r="H57" i="20" s="1"/>
  <c r="E61" i="20"/>
  <c r="H61" i="20" s="1"/>
  <c r="E65" i="20"/>
  <c r="H65" i="20" s="1"/>
  <c r="E69" i="20"/>
  <c r="H69" i="20" s="1"/>
  <c r="E73" i="20"/>
  <c r="H73" i="20" s="1"/>
  <c r="E77" i="20"/>
  <c r="H77" i="20" s="1"/>
  <c r="E81" i="20"/>
  <c r="H81" i="20" s="1"/>
  <c r="E85" i="20"/>
  <c r="H85" i="20" s="1"/>
  <c r="E99" i="20"/>
  <c r="H99" i="20" s="1"/>
  <c r="E103" i="20"/>
  <c r="H103" i="20" s="1"/>
  <c r="E119" i="20"/>
  <c r="E124" i="20"/>
  <c r="E108" i="20"/>
  <c r="H108" i="20" s="1"/>
  <c r="E3" i="20"/>
  <c r="H3" i="20" s="1"/>
  <c r="E7" i="20"/>
  <c r="H7" i="20" s="1"/>
  <c r="E13" i="20"/>
  <c r="H13" i="20" s="1"/>
  <c r="E27" i="20"/>
  <c r="H27" i="20" s="1"/>
  <c r="E39" i="20"/>
  <c r="H39" i="20" s="1"/>
  <c r="E47" i="20"/>
  <c r="H47" i="20" s="1"/>
  <c r="E71" i="20"/>
  <c r="H71" i="20" s="1"/>
  <c r="E79" i="20"/>
  <c r="H79" i="20" s="1"/>
  <c r="E121" i="20"/>
  <c r="E4" i="20"/>
  <c r="H4" i="20" s="1"/>
  <c r="E8" i="20"/>
  <c r="H8" i="20" s="1"/>
  <c r="E9" i="20"/>
  <c r="H9" i="20" s="1"/>
  <c r="E14" i="20"/>
  <c r="H14" i="20" s="1"/>
  <c r="E15" i="20"/>
  <c r="H15" i="20" s="1"/>
  <c r="E20" i="20"/>
  <c r="H20" i="20" s="1"/>
  <c r="E24" i="20"/>
  <c r="H24" i="20" s="1"/>
  <c r="E28" i="20"/>
  <c r="H28" i="20" s="1"/>
  <c r="E32" i="20"/>
  <c r="H32" i="20" s="1"/>
  <c r="E36" i="20"/>
  <c r="H36" i="20" s="1"/>
  <c r="E40" i="20"/>
  <c r="H40" i="20" s="1"/>
  <c r="E44" i="20"/>
  <c r="E48" i="20"/>
  <c r="H48" i="20" s="1"/>
  <c r="E52" i="20"/>
  <c r="H52" i="20" s="1"/>
  <c r="E56" i="20"/>
  <c r="H56" i="20" s="1"/>
  <c r="E60" i="20"/>
  <c r="H60" i="20" s="1"/>
  <c r="E64" i="20"/>
  <c r="H64" i="20" s="1"/>
  <c r="E68" i="20"/>
  <c r="H68" i="20" s="1"/>
  <c r="E72" i="20"/>
  <c r="H72" i="20" s="1"/>
  <c r="E76" i="20"/>
  <c r="H76" i="20" s="1"/>
  <c r="E80" i="20"/>
  <c r="H80" i="20" s="1"/>
  <c r="E84" i="20"/>
  <c r="H84" i="20" s="1"/>
  <c r="E87" i="20"/>
  <c r="H87" i="20" s="1"/>
  <c r="E89" i="20"/>
  <c r="H89" i="20" s="1"/>
  <c r="E91" i="20"/>
  <c r="H91" i="20" s="1"/>
  <c r="E93" i="20"/>
  <c r="H93" i="20" s="1"/>
  <c r="E95" i="20"/>
  <c r="H95" i="20" s="1"/>
  <c r="E98" i="20"/>
  <c r="H98" i="20" s="1"/>
  <c r="E102" i="20"/>
  <c r="H102" i="20" s="1"/>
  <c r="E105" i="20"/>
  <c r="H105" i="20" s="1"/>
  <c r="E110" i="20"/>
  <c r="H110" i="20" s="1"/>
  <c r="E114" i="20"/>
  <c r="H114" i="20" s="1"/>
  <c r="E116" i="20"/>
  <c r="H116" i="20" s="1"/>
  <c r="E118" i="20"/>
  <c r="E122" i="20"/>
  <c r="E31" i="20"/>
  <c r="H31" i="20" s="1"/>
  <c r="E35" i="20"/>
  <c r="H35" i="20" s="1"/>
  <c r="E51" i="20"/>
  <c r="H51" i="20" s="1"/>
  <c r="E63" i="20"/>
  <c r="H63" i="20" s="1"/>
  <c r="E67" i="20"/>
  <c r="H67" i="20" s="1"/>
  <c r="E75" i="20"/>
  <c r="H75" i="20" s="1"/>
  <c r="E83" i="20"/>
  <c r="H83" i="20" s="1"/>
  <c r="E101" i="20"/>
  <c r="H101" i="20" s="1"/>
  <c r="E104" i="20"/>
  <c r="H104" i="20" s="1"/>
  <c r="E107" i="20"/>
  <c r="H107" i="20" s="1"/>
  <c r="E12" i="20"/>
  <c r="H12" i="20" s="1"/>
  <c r="E17" i="20"/>
  <c r="H17" i="20" s="1"/>
  <c r="E16" i="8" l="1"/>
  <c r="H16" i="8" s="1"/>
  <c r="E15" i="8"/>
  <c r="H15" i="8" s="1"/>
  <c r="E14" i="8"/>
  <c r="H14" i="8" s="1"/>
  <c r="E13" i="8"/>
  <c r="H13" i="8" s="1"/>
  <c r="E12" i="8"/>
  <c r="H12" i="8" s="1"/>
  <c r="E11" i="8"/>
  <c r="H11" i="8" s="1"/>
  <c r="E10" i="8"/>
  <c r="H10" i="8" s="1"/>
  <c r="E9" i="8"/>
  <c r="H9" i="8" s="1"/>
  <c r="E8" i="8"/>
  <c r="H8" i="8" s="1"/>
  <c r="E7" i="8"/>
  <c r="H7" i="8" s="1"/>
  <c r="E6" i="8"/>
  <c r="H6" i="8" s="1"/>
  <c r="E5" i="8"/>
  <c r="H5" i="8" s="1"/>
  <c r="E4" i="8"/>
  <c r="H4" i="8" s="1"/>
  <c r="E3" i="8"/>
  <c r="H3" i="8" s="1"/>
  <c r="E2" i="8"/>
  <c r="H2" i="8" s="1"/>
  <c r="I15" i="7"/>
  <c r="E15" i="7"/>
  <c r="H15" i="7" s="1"/>
  <c r="I14" i="7"/>
  <c r="E14" i="7"/>
  <c r="H14" i="7" s="1"/>
  <c r="I13" i="7"/>
  <c r="E13" i="7"/>
  <c r="H13" i="7" s="1"/>
  <c r="I12" i="7"/>
  <c r="E12" i="7"/>
  <c r="H12" i="7" s="1"/>
  <c r="I11" i="7"/>
  <c r="E11" i="7"/>
  <c r="H11" i="7" s="1"/>
  <c r="I9" i="7"/>
  <c r="E9" i="7"/>
  <c r="H9" i="7" s="1"/>
  <c r="I8" i="7"/>
  <c r="E8" i="7"/>
  <c r="H8" i="7" s="1"/>
  <c r="I7" i="7"/>
  <c r="E7" i="7"/>
  <c r="H7" i="7" s="1"/>
  <c r="I6" i="7"/>
  <c r="E6" i="7"/>
  <c r="H6" i="7" s="1"/>
  <c r="I5" i="7"/>
  <c r="E5" i="7"/>
  <c r="H5" i="7" s="1"/>
  <c r="I4" i="7"/>
  <c r="E4" i="7"/>
  <c r="H4" i="7" s="1"/>
  <c r="I3" i="7"/>
  <c r="E3" i="7"/>
  <c r="H3" i="7" s="1"/>
  <c r="I2" i="7"/>
  <c r="E2" i="7"/>
  <c r="H2" i="7" s="1"/>
  <c r="I10" i="6"/>
  <c r="E10" i="6"/>
  <c r="H10" i="6" s="1"/>
  <c r="I9" i="6"/>
  <c r="E9" i="6"/>
  <c r="H9" i="6" s="1"/>
  <c r="I8" i="6"/>
  <c r="E8" i="6"/>
  <c r="H8" i="6" s="1"/>
  <c r="I7" i="6"/>
  <c r="E7" i="6"/>
  <c r="H7" i="6" s="1"/>
  <c r="I6" i="6"/>
  <c r="E6" i="6"/>
  <c r="H6" i="6" s="1"/>
  <c r="I5" i="6"/>
  <c r="E5" i="6"/>
  <c r="H5" i="6" s="1"/>
  <c r="I4" i="6"/>
  <c r="E4" i="6"/>
  <c r="H4" i="6" s="1"/>
  <c r="I3" i="6"/>
  <c r="E3" i="6"/>
  <c r="H3" i="6" s="1"/>
  <c r="D3" i="6"/>
  <c r="I2" i="6"/>
  <c r="E2" i="6"/>
  <c r="H2" i="6" s="1"/>
  <c r="D2" i="6"/>
  <c r="I18" i="5"/>
  <c r="E18" i="5"/>
  <c r="H18" i="5" s="1"/>
  <c r="I17" i="5"/>
  <c r="E17" i="5"/>
  <c r="H17" i="5" s="1"/>
  <c r="I16" i="5"/>
  <c r="E16" i="5"/>
  <c r="H16" i="5" s="1"/>
  <c r="I15" i="5"/>
  <c r="E15" i="5"/>
  <c r="H15" i="5" s="1"/>
  <c r="D14" i="5"/>
  <c r="I14" i="5" s="1"/>
  <c r="D13" i="5"/>
  <c r="I13" i="5" s="1"/>
  <c r="D12" i="5"/>
  <c r="I12" i="5" s="1"/>
  <c r="I11" i="5"/>
  <c r="E11" i="5"/>
  <c r="H11" i="5" s="1"/>
  <c r="I10" i="5"/>
  <c r="E10" i="5"/>
  <c r="H10" i="5" s="1"/>
  <c r="I9" i="5"/>
  <c r="E9" i="5"/>
  <c r="H9" i="5" s="1"/>
  <c r="E8" i="5"/>
  <c r="H8" i="5" s="1"/>
  <c r="D8" i="5"/>
  <c r="I8" i="5" s="1"/>
  <c r="I7" i="5"/>
  <c r="E7" i="5"/>
  <c r="H7" i="5" s="1"/>
  <c r="I6" i="5"/>
  <c r="E6" i="5"/>
  <c r="H6" i="5" s="1"/>
  <c r="I5" i="5"/>
  <c r="E5" i="5"/>
  <c r="H5" i="5" s="1"/>
  <c r="I4" i="5"/>
  <c r="E4" i="5"/>
  <c r="H4" i="5" s="1"/>
  <c r="E3" i="5"/>
  <c r="H3" i="5" s="1"/>
  <c r="D3" i="5"/>
  <c r="I3" i="5" s="1"/>
  <c r="I2" i="5"/>
  <c r="E2" i="5"/>
  <c r="H2" i="5" s="1"/>
  <c r="D14" i="4"/>
  <c r="I14" i="4" s="1"/>
  <c r="D13" i="4"/>
  <c r="I13" i="4" s="1"/>
  <c r="D12" i="4"/>
  <c r="I12" i="4" s="1"/>
  <c r="I11" i="4"/>
  <c r="E11" i="4"/>
  <c r="H11" i="4" s="1"/>
  <c r="I10" i="4"/>
  <c r="E10" i="4"/>
  <c r="H10" i="4" s="1"/>
  <c r="D10" i="4"/>
  <c r="I9" i="4"/>
  <c r="E9" i="4"/>
  <c r="H9" i="4" s="1"/>
  <c r="D9" i="4"/>
  <c r="I8" i="4"/>
  <c r="E8" i="4"/>
  <c r="H8" i="4" s="1"/>
  <c r="D7" i="4"/>
  <c r="E7" i="4" s="1"/>
  <c r="H7" i="4" s="1"/>
  <c r="I6" i="4"/>
  <c r="E6" i="4"/>
  <c r="H6" i="4" s="1"/>
  <c r="I5" i="4"/>
  <c r="E5" i="4"/>
  <c r="H5" i="4" s="1"/>
  <c r="I4" i="4"/>
  <c r="E4" i="4"/>
  <c r="H4" i="4" s="1"/>
  <c r="I3" i="4"/>
  <c r="E3" i="4"/>
  <c r="H3" i="4" s="1"/>
  <c r="I2" i="4"/>
  <c r="E2" i="4"/>
  <c r="H2" i="4" s="1"/>
  <c r="I37" i="3"/>
  <c r="I36" i="3"/>
  <c r="I35" i="3"/>
  <c r="I34" i="3"/>
  <c r="I33" i="3"/>
  <c r="I32" i="3"/>
  <c r="I31" i="3"/>
  <c r="I30" i="3"/>
  <c r="I29" i="3"/>
  <c r="I28" i="3"/>
  <c r="I27" i="3"/>
  <c r="I26" i="3"/>
  <c r="D25" i="3"/>
  <c r="I25" i="3" s="1"/>
  <c r="I24" i="3"/>
  <c r="D23" i="3"/>
  <c r="I23" i="3" s="1"/>
  <c r="I22" i="3"/>
  <c r="I21" i="3"/>
  <c r="D21" i="3"/>
  <c r="I20" i="3"/>
  <c r="D20" i="3"/>
  <c r="I19" i="3"/>
  <c r="D19" i="3"/>
  <c r="I18" i="3"/>
  <c r="D18" i="3"/>
  <c r="I17" i="3"/>
  <c r="I16" i="3"/>
  <c r="I15" i="3"/>
  <c r="I14" i="3"/>
  <c r="I13" i="3"/>
  <c r="I12" i="3"/>
  <c r="I11" i="3"/>
  <c r="I10" i="3"/>
  <c r="I9" i="3"/>
  <c r="D9" i="3"/>
  <c r="I8" i="3"/>
  <c r="D8" i="3"/>
  <c r="I7" i="3"/>
  <c r="D7" i="3"/>
  <c r="I6" i="3"/>
  <c r="D6" i="3"/>
  <c r="I5" i="3"/>
  <c r="D5" i="3"/>
  <c r="D4" i="3"/>
  <c r="I3" i="3"/>
  <c r="D3" i="3"/>
  <c r="I2" i="3"/>
  <c r="I5" i="2"/>
  <c r="I4" i="2"/>
  <c r="D4" i="2"/>
  <c r="I3" i="2"/>
  <c r="D3" i="2"/>
  <c r="D2" i="2"/>
  <c r="K12" i="1"/>
  <c r="J10" i="1"/>
  <c r="K9" i="1"/>
  <c r="K7" i="1"/>
  <c r="F7" i="1"/>
  <c r="K6" i="1"/>
  <c r="F6" i="1"/>
  <c r="K5" i="1"/>
  <c r="F5" i="1"/>
  <c r="K4" i="1"/>
  <c r="F3" i="1"/>
  <c r="F2" i="1"/>
  <c r="E12" i="5" l="1"/>
  <c r="H12" i="5" s="1"/>
  <c r="E13" i="5"/>
  <c r="H13" i="5" s="1"/>
  <c r="E14" i="5"/>
  <c r="H14" i="5" s="1"/>
  <c r="I7" i="4"/>
  <c r="E12" i="4"/>
  <c r="H12" i="4" s="1"/>
  <c r="E13" i="4"/>
  <c r="H13" i="4" s="1"/>
  <c r="E14" i="4"/>
  <c r="H14" i="4" s="1"/>
  <c r="H38" i="3" l="1"/>
  <c r="G3" i="1" l="1"/>
  <c r="J3" i="1" s="1"/>
  <c r="G9" i="1"/>
  <c r="J9" i="1" s="1"/>
  <c r="G12" i="1"/>
  <c r="J12" i="1" s="1"/>
  <c r="G11" i="1"/>
  <c r="J11" i="1" s="1"/>
  <c r="G4" i="1"/>
  <c r="J4" i="1" s="1"/>
  <c r="G8" i="1"/>
  <c r="J8" i="1" s="1"/>
  <c r="G7" i="1"/>
  <c r="J7" i="1" s="1"/>
  <c r="G6" i="1"/>
  <c r="J6" i="1" s="1"/>
  <c r="G2" i="1"/>
  <c r="J2" i="1" s="1"/>
  <c r="G5" i="1"/>
  <c r="J5" i="1" s="1"/>
  <c r="E3" i="2"/>
  <c r="H3" i="2" s="1"/>
  <c r="E4" i="2"/>
  <c r="H4" i="2" s="1"/>
  <c r="E5" i="2"/>
  <c r="H5" i="2" s="1"/>
  <c r="E2" i="2"/>
  <c r="H2" i="2" s="1"/>
  <c r="E37" i="3"/>
  <c r="H37" i="3" s="1"/>
  <c r="E35" i="3"/>
  <c r="H35" i="3" s="1"/>
  <c r="E26" i="3"/>
  <c r="H26" i="3" s="1"/>
  <c r="E24" i="3"/>
  <c r="H24" i="3" s="1"/>
  <c r="E16" i="3"/>
  <c r="H16" i="3" s="1"/>
  <c r="E14" i="3"/>
  <c r="H14" i="3" s="1"/>
  <c r="E12" i="3"/>
  <c r="H12" i="3" s="1"/>
  <c r="E10" i="3"/>
  <c r="H10" i="3" s="1"/>
  <c r="E32" i="3"/>
  <c r="H32" i="3" s="1"/>
  <c r="E33" i="3"/>
  <c r="H33" i="3" s="1"/>
  <c r="E31" i="3"/>
  <c r="H31" i="3" s="1"/>
  <c r="E29" i="3"/>
  <c r="H29" i="3" s="1"/>
  <c r="E27" i="3"/>
  <c r="H27" i="3" s="1"/>
  <c r="E25" i="3"/>
  <c r="H25" i="3" s="1"/>
  <c r="E17" i="3"/>
  <c r="H17" i="3" s="1"/>
  <c r="E15" i="3"/>
  <c r="H15" i="3" s="1"/>
  <c r="E30" i="3"/>
  <c r="H30" i="3" s="1"/>
  <c r="E22" i="3"/>
  <c r="H22" i="3" s="1"/>
  <c r="E36" i="3"/>
  <c r="H36" i="3" s="1"/>
  <c r="E13" i="3"/>
  <c r="H13" i="3" s="1"/>
  <c r="E11" i="3"/>
  <c r="H11" i="3" s="1"/>
  <c r="E34" i="3"/>
  <c r="H34" i="3" s="1"/>
  <c r="E28" i="3"/>
  <c r="H28" i="3" s="1"/>
  <c r="E2" i="3"/>
  <c r="H2" i="3" s="1"/>
  <c r="E18" i="3"/>
  <c r="H18" i="3" s="1"/>
  <c r="E6" i="3"/>
  <c r="H6" i="3" s="1"/>
  <c r="E7" i="3"/>
  <c r="H7" i="3" s="1"/>
  <c r="E9" i="3"/>
  <c r="H9" i="3" s="1"/>
  <c r="E4" i="3"/>
  <c r="H4" i="3" s="1"/>
  <c r="E21" i="3"/>
  <c r="H21" i="3" s="1"/>
  <c r="E3" i="3"/>
  <c r="H3" i="3" s="1"/>
  <c r="E20" i="3"/>
  <c r="H20" i="3" s="1"/>
  <c r="E8" i="3"/>
  <c r="H8" i="3" s="1"/>
  <c r="E19" i="3"/>
  <c r="H19" i="3" s="1"/>
  <c r="E23" i="3"/>
  <c r="H23" i="3" s="1"/>
  <c r="E5" i="3"/>
  <c r="H5" i="3" s="1"/>
  <c r="D5" i="9" l="1"/>
  <c r="F5" i="9" s="1"/>
  <c r="D4" i="9"/>
  <c r="E4" i="9" s="1"/>
  <c r="D3" i="9"/>
  <c r="E3" i="9" s="1"/>
  <c r="D2" i="9"/>
  <c r="F2" i="9" s="1"/>
  <c r="D4" i="10"/>
  <c r="F4" i="10" s="1"/>
  <c r="D3" i="10"/>
  <c r="E3" i="10" s="1"/>
  <c r="D2" i="10"/>
  <c r="F2" i="10" s="1"/>
  <c r="D16" i="11"/>
  <c r="F16" i="11" s="1"/>
  <c r="D15" i="11"/>
  <c r="E15" i="11" s="1"/>
  <c r="D14" i="11"/>
  <c r="E14" i="11" s="1"/>
  <c r="D13" i="11"/>
  <c r="F13" i="11" s="1"/>
  <c r="D12" i="11"/>
  <c r="F12" i="11" s="1"/>
  <c r="D11" i="11"/>
  <c r="E11" i="11" s="1"/>
  <c r="D10" i="11"/>
  <c r="E10" i="11" s="1"/>
  <c r="D9" i="11"/>
  <c r="F9" i="11" s="1"/>
  <c r="D8" i="11"/>
  <c r="F8" i="11" s="1"/>
  <c r="D7" i="11"/>
  <c r="E7" i="11" s="1"/>
  <c r="D6" i="11"/>
  <c r="F6" i="11" s="1"/>
  <c r="D5" i="11"/>
  <c r="F5" i="11" s="1"/>
  <c r="D4" i="11"/>
  <c r="E4" i="11" s="1"/>
  <c r="D3" i="11"/>
  <c r="F3" i="11" s="1"/>
  <c r="D2" i="11"/>
  <c r="F2" i="11" s="1"/>
  <c r="D13" i="12"/>
  <c r="F13" i="12" s="1"/>
  <c r="D12" i="12"/>
  <c r="E12" i="12" s="1"/>
  <c r="D11" i="12"/>
  <c r="E11" i="12" s="1"/>
  <c r="F11" i="12" s="1"/>
  <c r="D10" i="12"/>
  <c r="E10" i="12" s="1"/>
  <c r="F10" i="12" s="1"/>
  <c r="D9" i="12"/>
  <c r="E9" i="12" s="1"/>
  <c r="F9" i="12" s="1"/>
  <c r="D8" i="12"/>
  <c r="E8" i="12" s="1"/>
  <c r="F8" i="12" s="1"/>
  <c r="D7" i="12"/>
  <c r="E7" i="12" s="1"/>
  <c r="F7" i="12" s="1"/>
  <c r="D6" i="12"/>
  <c r="E6" i="12" s="1"/>
  <c r="F6" i="12" s="1"/>
  <c r="D5" i="12"/>
  <c r="F5" i="12" s="1"/>
  <c r="D4" i="12"/>
  <c r="E4" i="12" s="1"/>
  <c r="D3" i="12"/>
  <c r="F3" i="12" s="1"/>
  <c r="D2" i="12"/>
  <c r="F2" i="12" s="1"/>
  <c r="E7" i="13"/>
  <c r="F7" i="13" s="1"/>
  <c r="D6" i="13"/>
  <c r="E6" i="13" s="1"/>
  <c r="F6" i="13" s="1"/>
  <c r="D5" i="13"/>
  <c r="E5" i="13" s="1"/>
  <c r="F5" i="13" s="1"/>
  <c r="D4" i="13"/>
  <c r="E4" i="13" s="1"/>
  <c r="F4" i="13" s="1"/>
  <c r="D3" i="13"/>
  <c r="E3" i="13" s="1"/>
  <c r="F3" i="13" s="1"/>
  <c r="D2" i="13"/>
  <c r="E2" i="13" s="1"/>
  <c r="F2" i="13" s="1"/>
  <c r="E27" i="14"/>
  <c r="F27" i="14" s="1"/>
  <c r="E26" i="14"/>
  <c r="F26" i="14" s="1"/>
  <c r="E25" i="14"/>
  <c r="F25" i="14" s="1"/>
  <c r="E24" i="14"/>
  <c r="F24" i="14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F15" i="14"/>
  <c r="F14" i="14"/>
  <c r="F13" i="14"/>
  <c r="F12" i="14"/>
  <c r="F11" i="14"/>
  <c r="F10" i="14"/>
  <c r="F9" i="14"/>
  <c r="F8" i="14"/>
  <c r="F7" i="14"/>
  <c r="F6" i="14"/>
  <c r="F5" i="14"/>
  <c r="E4" i="14"/>
  <c r="F4" i="14" s="1"/>
  <c r="E3" i="14"/>
  <c r="F3" i="14" s="1"/>
  <c r="E2" i="14"/>
  <c r="F2" i="14" s="1"/>
  <c r="F3" i="9" l="1"/>
  <c r="E3" i="11"/>
  <c r="F14" i="11"/>
  <c r="E2" i="10"/>
  <c r="F4" i="9"/>
  <c r="E2" i="9"/>
  <c r="F3" i="10"/>
  <c r="E5" i="9"/>
  <c r="E3" i="12"/>
  <c r="F4" i="11"/>
  <c r="F7" i="11"/>
  <c r="F10" i="11"/>
  <c r="E13" i="11"/>
  <c r="E4" i="10"/>
  <c r="E2" i="11"/>
  <c r="E6" i="11"/>
  <c r="F11" i="11"/>
  <c r="F15" i="11"/>
  <c r="F12" i="12"/>
  <c r="E5" i="11"/>
  <c r="E9" i="11"/>
  <c r="F4" i="12"/>
  <c r="E8" i="11"/>
  <c r="E12" i="11"/>
  <c r="E16" i="11"/>
  <c r="E2" i="12"/>
  <c r="E5" i="12"/>
  <c r="E13" i="12"/>
  <c r="F20" i="15" l="1"/>
  <c r="F19" i="15"/>
  <c r="F18" i="15"/>
  <c r="F17" i="15"/>
  <c r="E17" i="15"/>
  <c r="E12" i="15"/>
  <c r="F12" i="15" s="1"/>
  <c r="F11" i="15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</calcChain>
</file>

<file path=xl/sharedStrings.xml><?xml version="1.0" encoding="utf-8"?>
<sst xmlns="http://schemas.openxmlformats.org/spreadsheetml/2006/main" count="4318" uniqueCount="1980">
  <si>
    <t>Name</t>
  </si>
  <si>
    <t>Class Name</t>
  </si>
  <si>
    <t>Rarity</t>
  </si>
  <si>
    <t>Buy</t>
  </si>
  <si>
    <t>Sell</t>
  </si>
  <si>
    <t>Type</t>
  </si>
  <si>
    <t>Caliber</t>
  </si>
  <si>
    <t>Respect sell</t>
  </si>
  <si>
    <t>Respect needed</t>
  </si>
  <si>
    <t>Rook-40</t>
  </si>
  <si>
    <t>hgun_Rook40_F</t>
  </si>
  <si>
    <t>Common</t>
  </si>
  <si>
    <t>Handgun</t>
  </si>
  <si>
    <t>9 mm</t>
  </si>
  <si>
    <t>P07</t>
  </si>
  <si>
    <t>hgun_P07_F</t>
  </si>
  <si>
    <t>P07 (Khaki)</t>
  </si>
  <si>
    <t>hgun_P07_khk_F</t>
  </si>
  <si>
    <t>Uncommon</t>
  </si>
  <si>
    <t>ACP-C2</t>
  </si>
  <si>
    <t>hgun_ACPC2_F</t>
  </si>
  <si>
    <t>.45 ACP</t>
  </si>
  <si>
    <t>4-five</t>
  </si>
  <si>
    <t>hgun_Pistol_heavy_01_F</t>
  </si>
  <si>
    <t>Zubr</t>
  </si>
  <si>
    <t>hgun_Pistol_heavy_02_F</t>
  </si>
  <si>
    <t>Rare</t>
  </si>
  <si>
    <t>PM</t>
  </si>
  <si>
    <t>hgun_Pistol_01_F</t>
  </si>
  <si>
    <t>Taurus</t>
  </si>
  <si>
    <t>Exile_Weapon_Taurus</t>
  </si>
  <si>
    <t>Taurus (Gold)</t>
  </si>
  <si>
    <t>Exile_Weapon_TaurusGold</t>
  </si>
  <si>
    <t>High End</t>
  </si>
  <si>
    <t>x</t>
  </si>
  <si>
    <t>Starter Pistol</t>
  </si>
  <si>
    <t>hgun_Pistol_Signal_F</t>
  </si>
  <si>
    <t xml:space="preserve">Colt 1911 </t>
  </si>
  <si>
    <t>Exile_Weapon_Colt1911</t>
  </si>
  <si>
    <t>null</t>
  </si>
  <si>
    <t>PDW2000</t>
  </si>
  <si>
    <t>hgun_PDW2000_F</t>
  </si>
  <si>
    <t>SMG</t>
  </si>
  <si>
    <t>Vermin</t>
  </si>
  <si>
    <t>SMG_01_F</t>
  </si>
  <si>
    <t>Sting</t>
  </si>
  <si>
    <t>SMG_02_F</t>
  </si>
  <si>
    <t>Protector</t>
  </si>
  <si>
    <t>SMG_05_F</t>
  </si>
  <si>
    <t>AKS-74U</t>
  </si>
  <si>
    <t>arifle_AKS_F</t>
  </si>
  <si>
    <t>Rifle</t>
  </si>
  <si>
    <t>5.45 mm</t>
  </si>
  <si>
    <t>SDAR</t>
  </si>
  <si>
    <t>arifle_SDAR_F</t>
  </si>
  <si>
    <t>5.56 mm</t>
  </si>
  <si>
    <t>Mk20 Carbine</t>
  </si>
  <si>
    <t>arifle_Mk20C_plain_F</t>
  </si>
  <si>
    <t>Mk 20</t>
  </si>
  <si>
    <t>arifle_Mk20_plain_F</t>
  </si>
  <si>
    <t>Mk 20 GL</t>
  </si>
  <si>
    <t>arifle_Mk20_GL_plain_F</t>
  </si>
  <si>
    <t>TRG 20</t>
  </si>
  <si>
    <t>arifle_TRG20_F</t>
  </si>
  <si>
    <t>TRG 21</t>
  </si>
  <si>
    <t>arifle_TRG21_F</t>
  </si>
  <si>
    <t>TRG 21 GL</t>
  </si>
  <si>
    <t>arifle_TRG21_GL_F</t>
  </si>
  <si>
    <t>SPAR-16</t>
  </si>
  <si>
    <t>arifle_SPAR_01_blk_F</t>
  </si>
  <si>
    <t>SPAR-16 (Khaki)</t>
  </si>
  <si>
    <t>arifle_SPAR_01_khk_F</t>
  </si>
  <si>
    <t>SPAR-16 (Sand)</t>
  </si>
  <si>
    <t>arifle_SPAR_01_snd_F</t>
  </si>
  <si>
    <t>SPAR-16 GL</t>
  </si>
  <si>
    <t>arifle_SPAR_01_GL_blk_F</t>
  </si>
  <si>
    <t>SPAR 16 GL (Khaki)</t>
  </si>
  <si>
    <t>arifle_SPAR_01_GL_khk_F</t>
  </si>
  <si>
    <t>SPAR 16 GL (Sand)</t>
  </si>
  <si>
    <t>arifle_SPAR_01_GL_snd_F</t>
  </si>
  <si>
    <t>CAR-95</t>
  </si>
  <si>
    <t>arifle_CTAR_blk_F</t>
  </si>
  <si>
    <t>5.8 mm</t>
  </si>
  <si>
    <t>CAR-95 GL</t>
  </si>
  <si>
    <t>arifle_CTAR_GL_blk_F</t>
  </si>
  <si>
    <t>Katiba Carbine</t>
  </si>
  <si>
    <t>arifle_Katiba_C_F</t>
  </si>
  <si>
    <t>6.5 mm</t>
  </si>
  <si>
    <t>Katiba</t>
  </si>
  <si>
    <t>arifle_Katiba_F</t>
  </si>
  <si>
    <t>Katiba GL</t>
  </si>
  <si>
    <t>arifle_Katiba_GL_F</t>
  </si>
  <si>
    <t>Epic</t>
  </si>
  <si>
    <t>MX Carbine</t>
  </si>
  <si>
    <t>arifle_MXC_F</t>
  </si>
  <si>
    <t>MX Carbine (Khaki)</t>
  </si>
  <si>
    <t>arifle_MXC_khk_F</t>
  </si>
  <si>
    <t>MX</t>
  </si>
  <si>
    <t>arifle_MX_F</t>
  </si>
  <si>
    <t>MX (Khaki)</t>
  </si>
  <si>
    <t>arifle_MX_khk_F</t>
  </si>
  <si>
    <t>MX GL</t>
  </si>
  <si>
    <t>arifle_MX_GL_F</t>
  </si>
  <si>
    <t>MX GL (Khaki)</t>
  </si>
  <si>
    <t>arifle_MX_GL_khk_F</t>
  </si>
  <si>
    <t>Type 115</t>
  </si>
  <si>
    <t>arifle_ARX_blk_F</t>
  </si>
  <si>
    <t>Type 115 (Hex)</t>
  </si>
  <si>
    <t>arifle_ARX_hex_F</t>
  </si>
  <si>
    <t>Type 115 (Green Hex)</t>
  </si>
  <si>
    <t>arifle_ARX_ghex_F</t>
  </si>
  <si>
    <t>AKM</t>
  </si>
  <si>
    <t>arifle_AKM_F</t>
  </si>
  <si>
    <t>7.62 mm</t>
  </si>
  <si>
    <t>AK-12</t>
  </si>
  <si>
    <t>arifle_AK12_F</t>
  </si>
  <si>
    <t>AK-12 GL</t>
  </si>
  <si>
    <t>arifle_AK12_GL_F</t>
  </si>
  <si>
    <t xml:space="preserve">AK107 </t>
  </si>
  <si>
    <t>Exile_Weapon_AK107</t>
  </si>
  <si>
    <t>AK107 GL</t>
  </si>
  <si>
    <t>Exile_Weapon_AK107_GL</t>
  </si>
  <si>
    <t>AK74</t>
  </si>
  <si>
    <t>Exile_Weapon_AK74</t>
  </si>
  <si>
    <t>AK74 GL</t>
  </si>
  <si>
    <t>Exile_Weapon_AK74_GL</t>
  </si>
  <si>
    <t>AK47</t>
  </si>
  <si>
    <t>Exile_Weapon_AK47</t>
  </si>
  <si>
    <t>AKS-74 Gold</t>
  </si>
  <si>
    <t>Exile_Weapon_AKS_Gold</t>
  </si>
  <si>
    <t>LIM-85</t>
  </si>
  <si>
    <t>LMG_03_F</t>
  </si>
  <si>
    <t>LMG</t>
  </si>
  <si>
    <t>SPAR-16S</t>
  </si>
  <si>
    <t>arifle_SPAR_02_blk_F</t>
  </si>
  <si>
    <t>SPAR-16S (Khaki)</t>
  </si>
  <si>
    <t>arifle_SPAR_02_khk_F</t>
  </si>
  <si>
    <t>SPAR-16S (Sand)</t>
  </si>
  <si>
    <t>arifle_SPAR_02_snd_F</t>
  </si>
  <si>
    <t>CAR-95-1</t>
  </si>
  <si>
    <t>arifle_CTARS_blk_F</t>
  </si>
  <si>
    <t>5.8mm</t>
  </si>
  <si>
    <t>MX SW</t>
  </si>
  <si>
    <t>arifle_MX_SW_F</t>
  </si>
  <si>
    <t>MX SW (Khaki)</t>
  </si>
  <si>
    <t>arifle_MX_SW_khk_F</t>
  </si>
  <si>
    <t>Mk200</t>
  </si>
  <si>
    <t>LMG_Mk200_F</t>
  </si>
  <si>
    <t>Zafir</t>
  </si>
  <si>
    <t>LMG_Zafir_F</t>
  </si>
  <si>
    <t>PRK</t>
  </si>
  <si>
    <t>Exile_Weapon_RPK</t>
  </si>
  <si>
    <t>PK</t>
  </si>
  <si>
    <t>Exile_Weapon_PK</t>
  </si>
  <si>
    <t>PKP</t>
  </si>
  <si>
    <t>Exile_Weapon_PKP</t>
  </si>
  <si>
    <t>UK59</t>
  </si>
  <si>
    <t>Exile_Weapon_UK59</t>
  </si>
  <si>
    <t>LeeEnfield</t>
  </si>
  <si>
    <t>Exile_Weapon_LeeEnfield</t>
  </si>
  <si>
    <t>Sniper Rifle</t>
  </si>
  <si>
    <t>MXM</t>
  </si>
  <si>
    <t>arifle_MXM_F</t>
  </si>
  <si>
    <t>Marksman</t>
  </si>
  <si>
    <t>MXM (Khaki)</t>
  </si>
  <si>
    <t>arifle_MXM_khk_F</t>
  </si>
  <si>
    <t>CMR-76</t>
  </si>
  <si>
    <t>srifle_DMR_07_blk_F</t>
  </si>
  <si>
    <t>CMR-76 (Green Hex)</t>
  </si>
  <si>
    <t>srifle_DMR_07_ghex_F</t>
  </si>
  <si>
    <t>CMR-76 (Hex)</t>
  </si>
  <si>
    <t>srifle_DMR_07_hex_F</t>
  </si>
  <si>
    <t>Rahim</t>
  </si>
  <si>
    <t>srifle_DMR_01_F</t>
  </si>
  <si>
    <t>SPAR-17</t>
  </si>
  <si>
    <t>arifle_SPAR_03_blk_F</t>
  </si>
  <si>
    <t>SPAR-17 (Khaki)</t>
  </si>
  <si>
    <t>arifle_SPAR_03_khk_F</t>
  </si>
  <si>
    <t>SPAR-17 (Sand)</t>
  </si>
  <si>
    <t>arifle_SPAR_03_snd_F</t>
  </si>
  <si>
    <t>Mk18</t>
  </si>
  <si>
    <t>srifle_EBR_F</t>
  </si>
  <si>
    <t>Mk14</t>
  </si>
  <si>
    <t>srifle_DMR_06_olive_F</t>
  </si>
  <si>
    <t>Mk-I</t>
  </si>
  <si>
    <t>srifle_DMR_03_F</t>
  </si>
  <si>
    <t>SVD</t>
  </si>
  <si>
    <t>Exile_Weapon_SVD</t>
  </si>
  <si>
    <t>SVD Camo</t>
  </si>
  <si>
    <t>Exile_Weapon_SVDCamo</t>
  </si>
  <si>
    <t>CZ550</t>
  </si>
  <si>
    <t>Exile_Weapon_CZ550</t>
  </si>
  <si>
    <t>.22 LR</t>
  </si>
  <si>
    <t>DMR</t>
  </si>
  <si>
    <t>Exile_Weapon_DMR</t>
  </si>
  <si>
    <t>xMAR-10</t>
  </si>
  <si>
    <t>srifle_DMR_02_F</t>
  </si>
  <si>
    <t>Cyrus</t>
  </si>
  <si>
    <t>srifle_DMR_05_blk_F</t>
  </si>
  <si>
    <t>9.3 mm</t>
  </si>
  <si>
    <t>M320</t>
  </si>
  <si>
    <t>srifle_LRR_F</t>
  </si>
  <si>
    <t>M320 (Tropic)</t>
  </si>
  <si>
    <t>srifle_LRR_tna_F</t>
  </si>
  <si>
    <t>GM6 Lynx</t>
  </si>
  <si>
    <t>srifle_GM6_F</t>
  </si>
  <si>
    <t>12.7 mm</t>
  </si>
  <si>
    <t>GM6 Lynx (Green Hex)</t>
  </si>
  <si>
    <t>srifle_GM6_ghex_F</t>
  </si>
  <si>
    <t>VSS Vintorez</t>
  </si>
  <si>
    <t>Exile_Weapon_VSSVintorez</t>
  </si>
  <si>
    <t>ASP</t>
  </si>
  <si>
    <t>srifle_DMR_04_F</t>
  </si>
  <si>
    <t>srifle_DMR_04_Tan_F</t>
  </si>
  <si>
    <t>RGN Grenade</t>
  </si>
  <si>
    <t>MiniGrenade</t>
  </si>
  <si>
    <t>Explosive</t>
  </si>
  <si>
    <t>RGO Grenade</t>
  </si>
  <si>
    <t>HandGrenade</t>
  </si>
  <si>
    <t>Explosive Satchel</t>
  </si>
  <si>
    <t>SatchelCharge_Remote_Mag</t>
  </si>
  <si>
    <t>RPG-7</t>
  </si>
  <si>
    <t>launch_RPG7_F</t>
  </si>
  <si>
    <t>APERS Bounding Mine</t>
  </si>
  <si>
    <t>APERSBoundingMine_Range_Mag</t>
  </si>
  <si>
    <t>APERS Mine</t>
  </si>
  <si>
    <t>APERSMine_Range_Mag</t>
  </si>
  <si>
    <t>APERS Tripwire Mine</t>
  </si>
  <si>
    <t>APERSTripMine_Wire_Mag</t>
  </si>
  <si>
    <t>AT Mine</t>
  </si>
  <si>
    <t>ATMine_Range_Mag</t>
  </si>
  <si>
    <t>IR Grenade (AAF)</t>
  </si>
  <si>
    <t>I_IR_Grenade</t>
  </si>
  <si>
    <t>Not implemented</t>
  </si>
  <si>
    <t>Small IED (Dug-in)</t>
  </si>
  <si>
    <t>IEDLandSmall_Remote_Mag</t>
  </si>
  <si>
    <t>Small IED (Urban)</t>
  </si>
  <si>
    <t>IEDUrbanSmall_Remote_Mag</t>
  </si>
  <si>
    <t>Large IED (Urban)</t>
  </si>
  <si>
    <t>IEDUrbanBig_Remote_Mag</t>
  </si>
  <si>
    <t>Large IED (Dug-in)</t>
  </si>
  <si>
    <t>IEDLandBig_Remote_Mag</t>
  </si>
  <si>
    <t>Claymore Charge</t>
  </si>
  <si>
    <t>ClaymoreDirectionalMine_Remote_Mag</t>
  </si>
  <si>
    <t>Smoke Grenade [White]</t>
  </si>
  <si>
    <t>SmokeShell</t>
  </si>
  <si>
    <t>Smoke</t>
  </si>
  <si>
    <t>Smoke Grenade [Blue]</t>
  </si>
  <si>
    <t>SmokeShellBlue</t>
  </si>
  <si>
    <t>Smoke Grenade [Green]</t>
  </si>
  <si>
    <t>SmokeShellGreen</t>
  </si>
  <si>
    <t>Smoke Grenade [Orange]</t>
  </si>
  <si>
    <t>SmokeShellOrange</t>
  </si>
  <si>
    <t>Smoke Grenade [Purple]</t>
  </si>
  <si>
    <t>SmokeShellPurple</t>
  </si>
  <si>
    <t>Smoke Grenade [Red]</t>
  </si>
  <si>
    <t>SmokeShellRed</t>
  </si>
  <si>
    <t>Smoke Grenade [Yellow]</t>
  </si>
  <si>
    <t>SmokeShellYellow</t>
  </si>
  <si>
    <t>Chemlight [Blue]</t>
  </si>
  <si>
    <t>Chemlight_blue</t>
  </si>
  <si>
    <t>Chemlight [Green]</t>
  </si>
  <si>
    <t>Chemlight_green</t>
  </si>
  <si>
    <t>Chemlight [Red]</t>
  </si>
  <si>
    <t>Chemlight_red</t>
  </si>
  <si>
    <t>Chemlight [Yellow]</t>
  </si>
  <si>
    <t>Chemlight_yellow</t>
  </si>
  <si>
    <t>Flare [Green]</t>
  </si>
  <si>
    <t>FlareGreen_F</t>
  </si>
  <si>
    <t>Flare [Red]</t>
  </si>
  <si>
    <t>FlareRed_F</t>
  </si>
  <si>
    <t>Flare [White]</t>
  </si>
  <si>
    <t>FlareWhite_F</t>
  </si>
  <si>
    <t>Flare [Yellow]</t>
  </si>
  <si>
    <t>FlareYellow_F</t>
  </si>
  <si>
    <t xml:space="preserve">9mm 16Rnd </t>
  </si>
  <si>
    <t>16Rnd_9x21_Mag</t>
  </si>
  <si>
    <t>.45 ACP 9Rnd</t>
  </si>
  <si>
    <t>9Rnd_45ACP_Mag</t>
  </si>
  <si>
    <t>.45 ACP 11Rnd</t>
  </si>
  <si>
    <t>11Rnd_45ACP_Mag</t>
  </si>
  <si>
    <t>.45 ACP 6Rnd</t>
  </si>
  <si>
    <t>6Rnd_45ACP_Cylinder</t>
  </si>
  <si>
    <t>9mm 30Rnd</t>
  </si>
  <si>
    <t>30Rnd_9x21_Mag</t>
  </si>
  <si>
    <t>.45 ACP 30Rnd</t>
  </si>
  <si>
    <t>30Rnd_45ACP_Mag_SMG_01</t>
  </si>
  <si>
    <t>.45 ACP 30Rnd (Tracer)</t>
  </si>
  <si>
    <t>30Rnd_45ACP_Mag_SMG_01_tracer_green</t>
  </si>
  <si>
    <t>5.45mm 30Rnd</t>
  </si>
  <si>
    <t>"30Rnd_545x39_Mag_F"</t>
  </si>
  <si>
    <t>5.45mm 30Rnd (Tracer)</t>
  </si>
  <si>
    <t>"30Rnd_545x39_Mag_Green_F", "30Rnd_545x39_Mag_Tracer_F", "30Rnd_545x39_Mag_Tracer_Green_F"</t>
  </si>
  <si>
    <t>5.56mm 20Rnd (Dual Purpose)</t>
  </si>
  <si>
    <t>"20Rnd_556x45_UW_mag"</t>
  </si>
  <si>
    <t>5.56mm 30Rnd</t>
  </si>
  <si>
    <t>"30Rnd_556x45_Stanag"</t>
  </si>
  <si>
    <t>5.56mm 30Rnd (Tracer)</t>
  </si>
  <si>
    <t>"30Rnd_556x45_Stanag_Tracer_Red", "30Rnd_556x45_Stanag_Tracer_Green", "30Rnd_556x45_Stanag_Tracer_Yellow"</t>
  </si>
  <si>
    <t>5.8mm 30Rnd</t>
  </si>
  <si>
    <t>"30Rnd_580x42_Mag_F"</t>
  </si>
  <si>
    <t>5.8mm 30Rnd (Tracer)</t>
  </si>
  <si>
    <t>"30Rnd_580x42_Mag_Tracer_F"</t>
  </si>
  <si>
    <t>6.5mm 30Rnd (Caseless)</t>
  </si>
  <si>
    <t>"30Rnd_65x39_caseless_green"</t>
  </si>
  <si>
    <t>6.5mm 30Rnd (Caseless Tracer)</t>
  </si>
  <si>
    <t>"30Rnd_65x39_caseless_green_mag_Tracer"</t>
  </si>
  <si>
    <t>6.5mm 30Rnd Stanag</t>
  </si>
  <si>
    <t>"30Rnd_65x39_caseless_mag"</t>
  </si>
  <si>
    <t>6.5mm 30Rnd (Tracer)</t>
  </si>
  <si>
    <t>"30Rnd_65x39_caseless_mag_Tracer"</t>
  </si>
  <si>
    <t>7.62mm 10Rnd</t>
  </si>
  <si>
    <t>10Rnd_762x54_Mag</t>
  </si>
  <si>
    <t>7.62 mm 20Rnd</t>
  </si>
  <si>
    <t>20Rnd_762x51_Mag</t>
  </si>
  <si>
    <t>7.62mm 30Rnd</t>
  </si>
  <si>
    <t>"30Rnd_762x39_Mag_F"</t>
  </si>
  <si>
    <t>7.62mm 30Rnd (Tracer)</t>
  </si>
  <si>
    <t>"30Rnd_762x39_Mag_Green_F", "30Rnd_762x39_Mag_Tracer_F", "30Rnd_762x39_Mag_Tracer_Green_F"</t>
  </si>
  <si>
    <t>5.56mm 150Rnd</t>
  </si>
  <si>
    <t>"150Rnd_556x45_Drum_Mag_F"</t>
  </si>
  <si>
    <t>5.56mm 150Rnd (Tracer)</t>
  </si>
  <si>
    <t>"150Rnd_556x45_Drum_Mag_Tracer_F"</t>
  </si>
  <si>
    <t>5.56mm 200Rnd</t>
  </si>
  <si>
    <t>"200Rnd_556x45_Box_F"</t>
  </si>
  <si>
    <t>5.56mm 200Rnd (Tracer)</t>
  </si>
  <si>
    <t>"200Rnd_556x45_Box_Red_F", "200Rnd_556x45_Box_Tracer_F", "200Rnd_556x45_Box_Tracer_Red_F"</t>
  </si>
  <si>
    <t>5.8mm 100Rnd</t>
  </si>
  <si>
    <t>"100Rnd_580x42_Mag_F"</t>
  </si>
  <si>
    <t>5.8mm 100Rnd (Tracer)</t>
  </si>
  <si>
    <t>"100Rnd_580x42_Mag_Tracer_F"</t>
  </si>
  <si>
    <t>6.5mm 100Rnd</t>
  </si>
  <si>
    <t>100Rnd_65x39_caseless_mag</t>
  </si>
  <si>
    <t>6.5mm 100Rnd (Tracer)</t>
  </si>
  <si>
    <t>100Rnd_65x39_caseless_mag_Tracer</t>
  </si>
  <si>
    <t>6.5mm 200Rnd</t>
  </si>
  <si>
    <t>200Rnd_65x39_cased_Box</t>
  </si>
  <si>
    <t>6.5mm 200Rnd (Tracer)</t>
  </si>
  <si>
    <t>200Rnd_65x39_cased_Box_Tracer</t>
  </si>
  <si>
    <t>7.62mm 150Rnd</t>
  </si>
  <si>
    <t>150Rnd_762x54_Box</t>
  </si>
  <si>
    <t>7.62mm 150Rnd (Tracer)</t>
  </si>
  <si>
    <t>150Rnd_762x54_Box_Tracer</t>
  </si>
  <si>
    <t>.338 10Rnd</t>
  </si>
  <si>
    <t>10Rnd_338_Mag</t>
  </si>
  <si>
    <t>9.3 10Rnd</t>
  </si>
  <si>
    <t>10Rnd_93x64_DMR_05_Mag</t>
  </si>
  <si>
    <t>.408 7Rnd</t>
  </si>
  <si>
    <t>7Rnd_408_Mag</t>
  </si>
  <si>
    <t>12.7mm 5Rnd</t>
  </si>
  <si>
    <t>5Rnd_127x108_Mag</t>
  </si>
  <si>
    <t>12.7mm 5 Rnd (APDS)</t>
  </si>
  <si>
    <t>5Rnd_127x108_APDS_Mag</t>
  </si>
  <si>
    <t>12.7mm 10Rnd</t>
  </si>
  <si>
    <t>10Rnd_127x54_Mag</t>
  </si>
  <si>
    <t>40mm HE Grenade Round</t>
  </si>
  <si>
    <t>1Rnd_HE_Grenade_shell</t>
  </si>
  <si>
    <t>PG-7VM HEAT Grenade</t>
  </si>
  <si>
    <t>RPG7_F</t>
  </si>
  <si>
    <t>3Rnd 3GL Smoke Rounds (White)</t>
  </si>
  <si>
    <t>3Rnd_Smoke_Grenade_shell</t>
  </si>
  <si>
    <t>3Rnd 3GL Smoke Rounds (Green)</t>
  </si>
  <si>
    <t>3Rnd_SmokeGreen_Grenade_shell</t>
  </si>
  <si>
    <t>3Rnd 3GL Smoke Rounds (Blue)</t>
  </si>
  <si>
    <t>3Rnd_SmokelBlue_Grenade_shell</t>
  </si>
  <si>
    <t>3Rnd 3GL Smoke Rounds (Orange)</t>
  </si>
  <si>
    <t>3Rnd_SmokeOrange_Grenade_shell</t>
  </si>
  <si>
    <t>3Rnd 3GL Smoke Rounds (Purple)</t>
  </si>
  <si>
    <t>3Rnd_SmokePurple_Grenade_shell</t>
  </si>
  <si>
    <t>3Rnd 3GL Smoke Rounds (Red)</t>
  </si>
  <si>
    <t>3Rnd_SmokeRed_Grenade_shell</t>
  </si>
  <si>
    <t>3Rnd 3GL Smoke Rounds (Yellow)</t>
  </si>
  <si>
    <t>3Rnd_SmokeYellow_Grenade_shell</t>
  </si>
  <si>
    <t>3Rnd 3GL Flares (IR)</t>
  </si>
  <si>
    <t>3Rnd_UGL_FlareCIR_F</t>
  </si>
  <si>
    <t>3Rnd 3GL Flares (Green)</t>
  </si>
  <si>
    <t>3Rnd_UGL_FlareGreen_F</t>
  </si>
  <si>
    <t>3Rnd 3GL Flares (Red)</t>
  </si>
  <si>
    <t>3Rnd_UGL_FlareRed_F</t>
  </si>
  <si>
    <t>3Rnd 3GL Flares (White)</t>
  </si>
  <si>
    <t>3Rnd_UGL_FlareWhite_F</t>
  </si>
  <si>
    <t>3Rnd 3GL Flares (Yellow)</t>
  </si>
  <si>
    <t>3Rnd_UGL_FlareYellow_F</t>
  </si>
  <si>
    <t>40mm 1Rnd Flare (IR)</t>
  </si>
  <si>
    <t>UGL_FlareCIR_F</t>
  </si>
  <si>
    <t>40mm 1Rnd Flare (Green)</t>
  </si>
  <si>
    <t>UGL_FlareGreen_F</t>
  </si>
  <si>
    <t>40mm 1Rnd Flare (Red)</t>
  </si>
  <si>
    <t>UGL_FlareRed_F</t>
  </si>
  <si>
    <t>40mm 1Rnd Flare (White)</t>
  </si>
  <si>
    <t>UGL_FlareWhite_F</t>
  </si>
  <si>
    <t>40mm 1Rnd Flare (Yellow)</t>
  </si>
  <si>
    <t>UGL_FlareYellow_F</t>
  </si>
  <si>
    <t>Smoke Round (White)</t>
  </si>
  <si>
    <t>1Rnd_Smoke_Grenade_shell</t>
  </si>
  <si>
    <t>Smoke Round (Blue)</t>
  </si>
  <si>
    <t>1Rnd_SmokeBlue_Grenade_shell</t>
  </si>
  <si>
    <t>Smoke Round (Green)</t>
  </si>
  <si>
    <t>1Rnd_SmokeGreen_Grenade_shell</t>
  </si>
  <si>
    <t>Smoke Round (Orange)</t>
  </si>
  <si>
    <t>1Rnd_SmokeOrange_Grenade_shell</t>
  </si>
  <si>
    <t>Smoke Round (Purple)</t>
  </si>
  <si>
    <t>1Rnd_SmokePurple_Grenade_shell</t>
  </si>
  <si>
    <t>Smoke Round (Red)</t>
  </si>
  <si>
    <t>1Rnd_SmokeRed_Grenade_shell</t>
  </si>
  <si>
    <t>Smoke Round (Yellow)</t>
  </si>
  <si>
    <t>1Rnd_SmokeYellow_Grenade_shell</t>
  </si>
  <si>
    <t>SLAM Directional Mine</t>
  </si>
  <si>
    <t>SLAMDirectionalMine_Wire_Mag</t>
  </si>
  <si>
    <t>Small IED UrbanMine</t>
  </si>
  <si>
    <t>Big IED UrbanMine</t>
  </si>
  <si>
    <t>Small IED LandMine</t>
  </si>
  <si>
    <t>Large IED LandMine</t>
  </si>
  <si>
    <t>Demolision Carge</t>
  </si>
  <si>
    <t>DemoCharge_Remote_Mag</t>
  </si>
  <si>
    <t>ClayMore</t>
  </si>
  <si>
    <t>TripMine</t>
  </si>
  <si>
    <t>RangedMine</t>
  </si>
  <si>
    <t>BoundingMine</t>
  </si>
  <si>
    <t>3Rnd He Grenade</t>
  </si>
  <si>
    <t>3Rnd_HE_Grenade_shell</t>
  </si>
  <si>
    <t>Compass</t>
  </si>
  <si>
    <t>ItemCompass</t>
  </si>
  <si>
    <t>Watch</t>
  </si>
  <si>
    <t>ItemWatch</t>
  </si>
  <si>
    <t>GPS</t>
  </si>
  <si>
    <t>ItemGPS</t>
  </si>
  <si>
    <t>Radio</t>
  </si>
  <si>
    <t>ItemRadio</t>
  </si>
  <si>
    <t>Map</t>
  </si>
  <si>
    <t>ItemMap</t>
  </si>
  <si>
    <t>Binocular</t>
  </si>
  <si>
    <t>Rangefinder</t>
  </si>
  <si>
    <t>NVGoggles (Black)</t>
  </si>
  <si>
    <t>NVGoggles_OPFOR</t>
  </si>
  <si>
    <t>ENVG-II</t>
  </si>
  <si>
    <t>Compact NVG</t>
  </si>
  <si>
    <t>Mine Detector</t>
  </si>
  <si>
    <t>MineDetector</t>
  </si>
  <si>
    <t>Laserdesignator (NATO)</t>
  </si>
  <si>
    <t>Laserdesignator</t>
  </si>
  <si>
    <t>First Aid Kit</t>
  </si>
  <si>
    <t>FirstAidKit</t>
  </si>
  <si>
    <t>Medikit</t>
  </si>
  <si>
    <t>UAV Terminal</t>
  </si>
  <si>
    <t>B_UavTerminal</t>
  </si>
  <si>
    <t>Defibrillator</t>
  </si>
  <si>
    <t>Exile_Item_Defibrillator</t>
  </si>
  <si>
    <t>Magazine v1</t>
  </si>
  <si>
    <t>Exile_Item_Magazine01</t>
  </si>
  <si>
    <t>Magazine v2</t>
  </si>
  <si>
    <t>Exile_Item_Magazine02</t>
  </si>
  <si>
    <t>Magazine v3</t>
  </si>
  <si>
    <t>Exile_Item_Magazine03</t>
  </si>
  <si>
    <t>Name2</t>
  </si>
  <si>
    <t>Class Name3</t>
  </si>
  <si>
    <t>Armor</t>
  </si>
  <si>
    <t>ECH (Basic green)</t>
  </si>
  <si>
    <t>H_HelmetB</t>
  </si>
  <si>
    <t>Gurilla</t>
  </si>
  <si>
    <t>ECH (Sand Camo partern)</t>
  </si>
  <si>
    <t>H_HelmetB_grass</t>
  </si>
  <si>
    <t>ECH (Camo )</t>
  </si>
  <si>
    <t>H_HelmetB_camo</t>
  </si>
  <si>
    <t>ECH (Green Camo pattern)</t>
  </si>
  <si>
    <t>H_HelmetB_snakeskin</t>
  </si>
  <si>
    <t>ECH (Black)</t>
  </si>
  <si>
    <t>H_HelmetB_black</t>
  </si>
  <si>
    <t>ECH (Sand)</t>
  </si>
  <si>
    <t>H_HelmetB_sand</t>
  </si>
  <si>
    <t>ECH (Green)</t>
  </si>
  <si>
    <t>H_HelmetB_Enh_tna_F</t>
  </si>
  <si>
    <t>Combat H light (Basic green)</t>
  </si>
  <si>
    <t>H_HelmetB_light</t>
  </si>
  <si>
    <t>Combat H light (Camo greenm)</t>
  </si>
  <si>
    <t>H_HelmetB_light_grass</t>
  </si>
  <si>
    <t>Combat H light (Sand camo parrtern)</t>
  </si>
  <si>
    <t>H_HelmetB_light_snakeskin</t>
  </si>
  <si>
    <t>Combat H light (Desert)</t>
  </si>
  <si>
    <t>H_HelmetB_light_desert</t>
  </si>
  <si>
    <t>Combat H light (Black)</t>
  </si>
  <si>
    <t>H_HelmetB_light_black</t>
  </si>
  <si>
    <t>Combat H light (Sand)</t>
  </si>
  <si>
    <t>H_HelmetB_light_sand</t>
  </si>
  <si>
    <t>Combat H light (Green)</t>
  </si>
  <si>
    <t>H_HelmetB_Light_tna_F</t>
  </si>
  <si>
    <t>Booniehat (khk)</t>
  </si>
  <si>
    <t>H_Booniehat_khk</t>
  </si>
  <si>
    <t>Military</t>
  </si>
  <si>
    <t>Booniehat (oil)</t>
  </si>
  <si>
    <t>H_Booniehat_oli</t>
  </si>
  <si>
    <t>Booniehat (mcamo)</t>
  </si>
  <si>
    <t>H_Booniehat_mcamo</t>
  </si>
  <si>
    <t>Booniehat (green)</t>
  </si>
  <si>
    <t>H_Booniehat_grn</t>
  </si>
  <si>
    <t>Booniehat (tan)</t>
  </si>
  <si>
    <t>H_Booniehat_tan</t>
  </si>
  <si>
    <t>Booniehat (dirty)</t>
  </si>
  <si>
    <t>H_Booniehat_dirty</t>
  </si>
  <si>
    <t>Booniehat (digital)</t>
  </si>
  <si>
    <t>H_Booniehat_dgtl</t>
  </si>
  <si>
    <t>Booniehat (khk headset)</t>
  </si>
  <si>
    <t>H_Booniehat_khk_hs</t>
  </si>
  <si>
    <t>Booniehat (Green)</t>
  </si>
  <si>
    <t>H_Booniehat_tna_F</t>
  </si>
  <si>
    <t>Booniehat (Camo)</t>
  </si>
  <si>
    <t>H_Booniehat_indp</t>
  </si>
  <si>
    <t>Combat Helmet (mcamo)</t>
  </si>
  <si>
    <t>H_HelmetB_plain_mcamo</t>
  </si>
  <si>
    <t>Combat Helmet (black)</t>
  </si>
  <si>
    <t>H_HelmetB_plain_blk</t>
  </si>
  <si>
    <t>SF Helmet</t>
  </si>
  <si>
    <t>H_HelmetSpecB, H_HelmetSpecB_paint1, H_HelmetSpecB_paint2, H_HelmetSpecB_blk</t>
  </si>
  <si>
    <t>Spec Ops</t>
  </si>
  <si>
    <t>MICH (camo)</t>
  </si>
  <si>
    <t>H_HelmetIA_net</t>
  </si>
  <si>
    <t>MICH2</t>
  </si>
  <si>
    <t>H_HelmetIA_camo</t>
  </si>
  <si>
    <t xml:space="preserve">Combat Helmet </t>
  </si>
  <si>
    <t>H_Helmet_Kerry</t>
  </si>
  <si>
    <t>Cap (red)</t>
  </si>
  <si>
    <t>H_Cap_red</t>
  </si>
  <si>
    <t>Civilian</t>
  </si>
  <si>
    <t>Cap (blue)</t>
  </si>
  <si>
    <t>H_Cap_blu</t>
  </si>
  <si>
    <t>Cap (oil)</t>
  </si>
  <si>
    <t>H_Cap_oli</t>
  </si>
  <si>
    <t>Cap (tan)</t>
  </si>
  <si>
    <t>H_Cap_tan</t>
  </si>
  <si>
    <t>Cap (black)</t>
  </si>
  <si>
    <t>H_Cap_blk</t>
  </si>
  <si>
    <t>Cap (CMMG)</t>
  </si>
  <si>
    <t>H_Cap_blk_CMMG</t>
  </si>
  <si>
    <t>Cap (SPECOPS)</t>
  </si>
  <si>
    <t>H_Cap_brn_SPECOPS</t>
  </si>
  <si>
    <t>Cap (SPECOPS US)</t>
  </si>
  <si>
    <t>H_Cap_tan_specops_US</t>
  </si>
  <si>
    <t>Cap (SPECOPS khaki uk)</t>
  </si>
  <si>
    <t>H_Cap_khaki_specops_UK</t>
  </si>
  <si>
    <t>Cap (Green)</t>
  </si>
  <si>
    <t>H_Cap_grn</t>
  </si>
  <si>
    <t>Cap (Black Raven)</t>
  </si>
  <si>
    <t>H_Cap_blk_Raven</t>
  </si>
  <si>
    <t>Cap (Black ION)</t>
  </si>
  <si>
    <t>H_Cap_blk_ION</t>
  </si>
  <si>
    <t>Cap (oil headset)</t>
  </si>
  <si>
    <t>H_Cap_oli_hs</t>
  </si>
  <si>
    <t>Cap (press)</t>
  </si>
  <si>
    <t>H_Cap_press</t>
  </si>
  <si>
    <t>Cap (US black)</t>
  </si>
  <si>
    <t>H_Cap_usblack</t>
  </si>
  <si>
    <t>Cap (surfer)</t>
  </si>
  <si>
    <t>H_Cap_surfer</t>
  </si>
  <si>
    <t>Cap (police)</t>
  </si>
  <si>
    <t>H_Cap_police</t>
  </si>
  <si>
    <t>Rangemaster Cap</t>
  </si>
  <si>
    <t>H_Cap_headphones</t>
  </si>
  <si>
    <t>Crew Helmet (Camo green)</t>
  </si>
  <si>
    <t>H_HelmetCrew_O</t>
  </si>
  <si>
    <t>Crew Helmet (Green)</t>
  </si>
  <si>
    <t xml:space="preserve"> H_HelmetCrew_I</t>
  </si>
  <si>
    <t>Pilot Helmet (Greyish)</t>
  </si>
  <si>
    <t>H_PilotHelmetFighter_B</t>
  </si>
  <si>
    <t>Pilot Helmet (Green)</t>
  </si>
  <si>
    <t>H_PilotHelmetFighter_O</t>
  </si>
  <si>
    <t>Pilot Helmet (White)</t>
  </si>
  <si>
    <t>H_PilotHelmetFighter_I</t>
  </si>
  <si>
    <t>Heli Pilot Helmet (Black)</t>
  </si>
  <si>
    <t>H_PilotHelmetHeli_B</t>
  </si>
  <si>
    <t>Heli Pilot Helmet (Green)</t>
  </si>
  <si>
    <t>H_PilotHelmetHeli_O</t>
  </si>
  <si>
    <t>Heli Pilot Helmet (Green Digital)</t>
  </si>
  <si>
    <t>H_PilotHelmetHeli_I</t>
  </si>
  <si>
    <t>Heli Crew Helmet (Black)</t>
  </si>
  <si>
    <t>H_CrewHelmetHeli_B</t>
  </si>
  <si>
    <t>Heli Crew Helmet (Green)</t>
  </si>
  <si>
    <t>H_CrewHelmetHeli_O</t>
  </si>
  <si>
    <t>Heli Crew Helmet (Green Digital)</t>
  </si>
  <si>
    <t>H_CrewHelmetHeli_I</t>
  </si>
  <si>
    <t>Protector Helmet (OCamo)</t>
  </si>
  <si>
    <t>H_HelmetO_ocamo</t>
  </si>
  <si>
    <t>Protector Helmet (GHex)</t>
  </si>
  <si>
    <t>H_HelmetO_ghex_F</t>
  </si>
  <si>
    <t>Protector Helmet (Leader Ocamo)</t>
  </si>
  <si>
    <t>H_HelmetLeaderO_ocam</t>
  </si>
  <si>
    <t>Protector Helmet (Leader GHex)</t>
  </si>
  <si>
    <t>H_HelmetLeaderO_ghex_F</t>
  </si>
  <si>
    <t>Military Cap  (MCamo)</t>
  </si>
  <si>
    <t>H_MilCap_mcamo</t>
  </si>
  <si>
    <t>Military Cap  (OUCamo)</t>
  </si>
  <si>
    <t>H_MilCap_oucamo</t>
  </si>
  <si>
    <t>Military Cap  (RUCamo)</t>
  </si>
  <si>
    <t>H_MilCap_rucamo</t>
  </si>
  <si>
    <t>Military Cap (Gray)</t>
  </si>
  <si>
    <t>H_MilCap_gry</t>
  </si>
  <si>
    <t>Military Cap (Digital)</t>
  </si>
  <si>
    <t>H_MilCap_dgtl</t>
  </si>
  <si>
    <t>Military Cap (Blue)</t>
  </si>
  <si>
    <t>H_MilCap_blue</t>
  </si>
  <si>
    <t>Military Cap (Tan)</t>
  </si>
  <si>
    <t>H_MilCap_tna_F</t>
  </si>
  <si>
    <t>Military Cap (GHex)</t>
  </si>
  <si>
    <t>H_MilCap_ghex_F</t>
  </si>
  <si>
    <t>Military Cap (Gen)</t>
  </si>
  <si>
    <t>H_MilCap_gen_F</t>
  </si>
  <si>
    <t>Bandanna Mask (Black)</t>
  </si>
  <si>
    <t>H_BandMask_blk</t>
  </si>
  <si>
    <t>Bandanna Mask (khk)</t>
  </si>
  <si>
    <t>H_BandMask_khk</t>
  </si>
  <si>
    <t>Bandanna Mask (reaper)</t>
  </si>
  <si>
    <t>H_BandMask_reaper</t>
  </si>
  <si>
    <t>Bandanna Mask (demon)</t>
  </si>
  <si>
    <t>H_BandMask_demon</t>
  </si>
  <si>
    <t xml:space="preserve">        Assassin Helmet (OCamo)</t>
  </si>
  <si>
    <t>H_HelmetSpecO_ocamo</t>
  </si>
  <si>
    <t xml:space="preserve">        Assassin Helmet (Black)</t>
  </si>
  <si>
    <t>H_HelmetSpecO_blk</t>
  </si>
  <si>
    <t xml:space="preserve">        Assassin Helmet (GHex)</t>
  </si>
  <si>
    <t>H_HelmetSpecO_ghex_F</t>
  </si>
  <si>
    <t>Bandanna (surfer)</t>
  </si>
  <si>
    <t>H_Bandanna_surfer</t>
  </si>
  <si>
    <t>Bandanna (khk)</t>
  </si>
  <si>
    <t xml:space="preserve">H_Bandanna_khk </t>
  </si>
  <si>
    <t>Bandanna (khk headset)</t>
  </si>
  <si>
    <t>H_Bandanna_khk_hs</t>
  </si>
  <si>
    <t>Bandanna (brownish)</t>
  </si>
  <si>
    <t>H_Bandanna_cbr</t>
  </si>
  <si>
    <t>H_Bandanna_sgg</t>
  </si>
  <si>
    <t>Bandanna (sand)</t>
  </si>
  <si>
    <t>H_Bandanna_sand</t>
  </si>
  <si>
    <t>Bandanna (Surfer Green)</t>
  </si>
  <si>
    <t>H_Bandanna_surfer_grn</t>
  </si>
  <si>
    <t>Bandanna (Grey)</t>
  </si>
  <si>
    <t>H_Bandanna_gry</t>
  </si>
  <si>
    <t>Bandanna (Blue)</t>
  </si>
  <si>
    <t>H_Bandanna_blu</t>
  </si>
  <si>
    <t>Bandanna (Camo)</t>
  </si>
  <si>
    <t>H_Bandanna_camo</t>
  </si>
  <si>
    <t>Bandanna (MCamo)</t>
  </si>
  <si>
    <t>H_Bandanna_mcamo</t>
  </si>
  <si>
    <t xml:space="preserve">	Shemag mask</t>
  </si>
  <si>
    <t>H_Shemag_tan</t>
  </si>
  <si>
    <t>Shemag (olive)</t>
  </si>
  <si>
    <t>H_Shemag_olive</t>
  </si>
  <si>
    <t>Shemag (olive headset)</t>
  </si>
  <si>
    <t>H_Shemag_olive_hs</t>
  </si>
  <si>
    <t>Shemag (khk)</t>
  </si>
  <si>
    <t>H_ShemagOpen_khk</t>
  </si>
  <si>
    <t>Shemag (tan)</t>
  </si>
  <si>
    <t>H_ShemagOpen_tan</t>
  </si>
  <si>
    <t>Beret (Black)</t>
  </si>
  <si>
    <t>H_Beret_blk</t>
  </si>
  <si>
    <t>Beret (Police)</t>
  </si>
  <si>
    <t>H_Beret_blk_POLICE</t>
  </si>
  <si>
    <t>Beret (Red)</t>
  </si>
  <si>
    <t>H_Beret_red</t>
  </si>
  <si>
    <t>Beret (Green)</t>
  </si>
  <si>
    <t>H_Beret_grn</t>
  </si>
  <si>
    <t xml:space="preserve">Beret (Green SF) </t>
  </si>
  <si>
    <t>H_Beret_grn_SF</t>
  </si>
  <si>
    <t xml:space="preserve">Beret (SAS) </t>
  </si>
  <si>
    <t>H_Beret_brn_SF</t>
  </si>
  <si>
    <t xml:space="preserve">Beret (OCamo) </t>
  </si>
  <si>
    <t>H_Beret_ocamo</t>
  </si>
  <si>
    <t xml:space="preserve">Beret (NATO) </t>
  </si>
  <si>
    <t>H_Beret_02</t>
  </si>
  <si>
    <t>Beret (Colonel)</t>
  </si>
  <si>
    <t>H_Beret_Colonel</t>
  </si>
  <si>
    <t>Beret (gen)</t>
  </si>
  <si>
    <t>H_Beret_gen_F</t>
  </si>
  <si>
    <t>Beanie (Black)</t>
  </si>
  <si>
    <t>H_Watchcap_blk</t>
  </si>
  <si>
    <t>H_Watchcap_cbr</t>
  </si>
  <si>
    <t>Beanie (khk)</t>
  </si>
  <si>
    <t>H_Watchcap_khk</t>
  </si>
  <si>
    <t>Beanie (Camo)</t>
  </si>
  <si>
    <t>H_Watchcap_camo</t>
  </si>
  <si>
    <t>H_Watchcap_sgg</t>
  </si>
  <si>
    <t>Black Turban</t>
  </si>
  <si>
    <t>H_TurbanO_blk</t>
  </si>
  <si>
    <t>Straw Hat</t>
  </si>
  <si>
    <t>H_StrawHat</t>
  </si>
  <si>
    <t>Straw Hat (Dark)</t>
  </si>
  <si>
    <t>H_StrawHat_dark</t>
  </si>
  <si>
    <t>Hat (Brown)</t>
  </si>
  <si>
    <t>H_Hat_brown</t>
  </si>
  <si>
    <t>Hat (Camo)</t>
  </si>
  <si>
    <t>H_Hat_camo</t>
  </si>
  <si>
    <t>Hat (Grey)</t>
  </si>
  <si>
    <t>H_Hat_grey</t>
  </si>
  <si>
    <t>Hat (Checker)</t>
  </si>
  <si>
    <t>H_Hat_checker</t>
  </si>
  <si>
    <t>Hat (Tan)</t>
  </si>
  <si>
    <t>H_Hat_tan</t>
  </si>
  <si>
    <t>Marshal Cap</t>
  </si>
  <si>
    <t>H_Cap_marshal</t>
  </si>
  <si>
    <t>Racing Helmet (Green stripes)</t>
  </si>
  <si>
    <t>H_RacingHelmet_1_F</t>
  </si>
  <si>
    <t>Racing Helmet (Blue and white)</t>
  </si>
  <si>
    <t>H_RacingHelmet_2_F</t>
  </si>
  <si>
    <t>Racing Helmet (Golden)</t>
  </si>
  <si>
    <t>H_RacingHelmet_3_F</t>
  </si>
  <si>
    <t>Racing Helmet (Black &amp; orange stripes)</t>
  </si>
  <si>
    <t>H_RacingHelmet_4_F</t>
  </si>
  <si>
    <t>Racing Helmet (Black)</t>
  </si>
  <si>
    <t>H_RacingHelmet_1_black_F</t>
  </si>
  <si>
    <t>Racing Helmet (Blue)</t>
  </si>
  <si>
    <t>H_RacingHelmet_1_blue_F</t>
  </si>
  <si>
    <t>Racing Helmet (Green)</t>
  </si>
  <si>
    <t>H_RacingHelmet_1_green_F</t>
  </si>
  <si>
    <t>Racing Helmet (Red)</t>
  </si>
  <si>
    <t>H_RacingHelmet_1_red_F</t>
  </si>
  <si>
    <t>Racing Helmet (White)</t>
  </si>
  <si>
    <t>H_RacingHelmet_1_white_F</t>
  </si>
  <si>
    <t>Racing Helmet (Yellow)</t>
  </si>
  <si>
    <t>H_RacingHelmet_1_yellow_F</t>
  </si>
  <si>
    <t>Racing Helmet (Orange)</t>
  </si>
  <si>
    <t>H_RacingHelmet_1_orange_F</t>
  </si>
  <si>
    <t>Combat Helmet (Tropic)</t>
  </si>
  <si>
    <t>H_HelmetB_tna_F</t>
  </si>
  <si>
    <t>Skate Helmet</t>
  </si>
  <si>
    <t>H_Helmet_Skate</t>
  </si>
  <si>
    <t>Special Purpose Helmet</t>
  </si>
  <si>
    <t>H_Purpose_Helmet</t>
  </si>
  <si>
    <t>Stealth Combat Helmet</t>
  </si>
  <si>
    <t>H_HelmetB_TI_tna_F</t>
  </si>
  <si>
    <t>Stealth Balaclava</t>
  </si>
  <si>
    <t>H_Stealth_Balaclava</t>
  </si>
  <si>
    <t>Bandanna</t>
  </si>
  <si>
    <t>H_Bandanna</t>
  </si>
  <si>
    <t>Balaclava</t>
  </si>
  <si>
    <t>H_Balaclava</t>
  </si>
  <si>
    <t>Exile snow hat</t>
  </si>
  <si>
    <t>Exile_Snow_Hat</t>
  </si>
  <si>
    <t>Fun Loot</t>
  </si>
  <si>
    <t>Capacity</t>
  </si>
  <si>
    <t xml:space="preserve">Underwear </t>
  </si>
  <si>
    <t>U_BasicBody</t>
  </si>
  <si>
    <t>Combat Fatigues (MTP)</t>
  </si>
  <si>
    <t>U_B_CombatUniform_mcam</t>
  </si>
  <si>
    <t>Combat Fatigues (Tropic, Tee)</t>
  </si>
  <si>
    <t>U_B_T_Soldier_AR_F</t>
  </si>
  <si>
    <t>Worn Combat Fatigues (MTP)</t>
  </si>
  <si>
    <t>U_B_CombatUniform_mcam_worn</t>
  </si>
  <si>
    <t>Guerilla</t>
  </si>
  <si>
    <t>Combat Fatigues (MTP) (Tee)</t>
  </si>
  <si>
    <t>U_B_CombatUniform_mcam_tshirt</t>
  </si>
  <si>
    <t xml:space="preserve">Combat Fatigues [AAF] (Officer)        </t>
  </si>
  <si>
    <t>U_I_CombatUniform_tshirt</t>
  </si>
  <si>
    <t>Combat Fatigues [AAF] (Officer)</t>
  </si>
  <si>
    <t xml:space="preserve">U_I_OfficerUniform	</t>
  </si>
  <si>
    <t>Combat Fatigues (Miller)</t>
  </si>
  <si>
    <t>U_MillerBody</t>
  </si>
  <si>
    <t>Combat Fatigues (Kerry)</t>
  </si>
  <si>
    <t>U_KerryBody</t>
  </si>
  <si>
    <t>Combat Fatigues [AAF] (Rolled-up)</t>
  </si>
  <si>
    <t>U_I_CombatUniform_shortsleeve</t>
  </si>
  <si>
    <t>Officer Fatigues (Hex)</t>
  </si>
  <si>
    <t>U_O_OfficerUniform_ocamo</t>
  </si>
  <si>
    <t>Recon Fatigues (Tropic)</t>
  </si>
  <si>
    <t>U_B_T_Soldier_SL_F</t>
  </si>
  <si>
    <t xml:space="preserve">Recon Fatigues (Black)	</t>
  </si>
  <si>
    <t>U_O_SpecopsUniform_blk</t>
  </si>
  <si>
    <t>Recon Fatigues (MTP)</t>
  </si>
  <si>
    <t>U_B_CombatUniform_mcam_vest</t>
  </si>
  <si>
    <t>Recon Fatigues (HEX)</t>
  </si>
  <si>
    <t>U_O_SpecopsUniform_ocamo</t>
  </si>
  <si>
    <t xml:space="preserve">        Heli Pilot Coveralls [NATO]</t>
  </si>
  <si>
    <t>U_B_HeliPilotCoveralls</t>
  </si>
  <si>
    <t>Heli Pilot Coveralls [AAF]</t>
  </si>
  <si>
    <t>U_I_HeliPilotCoveralls</t>
  </si>
  <si>
    <t xml:space="preserve">        Wetsuit [NATO]</t>
  </si>
  <si>
    <t>U_B_Wetsuit</t>
  </si>
  <si>
    <t>Wetsuit [AAF]</t>
  </si>
  <si>
    <t>U_I_Wetsuit</t>
  </si>
  <si>
    <t>Wetsuit [CSAT]</t>
  </si>
  <si>
    <t>U_O_Wetsuit</t>
  </si>
  <si>
    <t xml:space="preserve">        Fatigues (Hex) [CSAT]</t>
  </si>
  <si>
    <t>U_O_CombatUniform_ocamo</t>
  </si>
  <si>
    <t xml:space="preserve">Fatigues (Urban) [CSAT]	</t>
  </si>
  <si>
    <t>U_O_CombatUniform_oucamo</t>
  </si>
  <si>
    <t>Commoner Clothes (Blue)</t>
  </si>
  <si>
    <t>U_C_Poloshirt_blue</t>
  </si>
  <si>
    <t xml:space="preserve">	Commoner Clothes 3</t>
  </si>
  <si>
    <t>U_C_Commoner1_3</t>
  </si>
  <si>
    <t>Commoner Clothes 2</t>
  </si>
  <si>
    <t>U_C_Commoner1_2</t>
  </si>
  <si>
    <t>U_C_Commoner1_1</t>
  </si>
  <si>
    <t>Commoner Clothes (Red-White)</t>
  </si>
  <si>
    <t>U_C_Poloshirt_redwhite</t>
  </si>
  <si>
    <t>Commoner Clothes (Salmon)</t>
  </si>
  <si>
    <t>U_C_Poloshirt_salmon</t>
  </si>
  <si>
    <t>Commoner Clothes (Tricolor)</t>
  </si>
  <si>
    <t>U_C_Poloshirt_tricolour</t>
  </si>
  <si>
    <t>Commoner Clothes (Striped)</t>
  </si>
  <si>
    <t>U_C_Poloshirt_stripped</t>
  </si>
  <si>
    <t>Commoner Clothes (Burgundy)</t>
  </si>
  <si>
    <t>U_C_Poloshirt_burgundy</t>
  </si>
  <si>
    <t>Rangemaster Suit</t>
  </si>
  <si>
    <t>U_Rangemaster</t>
  </si>
  <si>
    <t>Nikos Clothes</t>
  </si>
  <si>
    <t>U_NikosBody</t>
  </si>
  <si>
    <t>Jacket and Shorts</t>
  </si>
  <si>
    <t>U_OrestesBody</t>
  </si>
  <si>
    <t xml:space="preserve">Specop Fatigues (Sage)        </t>
  </si>
  <si>
    <t>U_B_SpecopsUniform_sgg</t>
  </si>
  <si>
    <t>Pilot Coveralls [NATO]</t>
  </si>
  <si>
    <t>U_B_PilotCoveralls</t>
  </si>
  <si>
    <t>Pilot Coveralls [AAF]</t>
  </si>
  <si>
    <t>U_I_pilotCoveralls</t>
  </si>
  <si>
    <t>Pilot Coveralls [CSAT]</t>
  </si>
  <si>
    <t>U_O_PilotCoveralls</t>
  </si>
  <si>
    <t>Fatigues (Urban) [CSAT]</t>
  </si>
  <si>
    <t>Officer Fatigues (Green Hex) [CSAT]</t>
  </si>
  <si>
    <t>U_O_T_Officer_F</t>
  </si>
  <si>
    <t>Fatigues (Green Hex) [CSAT]</t>
  </si>
  <si>
    <t>U_O_T_Soldier_F</t>
  </si>
  <si>
    <t>Competitor Suit</t>
  </si>
  <si>
    <t>U_Competitor</t>
  </si>
  <si>
    <t>Guerilla Garment</t>
  </si>
  <si>
    <t>U_IG_Guerilla1_1</t>
  </si>
  <si>
    <t>Guerilla Uniform</t>
  </si>
  <si>
    <t>U_IG_leader</t>
  </si>
  <si>
    <t>Guerilla Outfit (Plain, Dark)</t>
  </si>
  <si>
    <t>U_IG_Guerilla2_1</t>
  </si>
  <si>
    <t>Guerilla Outfit (Pattern)</t>
  </si>
  <si>
    <t>U_IG_Guerilla2_2</t>
  </si>
  <si>
    <t>Guerilla Outfit (Plain, Light)</t>
  </si>
  <si>
    <t>U_IG_Guerilla2_3</t>
  </si>
  <si>
    <t>Guerilla Smocks</t>
  </si>
  <si>
    <t>U_OG_Guerilla3_2, U_OG_Guerilla3_1, U_BG_Guerilla3_2, U_BG_Guerilla3_1</t>
  </si>
  <si>
    <t>Worn Clothes</t>
  </si>
  <si>
    <t>U_C_Poor_1, U_C_Poor_2</t>
  </si>
  <si>
    <t>Worker Coveralls</t>
  </si>
  <si>
    <t>U_C_WorkerCoveralls</t>
  </si>
  <si>
    <t xml:space="preserve">Commoner Shorts	</t>
  </si>
  <si>
    <t>U_C_Commoner_shorts</t>
  </si>
  <si>
    <t>Worn Shorts 1</t>
  </si>
  <si>
    <t>U_C_Poor_shorts_1</t>
  </si>
  <si>
    <t>Surfer Outfit 1</t>
  </si>
  <si>
    <t>U_C_ShirtSurfer_shorts</t>
  </si>
  <si>
    <t>CTRG Combat Uniform</t>
  </si>
  <si>
    <t>U_B_CTRG_1,	U_B_CTRG_2</t>
  </si>
  <si>
    <t>CTRG Combat Uniform (Rolled-up)</t>
  </si>
  <si>
    <t>U_B_CTRG_3</t>
  </si>
  <si>
    <t>CTRG Stealth Uniform</t>
  </si>
  <si>
    <t>U_B_CTRG_Soldier_F</t>
  </si>
  <si>
    <t>CTRG Stealth Uniform (Tee)</t>
  </si>
  <si>
    <t>U_B_CTRG_Soldier_2_F</t>
  </si>
  <si>
    <t>CTRG Stealtth Uniform (Rolled-Up)</t>
  </si>
  <si>
    <t>U_B_CTRG_Soldier_3_F</t>
  </si>
  <si>
    <t>CTRG Urban Uniform</t>
  </si>
  <si>
    <t>U_B_CTRG_Soldier_urb_1_F</t>
  </si>
  <si>
    <t>CTRG Urban Uniform (Tee)</t>
  </si>
  <si>
    <t>U_B_CTRG_Soldier_urb_2_F</t>
  </si>
  <si>
    <t>CTRG Urban Uniform (Rolled-up)</t>
  </si>
  <si>
    <t>U_B_CTRG_Soldier_urb_3_F</t>
  </si>
  <si>
    <t>Survival Fatigues</t>
  </si>
  <si>
    <t>U_B_survival_uniform</t>
  </si>
  <si>
    <t>Worn Combat Fatigues (Kerry)</t>
  </si>
  <si>
    <t>U_I_G_Story_Protagonist_F</t>
  </si>
  <si>
    <t>Journalist Clothes</t>
  </si>
  <si>
    <t>U_C_Journalist</t>
  </si>
  <si>
    <t>Scientist Clothes</t>
  </si>
  <si>
    <t>U_C_Scientist</t>
  </si>
  <si>
    <t>Pink</t>
  </si>
  <si>
    <t>U_NikosAgedBody</t>
  </si>
  <si>
    <t xml:space="preserve">Marshal Clothes	</t>
  </si>
  <si>
    <t xml:space="preserve">	U_Marshal</t>
  </si>
  <si>
    <t>VR Suit [NATO]</t>
  </si>
  <si>
    <t xml:space="preserve">U_B_Protagonist_VR	</t>
  </si>
  <si>
    <t>Guerilla Apparel</t>
  </si>
  <si>
    <t>U_IG_Guerrilla_6_1</t>
  </si>
  <si>
    <t>Driver Coverall (Fuel)</t>
  </si>
  <si>
    <t>U_C_Driver_1</t>
  </si>
  <si>
    <t>Driver Coverall (Bluking)</t>
  </si>
  <si>
    <t>U_C_Driver_2</t>
  </si>
  <si>
    <t>Driver Coverall (Redstone)</t>
  </si>
  <si>
    <t>U_C_Driver_3</t>
  </si>
  <si>
    <t>Driver Coverall (Vrana)</t>
  </si>
  <si>
    <t>U_C_Driver_4</t>
  </si>
  <si>
    <t>Driver Coverall (Black)</t>
  </si>
  <si>
    <t>U_C_Driver_1_black</t>
  </si>
  <si>
    <t>Driver Coverall (Blue)</t>
  </si>
  <si>
    <t>U_C_Driver_1_blue</t>
  </si>
  <si>
    <t>Driver Coverall (Green)</t>
  </si>
  <si>
    <t>U_C_Driver_1_green</t>
  </si>
  <si>
    <t>Driver Coverall (Red)</t>
  </si>
  <si>
    <t>U_C_Driver_1_red</t>
  </si>
  <si>
    <t>Driver Coverall (White)</t>
  </si>
  <si>
    <t>U_C_Driver_1_white</t>
  </si>
  <si>
    <t>Driver Coverall (Yellow)</t>
  </si>
  <si>
    <t>U_C_Driver_1_yellow</t>
  </si>
  <si>
    <t>Driver Coverall (Orange)</t>
  </si>
  <si>
    <t>U_C_Driver_1_orange</t>
  </si>
  <si>
    <t>Exile Customs</t>
  </si>
  <si>
    <t>Exile Woodland</t>
  </si>
  <si>
    <t>Full Ghillie (Lush) [NATO]</t>
  </si>
  <si>
    <t>U_B_FullGhillie_lsh</t>
  </si>
  <si>
    <t xml:space="preserve">Full Ghillie (Semi-Arid) [NATO]	</t>
  </si>
  <si>
    <t>U_B_FullGhillie_sard</t>
  </si>
  <si>
    <t>Full Ghillie (Arid) [NATO]</t>
  </si>
  <si>
    <t xml:space="preserve">U_B_FullGhillie_ard	</t>
  </si>
  <si>
    <t>Full Ghillie (Lush) [CSAT]</t>
  </si>
  <si>
    <t>U_O_FullGhillie_lsh</t>
  </si>
  <si>
    <t>Full Ghillie (Semi-Arid) [CSAT]</t>
  </si>
  <si>
    <t>U_O_FullGhillie_sard</t>
  </si>
  <si>
    <t>Full Ghillie (Arid) [CSAT]</t>
  </si>
  <si>
    <t>U_O_FullGhillie_ard</t>
  </si>
  <si>
    <t>Full Ghillie (Lush) [AAF]</t>
  </si>
  <si>
    <t>U_I_FullGhillie_lsh</t>
  </si>
  <si>
    <t>Full Ghillie (Semi-Arid) [AAF]</t>
  </si>
  <si>
    <t>U_I_FullGhillie_sard</t>
  </si>
  <si>
    <t>Full Ghillie (Arid) [AAF]</t>
  </si>
  <si>
    <t>U_I_FullGhillie_ard</t>
  </si>
  <si>
    <t>Ghillie Suit [CSAT]</t>
  </si>
  <si>
    <t>U_O_T_Sniper_F</t>
  </si>
  <si>
    <t>Ghillie Suit [NATO]</t>
  </si>
  <si>
    <t>U_B_GhillieSuit, U_B_T_Sniper_F</t>
  </si>
  <si>
    <t>Hunting Clothes</t>
  </si>
  <si>
    <t>Bandit Clothes (Polo Shirt)</t>
  </si>
  <si>
    <t>U_I_C_Soldier_Bandit_1_F</t>
  </si>
  <si>
    <t>Bandit Clothes (Skull)</t>
  </si>
  <si>
    <t xml:space="preserve"> U_I_C_Soldier_Bandit_2_F</t>
  </si>
  <si>
    <t>Bandit Clothes (Tee)</t>
  </si>
  <si>
    <t xml:space="preserve"> U_I_C_Soldier_Bandit_3_F</t>
  </si>
  <si>
    <t>Bandit Clothes (Checkered)</t>
  </si>
  <si>
    <t xml:space="preserve"> U_I_C_Soldier_Bandit_4_F</t>
  </si>
  <si>
    <t>Bandit Clothes (Tank top)</t>
  </si>
  <si>
    <t xml:space="preserve"> U_I_C_Soldier_Bandit_5_F</t>
  </si>
  <si>
    <t>Casual Clothes (Navy)</t>
  </si>
  <si>
    <t>U_C_Man_casual_1_F</t>
  </si>
  <si>
    <t>Casual Clothes (Blue)</t>
  </si>
  <si>
    <t>U_C_Man_casual_2_F</t>
  </si>
  <si>
    <t>Casual Clothes (Green)</t>
  </si>
  <si>
    <t>U_C_Man_casual_3_F</t>
  </si>
  <si>
    <t>Casual Clothes (Sky)</t>
  </si>
  <si>
    <t>U_C_Man_casual_4_F</t>
  </si>
  <si>
    <t>Casual Clothes (Yellow)</t>
  </si>
  <si>
    <t>U_C_Man_casual_5_F</t>
  </si>
  <si>
    <t>Casual Clothes (Red)</t>
  </si>
  <si>
    <t>U_C_Man_casual_6_F</t>
  </si>
  <si>
    <t>Gendarmeire Commander Uniform</t>
  </si>
  <si>
    <t>U_B_GEN_Commander_F</t>
  </si>
  <si>
    <t>Gendarmeire Uniform</t>
  </si>
  <si>
    <t>U_B_GEN_Soldier_F</t>
  </si>
  <si>
    <t>Paramilitary Garb (Tee)</t>
  </si>
  <si>
    <t>U_I_C_Soldier_Para_1</t>
  </si>
  <si>
    <t>Paramilitary Garb (Jack)</t>
  </si>
  <si>
    <t>U_I_C_Soldier_Para_2</t>
  </si>
  <si>
    <t>Paramilitary Garb (Shirt)</t>
  </si>
  <si>
    <t>U_I_C_Soldier_Para_3_F</t>
  </si>
  <si>
    <t>Paramilitary Garb (Tank top camo)</t>
  </si>
  <si>
    <t>U_I_C_Soldier_Para_4_F</t>
  </si>
  <si>
    <t>Paramilitary Garb (Shorts)</t>
  </si>
  <si>
    <t>U_I_C_Soldier_Para_5_F</t>
  </si>
  <si>
    <t>Special Purpose Suit (Hex)</t>
  </si>
  <si>
    <t>U_O_V_Soldier_Viper_hex_F</t>
  </si>
  <si>
    <t>Special Purpose Suit (Green Hex)</t>
  </si>
  <si>
    <t>U_O_V_Soldier_Viper_F</t>
  </si>
  <si>
    <t>Sport Clothes (Beach)</t>
  </si>
  <si>
    <t>U_C_man_sport_1_F</t>
  </si>
  <si>
    <t>Sport Clothes (Orange)</t>
  </si>
  <si>
    <t>U_C_man_sport_2_F</t>
  </si>
  <si>
    <t>Sport Clothes (Blue)</t>
  </si>
  <si>
    <t xml:space="preserve"> U_C_man_sport_3_F</t>
  </si>
  <si>
    <t>Summer Clothes</t>
  </si>
  <si>
    <t>Syndikat Uniform</t>
  </si>
  <si>
    <t>U_I_C_Soldier_Camo_F</t>
  </si>
  <si>
    <t>Carrier GL Rig (Black)</t>
  </si>
  <si>
    <t>V_PlateCarrierGL_blk</t>
  </si>
  <si>
    <t>Carrier GL Rig (Green)</t>
  </si>
  <si>
    <t xml:space="preserve">V_PlateCarrierGL_rgr	</t>
  </si>
  <si>
    <t>Carrier GL Rig (MTP)</t>
  </si>
  <si>
    <t xml:space="preserve">V_PlateCarrierGL_mtp	</t>
  </si>
  <si>
    <t>Carrier GL Rig (Tropic)</t>
  </si>
  <si>
    <t>V_PlateCarrierGL_tna_F</t>
  </si>
  <si>
    <t>Carrier Special Rig (Black)</t>
  </si>
  <si>
    <t>V_PlateCarrierSpec_blk</t>
  </si>
  <si>
    <t xml:space="preserve">Carrier Special Rig (MTP)	</t>
  </si>
  <si>
    <t>V_PlateCarrierSpec_mtp</t>
  </si>
  <si>
    <t>Carrier Special Rig (Green)</t>
  </si>
  <si>
    <t>V_PlateCarrierSpec_rgr</t>
  </si>
  <si>
    <t>Carrier Special Rig (Tropic)</t>
  </si>
  <si>
    <t>V_PlateCarrierSpec_tna_F</t>
  </si>
  <si>
    <t>Vest (Press)</t>
  </si>
  <si>
    <t xml:space="preserve">V_Press_F        </t>
  </si>
  <si>
    <t>Tactical Vest (Stavrou)</t>
  </si>
  <si>
    <t>V_I_G_resistanceLeader_F</t>
  </si>
  <si>
    <t>Tactical Vest (Police)</t>
  </si>
  <si>
    <t>V_TacVest_blk_POLICE</t>
  </si>
  <si>
    <t>Tactical Vest (Black)</t>
  </si>
  <si>
    <t>V_TacVest_blk</t>
  </si>
  <si>
    <t>Tactical Vest (Olive)</t>
  </si>
  <si>
    <t>V_TacVest_oli</t>
  </si>
  <si>
    <t>Tactical Vest (Brown)</t>
  </si>
  <si>
    <t>V_TacVest_brn</t>
  </si>
  <si>
    <t>Tactical Vest (Khaki)</t>
  </si>
  <si>
    <t>V_TacVest_khk</t>
  </si>
  <si>
    <t>CTRG Plate Carrier Rig Mk.2 (Heavy)</t>
  </si>
  <si>
    <t>V_PlateCarrierH_CTRG</t>
  </si>
  <si>
    <t>CTRG Plate Carrier Rig Mk.1 (Light)</t>
  </si>
  <si>
    <t>V_PlateCarrierL_CTRG</t>
  </si>
  <si>
    <t xml:space="preserve">	Rebreather [NATO] </t>
  </si>
  <si>
    <t>V_RebreatherB</t>
  </si>
  <si>
    <t xml:space="preserve">	Rebreather [CSAT]</t>
  </si>
  <si>
    <t>V_RebreatherIR</t>
  </si>
  <si>
    <t xml:space="preserve">Rebreather [AAF]	</t>
  </si>
  <si>
    <t>V_RebreatherA</t>
  </si>
  <si>
    <t>GA Carrier GL Rig (Digi)</t>
  </si>
  <si>
    <t>V_PlateCarrierIAGL_dgtl</t>
  </si>
  <si>
    <t>GA Carrier GL Rig (Olive)</t>
  </si>
  <si>
    <t>V_PlateCarrierIAGL_oli</t>
  </si>
  <si>
    <t>GA Carrier Rig (Digi)</t>
  </si>
  <si>
    <t>V_PlateCarrierIA2_dgtl</t>
  </si>
  <si>
    <t>GA Carrier Lite (Digi)</t>
  </si>
  <si>
    <t>V_PlateCarrierIA1_dgtl</t>
  </si>
  <si>
    <t xml:space="preserve">ELBV Harness (Gray)	</t>
  </si>
  <si>
    <t>V_HarnessOSpec_gry</t>
  </si>
  <si>
    <t>ELBV Harness (Brown)</t>
  </si>
  <si>
    <t>V_HarnessOSpec_brn</t>
  </si>
  <si>
    <t>LBV Grenadier Harness (Gray)</t>
  </si>
  <si>
    <t>V_HarnessOGL_gry</t>
  </si>
  <si>
    <t>LBV Grenadier Harness (Brown)</t>
  </si>
  <si>
    <t xml:space="preserve">V_HarnessOGL_brn	</t>
  </si>
  <si>
    <t>LBV Harness (Brown)</t>
  </si>
  <si>
    <t>V_HarnessO_brn</t>
  </si>
  <si>
    <t>LBV Harness (Grey)</t>
  </si>
  <si>
    <t>LBV Harness (Green Hex)</t>
  </si>
  <si>
    <t>V_HarnessO_ghex_F</t>
  </si>
  <si>
    <t xml:space="preserve">Camouflaged Vest (Tactical V)        </t>
  </si>
  <si>
    <t>V_TacVestCamo_khk</t>
  </si>
  <si>
    <t>Raven Vest (Black)</t>
  </si>
  <si>
    <t>V_TacVestIR_blk</t>
  </si>
  <si>
    <t>Fighter Chestrig (Olive)</t>
  </si>
  <si>
    <t>V_Chestrig_oli</t>
  </si>
  <si>
    <t>Fighter Chestrig (Black)</t>
  </si>
  <si>
    <t>V_Chestrig_blk</t>
  </si>
  <si>
    <t>Chest Rig (Green)</t>
  </si>
  <si>
    <t>V_Chestrig_rgr</t>
  </si>
  <si>
    <t>Chest Rig (Khaki)</t>
  </si>
  <si>
    <t>V_Chestrig_khk</t>
  </si>
  <si>
    <t>Carrier Lite (Black)</t>
  </si>
  <si>
    <t>V_PlateCarrier1_blk, V_PlateCarrier3_rgr</t>
  </si>
  <si>
    <t xml:space="preserve">	Carrier Lite (Green)</t>
  </si>
  <si>
    <t>V_PlateCarrier1_rgr</t>
  </si>
  <si>
    <t>Carrier Lite (Tropic)</t>
  </si>
  <si>
    <t>V_PlateCarrier1_tna_F</t>
  </si>
  <si>
    <t>Carrier Rig (Green)</t>
  </si>
  <si>
    <t>V_PlateCarrier2_rgr</t>
  </si>
  <si>
    <t xml:space="preserve">	Carrier Rig (Green)</t>
  </si>
  <si>
    <t>V_PlateCarrier3_rgr</t>
  </si>
  <si>
    <t>Carrier Lite (Green, No Flag)</t>
  </si>
  <si>
    <t>V_PlateCarrier1_rgr_noflag_F</t>
  </si>
  <si>
    <t>Carrier Rig</t>
  </si>
  <si>
    <t>V_PlateCarrier2_rgr_noflag_F</t>
  </si>
  <si>
    <t>Carrier Rig (Exile snow vest)</t>
  </si>
  <si>
    <t>Carrier Rig (Tropic)</t>
  </si>
  <si>
    <t>V_PlateCarrier2_tna_F</t>
  </si>
  <si>
    <t>Slash Bandolier (Olive)</t>
  </si>
  <si>
    <t xml:space="preserve">V_BandollierB_oli       </t>
  </si>
  <si>
    <t>Slash Bandolier (Black)</t>
  </si>
  <si>
    <t>V_BandollierB_blk</t>
  </si>
  <si>
    <t>Slash Bandolier (Green)</t>
  </si>
  <si>
    <t>V_BandollierB_rgr</t>
  </si>
  <si>
    <t xml:space="preserve">Slash Bandolier (Khaki)	</t>
  </si>
  <si>
    <t>V_BandollierB_khk</t>
  </si>
  <si>
    <t>Slash Bandolier (Coyote)</t>
  </si>
  <si>
    <t>V_BandollierB_cbr</t>
  </si>
  <si>
    <t>Slash Bandolier (Green Hex)</t>
  </si>
  <si>
    <t>V_BandollierB_ghex_F</t>
  </si>
  <si>
    <t>Rangemaster Belt</t>
  </si>
  <si>
    <t>V_Rangemaster_belt</t>
  </si>
  <si>
    <t>LBV Grenadier Harness (Green Hex)</t>
  </si>
  <si>
    <t>V_HarnessOGL_ghex_F</t>
  </si>
  <si>
    <t>Gendarmerie Vest</t>
  </si>
  <si>
    <t>V_TacVest_gen_F</t>
  </si>
  <si>
    <t>Assault Pack [Black]</t>
  </si>
  <si>
    <t>B_AssaultPack_blk</t>
  </si>
  <si>
    <t>Assault Pack [Coyote]</t>
  </si>
  <si>
    <t>B_AssaultPack_cbr</t>
  </si>
  <si>
    <t>Assault Pack [Digi]</t>
  </si>
  <si>
    <t>B_AssaultPack_dgtl</t>
  </si>
  <si>
    <t>Assault Pack [Khaki]</t>
  </si>
  <si>
    <t>B_AssaultPack_khk</t>
  </si>
  <si>
    <t>Assault Pack [MTP]</t>
  </si>
  <si>
    <t>B_AssaultPack_mcamo</t>
  </si>
  <si>
    <t>Assault Pack [Hex]</t>
  </si>
  <si>
    <t>B_AssaultPack_ocamo</t>
  </si>
  <si>
    <t>Assault Pack [Green]</t>
  </si>
  <si>
    <t>B_AssaultPack_rgr</t>
  </si>
  <si>
    <t>Assault Pack [Sage]</t>
  </si>
  <si>
    <t>B_AssaultPack_sgg</t>
  </si>
  <si>
    <t>US Assault Pack (Kerry)</t>
  </si>
  <si>
    <t>B_AssaultPack_Kerry</t>
  </si>
  <si>
    <t>Carryall Backpack [Coyote]</t>
  </si>
  <si>
    <t>B_Carryall_cbr</t>
  </si>
  <si>
    <t>Carryall Backpack [Khaki]</t>
  </si>
  <si>
    <t>B_Carryall_khk</t>
  </si>
  <si>
    <t>Carryall Backpack [MTP]</t>
  </si>
  <si>
    <t>B_Carryall_mcamo</t>
  </si>
  <si>
    <t>Carryall Backpack [Hex]</t>
  </si>
  <si>
    <t>B_Carryall_ocamo</t>
  </si>
  <si>
    <t>Carryall Backpack [Olive]</t>
  </si>
  <si>
    <t>B_Carryall_oli</t>
  </si>
  <si>
    <t>Carryall Backpack [Urban]</t>
  </si>
  <si>
    <t>B_Carryall_oucamo</t>
  </si>
  <si>
    <t>Field Pack [Black]</t>
  </si>
  <si>
    <t>B_FieldPack_blk</t>
  </si>
  <si>
    <t>Field Pack [Coyote]</t>
  </si>
  <si>
    <t>B_FieldPack_cbr</t>
  </si>
  <si>
    <t>Field Pack [Khaki]</t>
  </si>
  <si>
    <t>B_FieldPack_khk</t>
  </si>
  <si>
    <t>Field Pack [Hex]</t>
  </si>
  <si>
    <t>B_FieldPack_ocamo</t>
  </si>
  <si>
    <t>Field Pack [Olive]</t>
  </si>
  <si>
    <t>B_FieldPack_oli</t>
  </si>
  <si>
    <t>Field Pack [Urban]</t>
  </si>
  <si>
    <t>B_FieldPack_oucamo</t>
  </si>
  <si>
    <t>Hunting Backpack</t>
  </si>
  <si>
    <t>B_HuntingBackpack</t>
  </si>
  <si>
    <t>Kitbag [Coyote]</t>
  </si>
  <si>
    <t>B_Kitbag_cbr</t>
  </si>
  <si>
    <t>Kitbag [MTP]</t>
  </si>
  <si>
    <t>B_Kitbag_mcamo</t>
  </si>
  <si>
    <t>Kitbag [Green]</t>
  </si>
  <si>
    <t>B_Kitbag_rgr</t>
  </si>
  <si>
    <t>Outdoor Pack [Black]</t>
  </si>
  <si>
    <t>B_OutdoorPack_blk</t>
  </si>
  <si>
    <t>Outdoor Pack [Blue]</t>
  </si>
  <si>
    <t>B_OutdoorPack_blu</t>
  </si>
  <si>
    <t>Outdoor Pack [Tan]</t>
  </si>
  <si>
    <t>B_OutdoorPack_tan</t>
  </si>
  <si>
    <t>Steerable Parachute</t>
  </si>
  <si>
    <t>B_Parachute</t>
  </si>
  <si>
    <t>Tactical Backpack [Black]</t>
  </si>
  <si>
    <t>B_TacticalPack_blk</t>
  </si>
  <si>
    <t>Tactical Backpack [MTP]</t>
  </si>
  <si>
    <t>B_TacticalPack_mcamo</t>
  </si>
  <si>
    <t>Tactical Backpack [Hex]</t>
  </si>
  <si>
    <t>B_TacticalPack_ocamo</t>
  </si>
  <si>
    <t>Tactical Backpack [Olive]</t>
  </si>
  <si>
    <t>B_TacticalPack_oli</t>
  </si>
  <si>
    <t>Tactical Backpack [Green]</t>
  </si>
  <si>
    <t>B_TacticalPack_rgr</t>
  </si>
  <si>
    <t>Bergen [Black]</t>
  </si>
  <si>
    <t>B_Bergen_blk</t>
  </si>
  <si>
    <t>Bergen [Red]</t>
  </si>
  <si>
    <t>B_BergenC_red</t>
  </si>
  <si>
    <t>Bergen [Green]</t>
  </si>
  <si>
    <t>B_BergenC_grn</t>
  </si>
  <si>
    <t>Bergen [Blue]</t>
  </si>
  <si>
    <t>B_BergenC_blu</t>
  </si>
  <si>
    <t>Viper Harness [Oil]</t>
  </si>
  <si>
    <t>B_ViperHarness_oli_F</t>
  </si>
  <si>
    <t>Viper Harness [kahk]</t>
  </si>
  <si>
    <t>B_ViperHarness_khk_F</t>
  </si>
  <si>
    <t>Viper Harness [Green hex]</t>
  </si>
  <si>
    <t>B_ViperHarness_ghex_F</t>
  </si>
  <si>
    <t>Viper Harness [Black]</t>
  </si>
  <si>
    <t>B_ViperHarness_blk_F</t>
  </si>
  <si>
    <t>Viper Harness [Hex]</t>
  </si>
  <si>
    <t>B_ViperHarness_hex_F</t>
  </si>
  <si>
    <t>Viper Light Harness [Oil]</t>
  </si>
  <si>
    <t>B_ViperLightHarness_oli_F</t>
  </si>
  <si>
    <t>Viper Light Harness [Kahk]</t>
  </si>
  <si>
    <t>B_ViperLightHarness_khk_F</t>
  </si>
  <si>
    <t>Viper Light Harness [Black]</t>
  </si>
  <si>
    <t>B_ViperLightHarness_blk_F</t>
  </si>
  <si>
    <t>Viper Light Harness [Green Hex]</t>
  </si>
  <si>
    <t>B_ViperLightHarness_ghex_F</t>
  </si>
  <si>
    <t>Viper Light Harness [Hex]</t>
  </si>
  <si>
    <t>B_ViperLightHarness_hex_F</t>
  </si>
  <si>
    <t>Bergen Backpack [Tropic]</t>
  </si>
  <si>
    <t xml:space="preserve">B_Bergen_tna_F </t>
  </si>
  <si>
    <t>Bergen Backpack [MTP]</t>
  </si>
  <si>
    <t>B_Bergen_mcamo_F</t>
  </si>
  <si>
    <t>Bergen Backpack [Digital]</t>
  </si>
  <si>
    <t>B_Bergen_dgtl_F</t>
  </si>
  <si>
    <t>Bergen Backpack [Hex]</t>
  </si>
  <si>
    <t>B_Bergen_hex_F</t>
  </si>
  <si>
    <t>C_Offroad_02_unarmed_F</t>
  </si>
  <si>
    <t>MB 4WD (Jeep)</t>
  </si>
  <si>
    <t>New Bike</t>
  </si>
  <si>
    <t>Lada_Militia</t>
  </si>
  <si>
    <t>Vaz (Militia)</t>
  </si>
  <si>
    <t>Lada_Civ_03</t>
  </si>
  <si>
    <t>Vaz (Green Rusty)</t>
  </si>
  <si>
    <t>Lada_Civ_04</t>
  </si>
  <si>
    <t>Vaz (Decorated Green/White)</t>
  </si>
  <si>
    <t>Lada_Civ_01</t>
  </si>
  <si>
    <t>Vaz (White)</t>
  </si>
  <si>
    <t>Lada_Civ_02</t>
  </si>
  <si>
    <t>Vaz (Red)</t>
  </si>
  <si>
    <t>C_Kart__01_Fuel_F</t>
  </si>
  <si>
    <t>Kart (Fuel)</t>
  </si>
  <si>
    <t>C_Kart__01_Vrana_F</t>
  </si>
  <si>
    <t>Kart (Vrana)</t>
  </si>
  <si>
    <t>Exile_Car_Kart_BlueKing</t>
  </si>
  <si>
    <t>Kart (BluKing)</t>
  </si>
  <si>
    <t>Exile_Car_Kart_RedStone</t>
  </si>
  <si>
    <t>Kart (Red Stone)</t>
  </si>
  <si>
    <t>Exile_Car_Kart_White</t>
  </si>
  <si>
    <t>Kart (White)</t>
  </si>
  <si>
    <t>Exile_Car_Kart_Black</t>
  </si>
  <si>
    <t>Kart (Black)</t>
  </si>
  <si>
    <t>Exile_Car_Kart_Blue</t>
  </si>
  <si>
    <t>Kart (Blue)</t>
  </si>
  <si>
    <t>Exile_Car_Kart_Orange</t>
  </si>
  <si>
    <t>Kart (Green)</t>
  </si>
  <si>
    <t>Exile_Car_Kart_Yellow</t>
  </si>
  <si>
    <t>Kart (Yellow)</t>
  </si>
  <si>
    <t>Exile_Car_Kart_Green</t>
  </si>
  <si>
    <t>Exile_Car_UAZ_Open_Green</t>
  </si>
  <si>
    <t>UAZ (Open)</t>
  </si>
  <si>
    <t>Exile_Car_UAZ_Green</t>
  </si>
  <si>
    <t>UAZ (Green)</t>
  </si>
  <si>
    <t>Exile_Car_Tractor_Red</t>
  </si>
  <si>
    <t>Tractor</t>
  </si>
  <si>
    <t>Exile_Car_SUVXL_Black</t>
  </si>
  <si>
    <t>SUV (Classic Black)</t>
  </si>
  <si>
    <t>SUV_Base</t>
  </si>
  <si>
    <t>SUV (A2 Base)</t>
  </si>
  <si>
    <t>Exile_Car_SUV_Rusty2</t>
  </si>
  <si>
    <t>SUV (Rusty 3 White)</t>
  </si>
  <si>
    <t>SUV (Rusty 2 red)</t>
  </si>
  <si>
    <t>Exile_Car_SUV_Rusty1</t>
  </si>
  <si>
    <t>SUV (Rusty 1 Brown)</t>
  </si>
  <si>
    <t>Exile_Car_SUV_Red</t>
  </si>
  <si>
    <t>SUV (Red)</t>
  </si>
  <si>
    <t>Exile_Car_SUV_Orange</t>
  </si>
  <si>
    <t>SUV (Orange)</t>
  </si>
  <si>
    <t>Exile_Car_SUV_Grey</t>
  </si>
  <si>
    <t>SUV (Grey)</t>
  </si>
  <si>
    <t>Exile_Car_SUV_Black</t>
  </si>
  <si>
    <t>SUV (Black)</t>
  </si>
  <si>
    <t>Octavia_Civ_01</t>
  </si>
  <si>
    <t>Skoda Octavia (White)</t>
  </si>
  <si>
    <t>Exile_Bike_QuadBike_Black</t>
  </si>
  <si>
    <t>Quad Bike (Black)</t>
  </si>
  <si>
    <t>Exile_Bike_QuadBike_Fia</t>
  </si>
  <si>
    <t>Quad Bike (Camo Fia)</t>
  </si>
  <si>
    <t>Exile_Bike_QuadBike_CSAT</t>
  </si>
  <si>
    <t>Quad Bike (Camo CSAT)</t>
  </si>
  <si>
    <t>Exile_Bike_QuadBike_Guerilla02</t>
  </si>
  <si>
    <t>Quad Bike (Guerilla 02)</t>
  </si>
  <si>
    <t>Exile_Bike_QuadBike_Guerilla01</t>
  </si>
  <si>
    <t>Quad Bike (Guerilla 01)</t>
  </si>
  <si>
    <t>Exile_Bike_QuadBike_White</t>
  </si>
  <si>
    <t>Quad Bike (White)</t>
  </si>
  <si>
    <t>Exile_Bike_QuadBike_Red</t>
  </si>
  <si>
    <t>Quad Bike (Red)</t>
  </si>
  <si>
    <t>Exile_Bike_QuadBike_Blue</t>
  </si>
  <si>
    <t>Quad Bike (Blue)</t>
  </si>
  <si>
    <t>Exile_Car_OldTractor_Red</t>
  </si>
  <si>
    <t>Old Tractor</t>
  </si>
  <si>
    <t>Exile_Car_Offroad_Repair_BlueCustom</t>
  </si>
  <si>
    <t>Offroad Repair (Custom Blue)</t>
  </si>
  <si>
    <t>Exile_Car_Offroad_Repair_DarkRed</t>
  </si>
  <si>
    <t>Offroad  Repair (DarkRed)</t>
  </si>
  <si>
    <t>Exile_Car_Offroad_Repair_Beige</t>
  </si>
  <si>
    <t>Offroad  Repair (Beige)</t>
  </si>
  <si>
    <t>Exile_Car_Offroad_Repair_Civilian</t>
  </si>
  <si>
    <t>Offroad Repair (Civilian Yellow)</t>
  </si>
  <si>
    <t>Exile_Car_Offroad_Repair_White</t>
  </si>
  <si>
    <t>Offroad Repair (White)</t>
  </si>
  <si>
    <t>Exile_Car_Offroad_Repair_Red</t>
  </si>
  <si>
    <t>Offroad  Repair (Red)</t>
  </si>
  <si>
    <t>Exile_Car_Offroad_Repair_Blue</t>
  </si>
  <si>
    <t>Offroad  Repair (Blue)</t>
  </si>
  <si>
    <t>Exile_Car_Offroad_Repair_Guerilla12</t>
  </si>
  <si>
    <t>Offroad Repair (Guerilla 12)</t>
  </si>
  <si>
    <t>Exile_Car_Offroad_Repair_Guerilla11</t>
  </si>
  <si>
    <t>Offroad  Repair (Guerilla 11)</t>
  </si>
  <si>
    <t>Exile_Car_Offroad_Repair_Guerilla10</t>
  </si>
  <si>
    <t>Offroad Repair (Guerilla 10)</t>
  </si>
  <si>
    <t>Exile_Car_Offroad_Repair_Guerilla09</t>
  </si>
  <si>
    <t>Offroad Repair (Guerilla 09)</t>
  </si>
  <si>
    <t>Exile_Car_Offroad_Repair_Guerilla08</t>
  </si>
  <si>
    <t>Offroad  Repair (Guerilla 08)</t>
  </si>
  <si>
    <t>Exile_Car_Offroad_Repair_Guerilla07</t>
  </si>
  <si>
    <t>Offroad  Repair (Guerilla 07)</t>
  </si>
  <si>
    <t>Exile_Car_Offroad_Repair_Guerilla06</t>
  </si>
  <si>
    <t>Offroad Repair  (Guerilla 06)</t>
  </si>
  <si>
    <t>Exile_Car_Offroad_Repair_Guerilla05</t>
  </si>
  <si>
    <t>Offroad Repair (Guerilla 05)</t>
  </si>
  <si>
    <t>Exile_Car_Offroad_Repair_Guerilla04</t>
  </si>
  <si>
    <t>Offroad Repair  (Guerilla 04)</t>
  </si>
  <si>
    <t>Exile_Car_Offroad_Repair_Guerilla03</t>
  </si>
  <si>
    <t>Offroad Repair (Guerilla 03)</t>
  </si>
  <si>
    <t>Exile_Car_Offroad_Repair_Guerilla02</t>
  </si>
  <si>
    <t>Offroad Repair  (Guerilla 02)</t>
  </si>
  <si>
    <t>Exile_Car_Offroad_Repair_Guerilla01</t>
  </si>
  <si>
    <t>Offroad Repair  (Guerilla 01)</t>
  </si>
  <si>
    <t>Exile_Car_Offroad_Guerilla12</t>
  </si>
  <si>
    <t>Offroad (Guerilla 12)</t>
  </si>
  <si>
    <t>Exile_Car_Offroad_Guerilla11</t>
  </si>
  <si>
    <t>Offroad (Guerilla 11)</t>
  </si>
  <si>
    <t>Exile_Car_Offroad_Guerilla10</t>
  </si>
  <si>
    <t>Offroad (Guerilla 10)</t>
  </si>
  <si>
    <t>Exile_Car_Offroad_Guerilla09</t>
  </si>
  <si>
    <t>Offroad (Guerilla 09)</t>
  </si>
  <si>
    <t>Exile_Car_Offroad_Guerilla08</t>
  </si>
  <si>
    <t>Offroad (Guerilla 08)</t>
  </si>
  <si>
    <t>Exile_Car_Offroad_Guerilla07</t>
  </si>
  <si>
    <t>Offroad (Guerilla 07)</t>
  </si>
  <si>
    <t>Exile_Car_Offroad_Guerilla06</t>
  </si>
  <si>
    <t>Offroad (Guerilla 06)</t>
  </si>
  <si>
    <t>Exile_Car_Offroad_Guerilla05</t>
  </si>
  <si>
    <t>Offroad (Guerilla 05)</t>
  </si>
  <si>
    <t>Exile_Car_Offroad_Guerilla04</t>
  </si>
  <si>
    <t>Offroad (Guerilla 04)</t>
  </si>
  <si>
    <t>Exile_Car_Offroad_Guerilla03</t>
  </si>
  <si>
    <t>Offroad (Guerilla 03)</t>
  </si>
  <si>
    <t>Exile_Car_Offroad_Guerilla02</t>
  </si>
  <si>
    <t>Offroad (Guerilla 02)</t>
  </si>
  <si>
    <t>Exile_Car_Offroad_Guerilla01</t>
  </si>
  <si>
    <t>Offroad (Guerilla 01)</t>
  </si>
  <si>
    <t>Exile_Car_Offroad_Rusty3</t>
  </si>
  <si>
    <t>Offroad (Rusty Beige)</t>
  </si>
  <si>
    <t>Exile_Car_Offroad_Rusty2</t>
  </si>
  <si>
    <t>Offroad (Rusty Blue)</t>
  </si>
  <si>
    <t>Exile_Car_Offroad_Rusty1</t>
  </si>
  <si>
    <t>Offroad (Rusty Red)</t>
  </si>
  <si>
    <t>Exile_Car_Offroad_Darkred</t>
  </si>
  <si>
    <t>Offroad (Blue DarkRed)</t>
  </si>
  <si>
    <t>Exile_Car_Offroad_BlueCustom</t>
  </si>
  <si>
    <t>Offroad (Blue Custom)</t>
  </si>
  <si>
    <t>Exile_Car_Offroad_Beige</t>
  </si>
  <si>
    <t>Offroad (Beige)</t>
  </si>
  <si>
    <t xml:space="preserve">Exile_Car_Offroad_White </t>
  </si>
  <si>
    <t>Offroad (White)</t>
  </si>
  <si>
    <t>Exile_Car_Offroad_Blue</t>
  </si>
  <si>
    <t>Offroad (Blue)</t>
  </si>
  <si>
    <t>Exile_Car_Offroad_Red</t>
  </si>
  <si>
    <t>Offroad (Red)</t>
  </si>
  <si>
    <t>Exile_Car_Octavius_Black</t>
  </si>
  <si>
    <t>Octavius (Black)</t>
  </si>
  <si>
    <t>Exile_Car_Octavius_White</t>
  </si>
  <si>
    <t>Octavius (White)</t>
  </si>
  <si>
    <t>Exile_Car_LandRover_Ambulance_Desert</t>
  </si>
  <si>
    <t>Land Rover (Ambulance Desert)</t>
  </si>
  <si>
    <t>Exile_Car_LandRover_Ambulance_Sand</t>
  </si>
  <si>
    <t>Land Rover (Ambulance Sand)</t>
  </si>
  <si>
    <t>Exile_Car_LandRover_Ambulance_Green</t>
  </si>
  <si>
    <t>Land Rover (Ambulance Green)</t>
  </si>
  <si>
    <t>LandRover_Civ_02</t>
  </si>
  <si>
    <t>Land Rover (Arc)</t>
  </si>
  <si>
    <t>LandRover_Civ_01</t>
  </si>
  <si>
    <t>Land Rover (Red)</t>
  </si>
  <si>
    <t>LandRover_Civ_01_Urban1</t>
  </si>
  <si>
    <t>Land Rover (Urban)</t>
  </si>
  <si>
    <t>LandRover_Civ_03</t>
  </si>
  <si>
    <t>Land Rover (Sand)</t>
  </si>
  <si>
    <t>Exile_Car_LandRover_Green</t>
  </si>
  <si>
    <t>Land Rover (Green)</t>
  </si>
  <si>
    <t>Exile_Car_LandRover_Desert</t>
  </si>
  <si>
    <t>Land Rover (Desert)</t>
  </si>
  <si>
    <t>Exile_Car_LandRover_Sand</t>
  </si>
  <si>
    <t>Exile_Car_LandRover_Red</t>
  </si>
  <si>
    <t>Exile_Car_Lada_White</t>
  </si>
  <si>
    <t>Lada (White)</t>
  </si>
  <si>
    <t>Exile_Car_Lada_Taxi</t>
  </si>
  <si>
    <t>Lada (Taxi)</t>
  </si>
  <si>
    <t>Exile_Car_Lada_Red</t>
  </si>
  <si>
    <t>Lada (Red)</t>
  </si>
  <si>
    <t>Exile_Car_Lada_Green</t>
  </si>
  <si>
    <t>Lada (Green)</t>
  </si>
  <si>
    <t>Exile_Car_Lada_Hipster</t>
  </si>
  <si>
    <t>Lada (Hipster)</t>
  </si>
  <si>
    <t>C_Hatchback_01_sport_F</t>
  </si>
  <si>
    <t>Hatchback (Sport Greenish)</t>
  </si>
  <si>
    <t>Exile_Car_Hatchback_Sport_Orange</t>
  </si>
  <si>
    <t>Hatchback (Sport Orange)</t>
  </si>
  <si>
    <t>Exile_Car_Hatchback_Sport_Blue</t>
  </si>
  <si>
    <t>Hatchback (Sport Blue)</t>
  </si>
  <si>
    <t>Exile_Car_Hatchback_Sport_Green</t>
  </si>
  <si>
    <t>Hatchback (Sport Green)</t>
  </si>
  <si>
    <t>Exile_Car_Hatchback_Sport_Red</t>
  </si>
  <si>
    <t>Hatchback (Sport Red)</t>
  </si>
  <si>
    <t>Exile_Car_Hatchback_Sport_Beige</t>
  </si>
  <si>
    <t>Hatchback (Sport Beige)</t>
  </si>
  <si>
    <t>Exile_Car_Hatchback_Sport_White</t>
  </si>
  <si>
    <t>Hatchback (Sport White)</t>
  </si>
  <si>
    <t>common</t>
  </si>
  <si>
    <t>Exile_Car_Hatchback_BeigeCostom</t>
  </si>
  <si>
    <t xml:space="preserve">Hatchback(Beige Blue) </t>
  </si>
  <si>
    <t>Exile_Car_Hatchback_BlueCostom</t>
  </si>
  <si>
    <t xml:space="preserve">Hatchback(Costom Blue) </t>
  </si>
  <si>
    <t>C_Hatchback_01_F</t>
  </si>
  <si>
    <t>Hatchback (Yellow/Beige)</t>
  </si>
  <si>
    <t>Exile_Car_Hatchback_Beige</t>
  </si>
  <si>
    <t>Hatchback (Beige)</t>
  </si>
  <si>
    <t>Exile_Car_Hatchback_Yellow</t>
  </si>
  <si>
    <t>Hatchback (Yellow)</t>
  </si>
  <si>
    <t>Exile_Car_Hatchback_Dark</t>
  </si>
  <si>
    <t>Hatchback (Dark)</t>
  </si>
  <si>
    <t>Exile_Car_Hatchback_Green</t>
  </si>
  <si>
    <t>Hatchback (Green)</t>
  </si>
  <si>
    <t>Exile_Car_Hatchback_Black</t>
  </si>
  <si>
    <t>Hatchback (Black)</t>
  </si>
  <si>
    <t>Exile_Car_Hatchback_Blue</t>
  </si>
  <si>
    <t>Hatchback (Blue)</t>
  </si>
  <si>
    <t>Exile_Car_Hatchback_Grey</t>
  </si>
  <si>
    <t>Hatchback (Grey)</t>
  </si>
  <si>
    <t>Exile_Car_Hatchback_Rusty3</t>
  </si>
  <si>
    <t>Hatchback (Rusty Yellow)</t>
  </si>
  <si>
    <t>Exile_Car_Hatchback_Rusty2</t>
  </si>
  <si>
    <t>Hatchback (Rusty Red)</t>
  </si>
  <si>
    <t>Exile_Car_Hatchback_Rusty1</t>
  </si>
  <si>
    <t>Hatchback (White Rusty)</t>
  </si>
  <si>
    <t>Exile_Car_Volha_White</t>
  </si>
  <si>
    <t>Volha (White)</t>
  </si>
  <si>
    <t>Exile_Car_Volha_Black</t>
  </si>
  <si>
    <t>Volha (Black)</t>
  </si>
  <si>
    <t>Exile_Car_Volha_Blue</t>
  </si>
  <si>
    <t>Volha (Blue)</t>
  </si>
  <si>
    <t>volha_Civ_03</t>
  </si>
  <si>
    <t>GAZ Volha (Black)</t>
  </si>
  <si>
    <t>volha_Civ_01</t>
  </si>
  <si>
    <t>GAZ Volha (Blue)</t>
  </si>
  <si>
    <t>volha_Civ_02</t>
  </si>
  <si>
    <t>GAZ Volha (Gray)</t>
  </si>
  <si>
    <t>Speed</t>
  </si>
  <si>
    <t>Storage</t>
  </si>
  <si>
    <t>Quality</t>
  </si>
  <si>
    <t>Tow Tracktor</t>
  </si>
  <si>
    <t>Exile_Car_TowTracktor_White</t>
  </si>
  <si>
    <t>Ikarus (Blue) Same as all NR.1</t>
  </si>
  <si>
    <t>Exile_Car_Ikarus_Blue</t>
  </si>
  <si>
    <t>Ikarus (Base) Same as all NR.1</t>
  </si>
  <si>
    <t>Ikarus_Civ_Base</t>
  </si>
  <si>
    <t>Ikarus_Base</t>
  </si>
  <si>
    <t>Ikarus (Red)Same as all NR.2</t>
  </si>
  <si>
    <t>Exile_Car_Ikarus_Red</t>
  </si>
  <si>
    <t>Ikarus (Party) Same as all NR.2</t>
  </si>
  <si>
    <t>Exile_Car_Ikarus_Party</t>
  </si>
  <si>
    <t>Ikarus (Blue) Same as all NR.2</t>
  </si>
  <si>
    <t>Ikarus_Civ_02</t>
  </si>
  <si>
    <t>Tempest (Transport)</t>
  </si>
  <si>
    <t>Exile_Car_Tempest</t>
  </si>
  <si>
    <t>Tempest (Device)</t>
  </si>
  <si>
    <t>O_Truck_03_device_F</t>
  </si>
  <si>
    <t>Tempest (Ammo)</t>
  </si>
  <si>
    <t>O_Truck_03_ammo_F</t>
  </si>
  <si>
    <t>Tempest (Fuel)</t>
  </si>
  <si>
    <t>O_Truck_03_fuel_F</t>
  </si>
  <si>
    <t>Tempest (Medical)</t>
  </si>
  <si>
    <t>O_Truck_03_medical_F</t>
  </si>
  <si>
    <t>Tempest (Repair)</t>
  </si>
  <si>
    <t>O_Truck_03_repair_F</t>
  </si>
  <si>
    <t>Tempest (Covered Transport)</t>
  </si>
  <si>
    <t>O_Truck_03_covered_F</t>
  </si>
  <si>
    <t>Zamak Transport</t>
  </si>
  <si>
    <t>Exile_Car_Zamak</t>
  </si>
  <si>
    <t>Zamak Transport (Covered)</t>
  </si>
  <si>
    <t>C_Truck_02_covered_F</t>
  </si>
  <si>
    <t>Zamak Repair</t>
  </si>
  <si>
    <t>C_Truck_02_box_F</t>
  </si>
  <si>
    <t>Zamak Fuel</t>
  </si>
  <si>
    <t>C_Truck_02_fuel_F</t>
  </si>
  <si>
    <t>Van (White)</t>
  </si>
  <si>
    <t>Exile_Car_Van_White</t>
  </si>
  <si>
    <t>Van (Red)</t>
  </si>
  <si>
    <t>Exile_Car_Van_Red</t>
  </si>
  <si>
    <t>Van (Black)</t>
  </si>
  <si>
    <t>Exile_Car_Van_Black</t>
  </si>
  <si>
    <t>Van (Guerilla 01)</t>
  </si>
  <si>
    <t>Exile_Car_Van_Guerilla01</t>
  </si>
  <si>
    <t>Van (Guerilla 02)</t>
  </si>
  <si>
    <t>Exile_Car_Van_Guerilla02</t>
  </si>
  <si>
    <t>Van (Guerilla 03)</t>
  </si>
  <si>
    <t>Exile_Car_Van_Guerilla03</t>
  </si>
  <si>
    <t>Van (Guerilla 04)</t>
  </si>
  <si>
    <t>Exile_Car_Van_Guerilla04</t>
  </si>
  <si>
    <t>Van (Guerilla 05)</t>
  </si>
  <si>
    <t>Exile_Car_Van_Guerilla05</t>
  </si>
  <si>
    <t>Van (Guerilla 06)</t>
  </si>
  <si>
    <t>Exile_Car_Van_Guerilla06</t>
  </si>
  <si>
    <t>Van (Guerilla 07)</t>
  </si>
  <si>
    <t>Exile_Car_Van_Guerilla07</t>
  </si>
  <si>
    <t>Van (Guerilla 08)</t>
  </si>
  <si>
    <t>Exile_Car_Van_Guerilla08</t>
  </si>
  <si>
    <t>Van (Box Red)</t>
  </si>
  <si>
    <t>Exile_Car_Van_Box_Red</t>
  </si>
  <si>
    <t>Van (Box White)</t>
  </si>
  <si>
    <t>Exile_Car_Van_Box_White</t>
  </si>
  <si>
    <t>Van (Box Black)</t>
  </si>
  <si>
    <t>Exile_Car_Van_Box_Black</t>
  </si>
  <si>
    <t>Van (Box Guerilla 01)</t>
  </si>
  <si>
    <t>Exile_Car_Van_Box_Guerilla01</t>
  </si>
  <si>
    <t>Van ( Box Guerilla 02)</t>
  </si>
  <si>
    <t>Exile_Car_Van_Box_Guerilla02</t>
  </si>
  <si>
    <t>Van (Box Guerilla 03)</t>
  </si>
  <si>
    <t>Exile_Car_Van_Box_Guerilla03</t>
  </si>
  <si>
    <t>Van (Box Guerilla 04)</t>
  </si>
  <si>
    <t>Exile_Car_Van_Box_Guerilla04</t>
  </si>
  <si>
    <t>Van (Box Guerilla 05)</t>
  </si>
  <si>
    <t>Exile_Car_Van_Box_Guerilla05</t>
  </si>
  <si>
    <t>Van (Box Guerilla 06)</t>
  </si>
  <si>
    <t>Exile_Car_Van_Box_Guerilla06</t>
  </si>
  <si>
    <t>Van (Box Guerilla 07)</t>
  </si>
  <si>
    <t>Exile_Car_Van_Box_Guerilla07</t>
  </si>
  <si>
    <t>Van ( Box Guerilla 08)</t>
  </si>
  <si>
    <t>Exile_Car_Van_Box_Guerilla08</t>
  </si>
  <si>
    <t>Van (Fuel Black)</t>
  </si>
  <si>
    <t>Exile_Car_Van_Fuel_Black</t>
  </si>
  <si>
    <t>Van (Fuel Red)</t>
  </si>
  <si>
    <t>Exile_Car_Van_Fuel_Red</t>
  </si>
  <si>
    <t>Van (Fuel White)</t>
  </si>
  <si>
    <t>Exile_Car_Van_Fuel_White</t>
  </si>
  <si>
    <t>Van (Fuel Guerilla 01)</t>
  </si>
  <si>
    <t>Exile_Car_Van_Fuel_Guerilla01</t>
  </si>
  <si>
    <t>Van (Fuel Guerilla 02)</t>
  </si>
  <si>
    <t>Exile_Car_Van_Fuel_Guerilla02</t>
  </si>
  <si>
    <t>Van (Fuel Guerilla 03)</t>
  </si>
  <si>
    <t>Exile_Car_Van_Fuel_Guerilla03</t>
  </si>
  <si>
    <t>Ural (Covered Blue/Red)</t>
  </si>
  <si>
    <t>Exile_Car_Ural_Covered_Worker</t>
  </si>
  <si>
    <t>Ural (Covered Yellow)</t>
  </si>
  <si>
    <t>Exile_Car_Ural_Covered_Yellow</t>
  </si>
  <si>
    <t>Ural (Covered Military Green)</t>
  </si>
  <si>
    <t>Exile_Car_Ural_Covered_Military</t>
  </si>
  <si>
    <t>Ural (Covered Blue)</t>
  </si>
  <si>
    <t>Exile_Car_Ural_Covered_Blue</t>
  </si>
  <si>
    <t>Ural (Open Blue/Red)</t>
  </si>
  <si>
    <t>Exile_Car_Ural_Open_Worker</t>
  </si>
  <si>
    <t>Ural (Open Blue)</t>
  </si>
  <si>
    <t>Exile_Car_Ural_Open_Blue</t>
  </si>
  <si>
    <t>Ural (Open Military)</t>
  </si>
  <si>
    <t>Exile_Car_Ural_Open_Military</t>
  </si>
  <si>
    <t>Ural (Open Yellow)</t>
  </si>
  <si>
    <t>Exile_Car_Ural_Open_Yellow</t>
  </si>
  <si>
    <t>HEMMT (Ammo)</t>
  </si>
  <si>
    <t>B_Truck_01_ammo_F</t>
  </si>
  <si>
    <t>HEMMT (Transport)</t>
  </si>
  <si>
    <t>Exile_Car_HEMMT</t>
  </si>
  <si>
    <t>HEMMT (Box)</t>
  </si>
  <si>
    <t>B_Truck_01_box_F</t>
  </si>
  <si>
    <t>HEMMT (Repair)</t>
  </si>
  <si>
    <t>B_Truck_01_repair_F</t>
  </si>
  <si>
    <t>HEMMT (fuel)</t>
  </si>
  <si>
    <t>B_Truck_01_fuel_F</t>
  </si>
  <si>
    <t>HEMMT (Empty)</t>
  </si>
  <si>
    <t>B_Truck_01_mover_F</t>
  </si>
  <si>
    <t>HEMMT (Transport Covered)</t>
  </si>
  <si>
    <t>B_Truck_01_covered_F</t>
  </si>
  <si>
    <t>HEMMT (Medical)</t>
  </si>
  <si>
    <t>B_Truck_01_medical_F</t>
  </si>
  <si>
    <t>Hunter</t>
  </si>
  <si>
    <t>Exile_Car_Hunter</t>
  </si>
  <si>
    <t>Ifrit</t>
  </si>
  <si>
    <t>Exile_Car_Ifrit</t>
  </si>
  <si>
    <t>Strider</t>
  </si>
  <si>
    <t>Exile_Car_Strider</t>
  </si>
  <si>
    <t>Prowler</t>
  </si>
  <si>
    <t>B_T_LSV_01_unarmed_F</t>
  </si>
  <si>
    <t>Quilin</t>
  </si>
  <si>
    <t>O_T_LSV_02_unarmed_F</t>
  </si>
  <si>
    <t>HMMWV</t>
  </si>
  <si>
    <t>Exile_Car_HMMWV_MEV_Green</t>
  </si>
  <si>
    <t>Exile_Car_HMMWV_MEV_Desert</t>
  </si>
  <si>
    <t>Exile_Car_HMMWV_UNA_Green</t>
  </si>
  <si>
    <t>Exile_Car_HMMWV_UNA_Desert</t>
  </si>
  <si>
    <t>Offroad (Armed)</t>
  </si>
  <si>
    <t>I_G_Offroad_armed_F</t>
  </si>
  <si>
    <t>Offroad (Armed Guerilla01)</t>
  </si>
  <si>
    <t>Exile_Car_Offroad_Armed_Guerilla01</t>
  </si>
  <si>
    <t>Offroad (Armed Guerilla02)</t>
  </si>
  <si>
    <t>Exile_Car_Offroad_Armed_Guerilla02</t>
  </si>
  <si>
    <t>Offroad (Armed Guerilla03)</t>
  </si>
  <si>
    <t>Exile_Car_Offroad_Armed_Guerilla03</t>
  </si>
  <si>
    <t>Offroad (Armed Guerilla04)</t>
  </si>
  <si>
    <t>Exile_Car_Offroad_Armed_Guerilla04</t>
  </si>
  <si>
    <t>Offroad (Armed Guerilla05)</t>
  </si>
  <si>
    <t>Exile_Car_Offroad_Armed_Guerilla05</t>
  </si>
  <si>
    <t>Offroad (Armed Guerilla06)</t>
  </si>
  <si>
    <t>Exile_Car_Offroad_Armed_Guerilla06</t>
  </si>
  <si>
    <t>Offroad (Armed Guerilla07)</t>
  </si>
  <si>
    <t>Exile_Car_Offroad_Armed_Guerilla07</t>
  </si>
  <si>
    <t>Offroad (Armed Guerilla08)</t>
  </si>
  <si>
    <t>Exile_Car_Offroad_Armed_Guerilla08</t>
  </si>
  <si>
    <t>Offroad (Armed Guerilla09)</t>
  </si>
  <si>
    <t>Exile_Car_Offroad_Armed_Guerilla09</t>
  </si>
  <si>
    <t>Offroad (Armed Guerilla10)</t>
  </si>
  <si>
    <t>Exile_Car_Offroad_Armed_Guerilla10</t>
  </si>
  <si>
    <t>Offroad (Armed Guerilla11)</t>
  </si>
  <si>
    <t>Exile_Car_Offroad_Armed_Guerilla11</t>
  </si>
  <si>
    <t>Offroad (Armed Guerilla12)</t>
  </si>
  <si>
    <t>Exile_Car_Offroad_Armed_Guerilla12</t>
  </si>
  <si>
    <t>Prowler (Armed)</t>
  </si>
  <si>
    <t>B_T_LSV_01_armed_F</t>
  </si>
  <si>
    <t>Quilin (Armed)</t>
  </si>
  <si>
    <t>O_T_LSV_02_armed_F</t>
  </si>
  <si>
    <t>Exile_Car_HMMWV_M134_Green</t>
  </si>
  <si>
    <t>Exile_Car_HMMWV_M134_Desert</t>
  </si>
  <si>
    <t>Exile_Car_HMMWV_M2_Green</t>
  </si>
  <si>
    <t>Exile_Car_HMMWV_M2_Desert</t>
  </si>
  <si>
    <t>Hummingbird</t>
  </si>
  <si>
    <t>Exile_Chopper_Hummingbird_Green</t>
  </si>
  <si>
    <t>B_Heli_Light_01_F</t>
  </si>
  <si>
    <t>M-900 (Grey/Black)</t>
  </si>
  <si>
    <t>C_Heli_Light_01_civil_F</t>
  </si>
  <si>
    <t>M-900 (Red and White)</t>
  </si>
  <si>
    <t>Exile_Chopper_Hummingbird_Civillian_Vrana</t>
  </si>
  <si>
    <t>M-900 (White with blue lines)</t>
  </si>
  <si>
    <t>Exile_Chopper_Hummingbird_Civillian_BlueLine</t>
  </si>
  <si>
    <t>M-900 (Green and White)</t>
  </si>
  <si>
    <t>Exile_Chopper_Hummingbird_Civillian_Sheriff</t>
  </si>
  <si>
    <t>M-900 (Yellow and White)</t>
  </si>
  <si>
    <t>Exile_Chopper_Hummingbird_Civillian_Wasp</t>
  </si>
  <si>
    <t>M-900 (Blue and White)</t>
  </si>
  <si>
    <t>Exile_Chopper_Hummingbird_Civillian_Blue</t>
  </si>
  <si>
    <t>M-900 (Orange and Black</t>
  </si>
  <si>
    <t>Exile_Chopper_Hummingbird_Civillian_Shadow</t>
  </si>
  <si>
    <t>Exile_Chopper_Hummingbird_Civillian_Light</t>
  </si>
  <si>
    <t>Exile_Chopper_Hummingbird_Civillian_Sunset</t>
  </si>
  <si>
    <t>M-900 (Gray and Black)</t>
  </si>
  <si>
    <t>Exile_Chopper_Hummingbird_Civillian_GrayWatcher</t>
  </si>
  <si>
    <t>Exile_Chopper_Hummingbird_Civillian_Red</t>
  </si>
  <si>
    <t>M-900 (Digital)</t>
  </si>
  <si>
    <t>Exile_Chopper_Hummingbird_Civillian_Digital</t>
  </si>
  <si>
    <t>M-900 (Black and Grey)</t>
  </si>
  <si>
    <t>Exile_Chopper_Hummingbird_Civillian_ION</t>
  </si>
  <si>
    <t>PO-30 (Orca Camo)</t>
  </si>
  <si>
    <t>Exile_Chopper_Orca_CSAT</t>
  </si>
  <si>
    <t>PO-30 (Orca Black)</t>
  </si>
  <si>
    <t xml:space="preserve">Exile_Chopper_Orca_Black </t>
  </si>
  <si>
    <t>PO-30 (Orca Black/White dots)</t>
  </si>
  <si>
    <t xml:space="preserve">Exile_Chopper_Orca_BlackCustom </t>
  </si>
  <si>
    <t>UH-1H Huey (Transport)</t>
  </si>
  <si>
    <t>Exile_Chopper_Huey_Green</t>
  </si>
  <si>
    <t>MI-280 Taru (Black)</t>
  </si>
  <si>
    <t>Exile_Chopper_Taru_Black</t>
  </si>
  <si>
    <t>MI-280 Taru (Camo)</t>
  </si>
  <si>
    <t>Exile_Chopper_Taru_CSAT</t>
  </si>
  <si>
    <t>MI-280 Taru (Black Covered)</t>
  </si>
  <si>
    <t>Exile_Chopper_Taru_Covered_Black</t>
  </si>
  <si>
    <t>MI-280 Taru (Camo Covered)</t>
  </si>
  <si>
    <t>Exile_Chopper_Taru_Covered_CSAT</t>
  </si>
  <si>
    <t>MI-280 Taru (Black Transport)</t>
  </si>
  <si>
    <t>Exile_Chopper_Taru_Transport_Black</t>
  </si>
  <si>
    <t>MI-280 Taru (Camo Transport)</t>
  </si>
  <si>
    <t>Exile_Chopper_Taru_Transport_CSAT</t>
  </si>
  <si>
    <t>CH-49 Mohawk</t>
  </si>
  <si>
    <t>Exile_Chopper_Mohawk_FIA</t>
  </si>
  <si>
    <t>CH-67 Huron (Black)</t>
  </si>
  <si>
    <t>Exile_Chopper_Huron_Black</t>
  </si>
  <si>
    <t>CH-67 Huron (Green)</t>
  </si>
  <si>
    <t>Exile_Chopper_Huron_Green</t>
  </si>
  <si>
    <t>Mi-290 Taru (Medevac)</t>
  </si>
  <si>
    <t>O_Heli_Transport_04_medevac_F</t>
  </si>
  <si>
    <t>Mi-290 Taru (Fuel)</t>
  </si>
  <si>
    <t>O_Heli_Transport_04_fuel_F</t>
  </si>
  <si>
    <t>Mi-290 Taru (Bench)</t>
  </si>
  <si>
    <t>O_Heli_Transport_04_bench_F</t>
  </si>
  <si>
    <t>Mi-290 Taru (Repair)</t>
  </si>
  <si>
    <t>O_Heli_Transport_04_repair_F</t>
  </si>
  <si>
    <t>Mi-290 Taru (Box)</t>
  </si>
  <si>
    <t>O_Heli_Transport_04_box_F</t>
  </si>
  <si>
    <t>O_Heli_Transport_04_ammo_F</t>
  </si>
  <si>
    <t>Mi-290 Taru (Empty)</t>
  </si>
  <si>
    <t>O_Heli_Transport_04_F</t>
  </si>
  <si>
    <t>O_Heli_Transport_04_Covered_F</t>
  </si>
  <si>
    <t>WY-55 Hellcat</t>
  </si>
  <si>
    <t>Huron (Armed)</t>
  </si>
  <si>
    <t>B_Heli_Transport_03_F</t>
  </si>
  <si>
    <t>UH-1H Huey (Armed)</t>
  </si>
  <si>
    <t>UH1H_M240</t>
  </si>
  <si>
    <t>UH-1H Huey (Armed Camo)</t>
  </si>
  <si>
    <t xml:space="preserve">UH1H_M240_TK </t>
  </si>
  <si>
    <t>Rubber Duck (Orange)</t>
  </si>
  <si>
    <t>Exile_Boat_RubberDuck_Orange</t>
  </si>
  <si>
    <t>Rubber Duck (Black)</t>
  </si>
  <si>
    <t>Exile_Boat_RubberDuck_Black</t>
  </si>
  <si>
    <t>Rubber Duck (Digital)</t>
  </si>
  <si>
    <t>Exile_Boat_RubberDuck_Digital</t>
  </si>
  <si>
    <t>Rubber Duck (Camo)</t>
  </si>
  <si>
    <t>Exile_Boat_RubberDuck_CSAT</t>
  </si>
  <si>
    <t>Rubber Duck (Blue and White)</t>
  </si>
  <si>
    <t>Exile_Boat_RubberDuck_Blue</t>
  </si>
  <si>
    <t>MotorBoat (Police)</t>
  </si>
  <si>
    <t>Exile_Boat_MotorBoat_Police</t>
  </si>
  <si>
    <t>MotorBoat (Orange)</t>
  </si>
  <si>
    <t>Exile_Boat_MotorBoat_Orange</t>
  </si>
  <si>
    <t>MotorBoat (White)</t>
  </si>
  <si>
    <t>Exile_Boat_MotorBoat_White</t>
  </si>
  <si>
    <t>Water Scooter</t>
  </si>
  <si>
    <t>RHIB</t>
  </si>
  <si>
    <t>I_C_Boat_Transport_02_F</t>
  </si>
  <si>
    <t>rare</t>
  </si>
  <si>
    <t>SDV(CSAT)</t>
  </si>
  <si>
    <t>SDV(Digital)</t>
  </si>
  <si>
    <t>SDV(Grey)</t>
  </si>
  <si>
    <t>Cessna 185 Skywagon</t>
  </si>
  <si>
    <t>Exile_Plane_Cessna</t>
  </si>
  <si>
    <t>Ceasar BTT</t>
  </si>
  <si>
    <t>C_Plane_Civil_01_F</t>
  </si>
  <si>
    <t>V-44 X Blackfish (Inf transport)</t>
  </si>
  <si>
    <t>B_T_VTOL_01_infantry_F</t>
  </si>
  <si>
    <t>Namn</t>
  </si>
  <si>
    <t>Screws</t>
  </si>
  <si>
    <t>Exile_Item_Screws</t>
  </si>
  <si>
    <t>Cement</t>
  </si>
  <si>
    <t>Exile_Item_Cement</t>
  </si>
  <si>
    <t>Sand</t>
  </si>
  <si>
    <t>Exile_Item_Sand</t>
  </si>
  <si>
    <t>Carwheel</t>
  </si>
  <si>
    <t>Exile_Item_Carwheel</t>
  </si>
  <si>
    <t>Duct tape</t>
  </si>
  <si>
    <t>ExtensionCord</t>
  </si>
  <si>
    <t>Exile_Item_ExtensionCord</t>
  </si>
  <si>
    <t>Metal Wire</t>
  </si>
  <si>
    <t>Exile_Item_MetalWire</t>
  </si>
  <si>
    <t>Zip Tie</t>
  </si>
  <si>
    <t>Exile_Item_ZipTie</t>
  </si>
  <si>
    <t>Light Bulb</t>
  </si>
  <si>
    <t>Exile_Item_LightBulb</t>
  </si>
  <si>
    <t>Metal Board</t>
  </si>
  <si>
    <t>Exile_Item_MetalBoard</t>
  </si>
  <si>
    <t>Junk Metal</t>
  </si>
  <si>
    <t>Exile_Item_JunkMeta</t>
  </si>
  <si>
    <t>Metal Pole</t>
  </si>
  <si>
    <t>Exile_Item_MetalPole</t>
  </si>
  <si>
    <t>Rope</t>
  </si>
  <si>
    <t>Exile_Item_Rope</t>
  </si>
  <si>
    <t>Shovel</t>
  </si>
  <si>
    <t>Exile_Item_Shovel</t>
  </si>
  <si>
    <t>Cordless ScrewDriver</t>
  </si>
  <si>
    <t>Pilers</t>
  </si>
  <si>
    <t>Handsaw</t>
  </si>
  <si>
    <t>Grinder</t>
  </si>
  <si>
    <t>Laptop</t>
  </si>
  <si>
    <t>Exile_Construction_Laptop_Static</t>
  </si>
  <si>
    <t>Tent</t>
  </si>
  <si>
    <t>Exile_Item_CamoTentKit</t>
  </si>
  <si>
    <t>Sledge Hammer</t>
  </si>
  <si>
    <t>Exile_Melee_SledgeHammer</t>
  </si>
  <si>
    <t>Camera</t>
  </si>
  <si>
    <t>Exile_Item_BaseCameraKit</t>
  </si>
  <si>
    <t>Codelock</t>
  </si>
  <si>
    <t>Item_Item_Codelock</t>
  </si>
  <si>
    <t>Axe</t>
  </si>
  <si>
    <t>Exile_Melee_Axe</t>
  </si>
  <si>
    <t>Screwdriver</t>
  </si>
  <si>
    <t>Exile_Item_Screwdriver</t>
  </si>
  <si>
    <t>CookingPot</t>
  </si>
  <si>
    <t>Exile_Item_CookingPot</t>
  </si>
  <si>
    <t>CanOpener</t>
  </si>
  <si>
    <t>Exile_Item_CanOpener</t>
  </si>
  <si>
    <t>Matches</t>
  </si>
  <si>
    <t>Exile_Item_Matches</t>
  </si>
  <si>
    <t>Fire Extinguisher</t>
  </si>
  <si>
    <t>Exile_Item_FireExtinguisher</t>
  </si>
  <si>
    <t>Oil Canister</t>
  </si>
  <si>
    <t>Exile_Item_OilCanister</t>
  </si>
  <si>
    <t>Hammer</t>
  </si>
  <si>
    <t>Exile_Item_Hammer</t>
  </si>
  <si>
    <t>Exile_Item_CordlessScrewdriver</t>
  </si>
  <si>
    <t>Foolbox</t>
  </si>
  <si>
    <t>Exile_Item_Foolbox</t>
  </si>
  <si>
    <t>Fuel Canister</t>
  </si>
  <si>
    <t>Empty fuel Canister</t>
  </si>
  <si>
    <t>Sleeping Mat</t>
  </si>
  <si>
    <t>Exile_Item_SleepingMat</t>
  </si>
  <si>
    <t>Wrench</t>
  </si>
  <si>
    <t>Exile_Item_Wrench</t>
  </si>
  <si>
    <t>Safe</t>
  </si>
  <si>
    <t>MRD</t>
  </si>
  <si>
    <t>optic_MRD</t>
  </si>
  <si>
    <t>Yorris</t>
  </si>
  <si>
    <t>optic_Yorris</t>
  </si>
  <si>
    <t>ACO</t>
  </si>
  <si>
    <t>optic_Aco</t>
  </si>
  <si>
    <t>ACO (Green)</t>
  </si>
  <si>
    <t>optic_ACO_grn</t>
  </si>
  <si>
    <t>ACO Smg (Green)</t>
  </si>
  <si>
    <t>optic_ACO_grn_smg</t>
  </si>
  <si>
    <t>ACO Smg</t>
  </si>
  <si>
    <t>optic_Aco_smg</t>
  </si>
  <si>
    <t>Holosight</t>
  </si>
  <si>
    <t>optic_Holosight</t>
  </si>
  <si>
    <t>optic_Holosight_blk_F</t>
  </si>
  <si>
    <t>optic_Holosight_khk_F</t>
  </si>
  <si>
    <t>Holosight Smg</t>
  </si>
  <si>
    <t>optic_Holosight_smg</t>
  </si>
  <si>
    <t>optic_Holosight_smg_blk_F</t>
  </si>
  <si>
    <t>MRCO</t>
  </si>
  <si>
    <t>optic_MRCO</t>
  </si>
  <si>
    <t>NVS</t>
  </si>
  <si>
    <t>optic_NVS</t>
  </si>
  <si>
    <t>SOS</t>
  </si>
  <si>
    <t>optic_SOS</t>
  </si>
  <si>
    <t>optic_SOS_khk_F</t>
  </si>
  <si>
    <t>ERCO (Black)</t>
  </si>
  <si>
    <t>optic_ERCO_blk_F</t>
  </si>
  <si>
    <t>ERCO</t>
  </si>
  <si>
    <t>optic_ERCO_khk_F</t>
  </si>
  <si>
    <t>optic_ERCO_snd_F</t>
  </si>
  <si>
    <t>ARCO</t>
  </si>
  <si>
    <t>optic_Arco</t>
  </si>
  <si>
    <t>ARCO (Black)</t>
  </si>
  <si>
    <t>optic_Arco_blk_F</t>
  </si>
  <si>
    <t xml:space="preserve">ARCO </t>
  </si>
  <si>
    <t>optic_Arco_ghex_F</t>
  </si>
  <si>
    <t>RCO</t>
  </si>
  <si>
    <t>optic_Hamr</t>
  </si>
  <si>
    <t>optic_Hamr_khk_F</t>
  </si>
  <si>
    <t>DMS</t>
  </si>
  <si>
    <t>optic_DMS</t>
  </si>
  <si>
    <t>optic_DMS_ghex_F</t>
  </si>
  <si>
    <t>KHS (old)</t>
  </si>
  <si>
    <t>optic_KHS_old</t>
  </si>
  <si>
    <t>AMS</t>
  </si>
  <si>
    <t>optic_AMS</t>
  </si>
  <si>
    <t>optic_AMS_base</t>
  </si>
  <si>
    <t>optic_AMS_khk</t>
  </si>
  <si>
    <t>AMS (Sand)</t>
  </si>
  <si>
    <t>optic_AMS_snd</t>
  </si>
  <si>
    <t>KHS</t>
  </si>
  <si>
    <t>optic_KHS_base</t>
  </si>
  <si>
    <t>KHS (black)</t>
  </si>
  <si>
    <t>optic_KHS_blk</t>
  </si>
  <si>
    <t>KHS (HEX)</t>
  </si>
  <si>
    <t>optic_KHS_hex</t>
  </si>
  <si>
    <t>optic_KHS_tan</t>
  </si>
  <si>
    <t>LRPS</t>
  </si>
  <si>
    <t>optic_LRPS</t>
  </si>
  <si>
    <t>LRPS (GHex)</t>
  </si>
  <si>
    <t>optic_LRPS_ghex_F</t>
  </si>
  <si>
    <t>optic_LRPS_tna_F</t>
  </si>
  <si>
    <t>Sound Suppresor (6.5 mm)</t>
  </si>
  <si>
    <t>muzzle_snds_H</t>
  </si>
  <si>
    <t>Sound Suppresor (9 mm)</t>
  </si>
  <si>
    <t>muzzle_snds_L</t>
  </si>
  <si>
    <t>Sound Suppresor (5.56 mm)</t>
  </si>
  <si>
    <t>muzzle_snds_M</t>
  </si>
  <si>
    <t>Sound Suppresor (7.62 mm)</t>
  </si>
  <si>
    <t>muzzle_snds_B</t>
  </si>
  <si>
    <t>Sound Suppresor (6.5 mm LMG)</t>
  </si>
  <si>
    <t>muzzle_snds_H_MG</t>
  </si>
  <si>
    <t>Sound Suppresor (.45 ACP)</t>
  </si>
  <si>
    <t>muzzle_snds_acp</t>
  </si>
  <si>
    <t>Sound Suppresor  (5.8 mm)</t>
  </si>
  <si>
    <t>muzzle_snds_58_blk_F</t>
  </si>
  <si>
    <t>Sound Suppresor (5.8 mm)</t>
  </si>
  <si>
    <t>muzzle_snds_58_wdm_F</t>
  </si>
  <si>
    <t>Sound Suppresor (6.5 mm) (Black)</t>
  </si>
  <si>
    <t>muzzle_snds_65_TI_blk_F</t>
  </si>
  <si>
    <t>Sound Suppresor (6.5 mm) (GHex)</t>
  </si>
  <si>
    <t>muzzle_snds_65_TI_ghex_F</t>
  </si>
  <si>
    <t xml:space="preserve">Sound Suppresor (6.5 mm) (HEX) </t>
  </si>
  <si>
    <t>muzzle_snds_65_TI_hex_F</t>
  </si>
  <si>
    <t>Sound Suppresor (6.5 mm) (KHK)</t>
  </si>
  <si>
    <t>muzzle_snds_B_khk_F</t>
  </si>
  <si>
    <t>Sound Suppresor (6.5 mm) (SND)</t>
  </si>
  <si>
    <t>muzzle_snds_B_snd_F</t>
  </si>
  <si>
    <t>muzzle_snds_H_khk_F</t>
  </si>
  <si>
    <t>Sound Suppresor (6.5 mm LMG) (Black)</t>
  </si>
  <si>
    <t>muzzle_snds_H_MG_blk_F</t>
  </si>
  <si>
    <t>Sound Suppresor (6.5 mm LMG) (KHK)</t>
  </si>
  <si>
    <t>muzzle_snds_H_MG_khk_F</t>
  </si>
  <si>
    <t>Sound Suppresor (6.5 mm LMG) (Sand)</t>
  </si>
  <si>
    <t>muzzle_snds_H_snd_F</t>
  </si>
  <si>
    <t xml:space="preserve">Sound Suppresor (6.5 mm LMG) </t>
  </si>
  <si>
    <t>muzzle_snds_H_SW</t>
  </si>
  <si>
    <t xml:space="preserve">Sound Suppresor (7.62) (KHK) </t>
  </si>
  <si>
    <t>muzzle_snds_m_khk_F</t>
  </si>
  <si>
    <t xml:space="preserve">Sound Suppresor (7.62) (Sand) </t>
  </si>
  <si>
    <t>muzzle_snds_m_snd_F</t>
  </si>
  <si>
    <t xml:space="preserve">Sound Suppresor (338) (Black) </t>
  </si>
  <si>
    <t>muzzle_snds_338_black</t>
  </si>
  <si>
    <t xml:space="preserve">Sound Suppresor (338) (Green) </t>
  </si>
  <si>
    <t>muzzle_snds_338_green</t>
  </si>
  <si>
    <t xml:space="preserve">Sound Suppresor (338) (Sand) </t>
  </si>
  <si>
    <t>muzzle_snds_338_sand</t>
  </si>
  <si>
    <t xml:space="preserve">Sound Suppresor (9.3 mm) </t>
  </si>
  <si>
    <t>muzzle_snds_93mmg</t>
  </si>
  <si>
    <t>Sound Suppresor (9.3 mm)  (Tan)</t>
  </si>
  <si>
    <t>muzzle_snds_93mmg_tan</t>
  </si>
  <si>
    <t>Flashlight</t>
  </si>
  <si>
    <t>acc_flashlight</t>
  </si>
  <si>
    <t>IR Laser Pointer</t>
  </si>
  <si>
    <t>acc_pointer_IR</t>
  </si>
  <si>
    <t>Bipod (NATO)</t>
  </si>
  <si>
    <t>bipod_01_F_blk</t>
  </si>
  <si>
    <t>Bipod (CSAT)</t>
  </si>
  <si>
    <t xml:space="preserve">	bipod_02_F_blk</t>
  </si>
  <si>
    <t>Bipod (AAF)</t>
  </si>
  <si>
    <t>bipod_03_F_blk</t>
  </si>
  <si>
    <t>Bipod (khk)</t>
  </si>
  <si>
    <t>bipod_01_F_khk</t>
  </si>
  <si>
    <t>Bipod (MTP)</t>
  </si>
  <si>
    <t>bipod_01_F_mtp</t>
  </si>
  <si>
    <t>Bipod (snd)</t>
  </si>
  <si>
    <t>bipod_01_F_snd</t>
  </si>
  <si>
    <t>Bipod (hex)</t>
  </si>
  <si>
    <t>bipod_02_F_hex</t>
  </si>
  <si>
    <t>Bipod (tan)</t>
  </si>
  <si>
    <t>bipod_02_F_tan</t>
  </si>
  <si>
    <t>Bipod (oil)</t>
  </si>
  <si>
    <t>bipod_03_F_oli</t>
  </si>
  <si>
    <t>HP</t>
  </si>
  <si>
    <t>Food</t>
  </si>
  <si>
    <t>Water</t>
  </si>
  <si>
    <t>InstaDoc</t>
  </si>
  <si>
    <t>Exile_Item_InstaDoc</t>
  </si>
  <si>
    <t>100/30s</t>
  </si>
  <si>
    <t>Bandage</t>
  </si>
  <si>
    <t>Exile_Item_Bandage</t>
  </si>
  <si>
    <t>5/10s</t>
  </si>
  <si>
    <t>Vishpirin</t>
  </si>
  <si>
    <t>Exile_Item_Vishpirin</t>
  </si>
  <si>
    <t>25/30s (-5% ALC)</t>
  </si>
  <si>
    <t>Heatpack</t>
  </si>
  <si>
    <t>Exile_Item_Heatpack</t>
  </si>
  <si>
    <t>1 temp/10s</t>
  </si>
  <si>
    <t>Dog Food (Cooked)</t>
  </si>
  <si>
    <t>Exile_Item_DogFood_Cooked</t>
  </si>
  <si>
    <t>Sausage Gravy (Cooked)</t>
  </si>
  <si>
    <t>Exile_Item_SausageGravy_Cooked</t>
  </si>
  <si>
    <t>Surstromming (Cocked)</t>
  </si>
  <si>
    <t>Exile_Item_Surstromming_Cooked</t>
  </si>
  <si>
    <t>Cat Food (Cooked)</t>
  </si>
  <si>
    <t>Exile_Item_Catfood_Cooked</t>
  </si>
  <si>
    <t>BBQSandwich (Cooked)</t>
  </si>
  <si>
    <t>Exile_Item_BBQSandwich_Cooked</t>
  </si>
  <si>
    <t>ChristmasTinner (Cooked)</t>
  </si>
  <si>
    <t>Exile_Item_ChristmasTinner_Cooked</t>
  </si>
  <si>
    <t>GloriousKnakworst (Cooked)</t>
  </si>
  <si>
    <t>Exile_Item_GloriousKnakworst_Cooked</t>
  </si>
  <si>
    <t>EMRE</t>
  </si>
  <si>
    <t>Exile_Item_EMRE</t>
  </si>
  <si>
    <t>Glorious Knakworst (Raw)</t>
  </si>
  <si>
    <t>Exile_Item_GloriousKnakworst</t>
  </si>
  <si>
    <t>Surstromming (Raw)</t>
  </si>
  <si>
    <t>Exile_Item_Surstromming</t>
  </si>
  <si>
    <t>Sausage Gravy (Raw)</t>
  </si>
  <si>
    <t>Exile_Item_SausageGravy</t>
  </si>
  <si>
    <t>ChristmasTinner (Raw)</t>
  </si>
  <si>
    <t>Exile_Item_ChristmasTinner</t>
  </si>
  <si>
    <t>BBQ Sandwich (Raw)</t>
  </si>
  <si>
    <t>Exile_Item_BBQSandwich</t>
  </si>
  <si>
    <t>Cat Food (Raw)</t>
  </si>
  <si>
    <t>Exile_Item_CatFood</t>
  </si>
  <si>
    <t>Beef Parts</t>
  </si>
  <si>
    <t>Exile_Item_BeefParts</t>
  </si>
  <si>
    <t>Cheathas</t>
  </si>
  <si>
    <t>Exile_Item_Cheathas</t>
  </si>
  <si>
    <t>Ds Nuts</t>
  </si>
  <si>
    <t>Exile_Item_DsNuts</t>
  </si>
  <si>
    <t>Dog Food (Raw)</t>
  </si>
  <si>
    <t>Exile_Item_DogFood</t>
  </si>
  <si>
    <t>Noodles</t>
  </si>
  <si>
    <t>Exile_Item_Noodles</t>
  </si>
  <si>
    <t>Cock O Nut</t>
  </si>
  <si>
    <t>Exile_Item_CockONut</t>
  </si>
  <si>
    <t>Seed Astics</t>
  </si>
  <si>
    <t>Exile_Item_SeedAstics</t>
  </si>
  <si>
    <t>Raisins</t>
  </si>
  <si>
    <t>Exile_Item_Raisins</t>
  </si>
  <si>
    <t>Moobar</t>
  </si>
  <si>
    <t>Exile_Item_Moobar</t>
  </si>
  <si>
    <t>InstantCoffee</t>
  </si>
  <si>
    <t>Exile_Item_InstantCoffee</t>
  </si>
  <si>
    <t>Cofee</t>
  </si>
  <si>
    <t>Exile_Item_PlasticBottleCoffee</t>
  </si>
  <si>
    <t>Power Drink</t>
  </si>
  <si>
    <t>Exile_Item_PowerDrink</t>
  </si>
  <si>
    <t>Plastic Bottle FreshWater</t>
  </si>
  <si>
    <t>Exile_Item_PlasticBottleFreshWater</t>
  </si>
  <si>
    <t>Beer</t>
  </si>
  <si>
    <t>Exile_Item_Beer</t>
  </si>
  <si>
    <t>EnergyDrink</t>
  </si>
  <si>
    <t>Exile_Item_EnergyDrink</t>
  </si>
  <si>
    <t>MountainDupe</t>
  </si>
  <si>
    <t>Exile_Item_MountainDupe</t>
  </si>
  <si>
    <t>Plastic Bottle Dirty Water</t>
  </si>
  <si>
    <t>Exile_Item_PlasticBottleDirtyWater</t>
  </si>
  <si>
    <t>Loot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</si>
</sst>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rgb="FFD9D9D9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</font>
    <font>
      <sz val="10"/>
      <color rgb="FFD9D9D9"/>
      <name val="Arial"/>
      <family val="2"/>
    </font>
    <font>
      <sz val="10"/>
      <color rgb="FFFFFFFF"/>
      <name val="Arial"/>
    </font>
    <font>
      <sz val="10"/>
      <color rgb="FF434343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EFEFEF"/>
      <name val="Arial"/>
    </font>
    <font>
      <sz val="10"/>
      <color rgb="FF000000"/>
      <name val="Arial"/>
      <family val="2"/>
    </font>
    <font>
      <b/>
      <sz val="10"/>
      <color rgb="FFEFEFEF"/>
      <name val="Arial"/>
    </font>
    <font>
      <b/>
      <sz val="10"/>
      <color rgb="FFEFEFEF"/>
      <name val="Arial"/>
      <family val="2"/>
    </font>
    <font>
      <sz val="10"/>
      <color rgb="FFF3F3F3"/>
      <name val="Arial"/>
      <family val="2"/>
    </font>
    <font>
      <sz val="10"/>
      <color rgb="FFF3F3F3"/>
      <name val="Arial"/>
    </font>
  </fonts>
  <fills count="12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434343"/>
      </patternFill>
    </fill>
    <fill>
      <patternFill patternType="solid">
        <fgColor theme="0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 applyAlignment="1">
      <alignment horizontal="center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wrapText="1"/>
    </xf>
    <xf numFmtId="0" fontId="2" fillId="0" borderId="0" xfId="0" applyFont="1" applyAlignment="1">
      <alignment horizontal="center"/>
    </xf>
    <xf numFmtId="1" fontId="2" fillId="3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" fontId="2" fillId="0" borderId="0" xfId="0" applyNumberFormat="1" applyFont="1"/>
    <xf numFmtId="1" fontId="8" fillId="0" borderId="0" xfId="0" applyNumberFormat="1" applyFont="1" applyAlignment="1">
      <alignment horizontal="center"/>
    </xf>
    <xf numFmtId="0" fontId="2" fillId="0" borderId="0" xfId="0" applyFont="1"/>
    <xf numFmtId="0" fontId="9" fillId="6" borderId="0" xfId="0" applyFont="1" applyFill="1" applyAlignment="1"/>
    <xf numFmtId="1" fontId="8" fillId="0" borderId="0" xfId="0" applyNumberFormat="1" applyFont="1"/>
    <xf numFmtId="0" fontId="0" fillId="0" borderId="0" xfId="0" applyFont="1" applyAlignment="1"/>
    <xf numFmtId="0" fontId="10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/>
    <xf numFmtId="0" fontId="6" fillId="7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8" fillId="8" borderId="0" xfId="0" applyFont="1" applyFill="1" applyAlignment="1">
      <alignment horizontal="left"/>
    </xf>
    <xf numFmtId="0" fontId="2" fillId="9" borderId="0" xfId="0" applyFont="1" applyFill="1" applyAlignment="1"/>
    <xf numFmtId="0" fontId="10" fillId="7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0" fillId="10" borderId="0" xfId="0" applyFill="1"/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 applyAlignment="1"/>
    <xf numFmtId="0" fontId="3" fillId="0" borderId="0" xfId="0" applyFont="1" applyAlignment="1">
      <alignment wrapText="1"/>
    </xf>
    <xf numFmtId="1" fontId="8" fillId="0" borderId="0" xfId="0" applyNumberFormat="1" applyFont="1" applyAlignment="1">
      <alignment horizontal="left"/>
    </xf>
    <xf numFmtId="0" fontId="1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0" fillId="4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0" xfId="0" applyFont="1" applyFill="1"/>
    <xf numFmtId="0" fontId="8" fillId="5" borderId="0" xfId="0" applyFont="1" applyFill="1" applyAlignment="1">
      <alignment horizontal="left"/>
    </xf>
    <xf numFmtId="3" fontId="2" fillId="0" borderId="0" xfId="0" applyNumberFormat="1" applyFont="1" applyAlignment="1">
      <alignment horizontal="center"/>
    </xf>
    <xf numFmtId="0" fontId="8" fillId="8" borderId="0" xfId="0" applyFont="1" applyFill="1" applyAlignment="1">
      <alignment horizontal="center"/>
    </xf>
    <xf numFmtId="1" fontId="10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8" fillId="4" borderId="0" xfId="0" applyFont="1" applyFill="1" applyAlignment="1"/>
    <xf numFmtId="0" fontId="11" fillId="8" borderId="0" xfId="0" applyFont="1" applyFill="1" applyAlignment="1">
      <alignment horizontal="left"/>
    </xf>
    <xf numFmtId="0" fontId="14" fillId="2" borderId="0" xfId="0" quotePrefix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" fontId="3" fillId="4" borderId="0" xfId="0" applyNumberFormat="1" applyFont="1" applyFill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8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3F3F3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3F3F3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3F3F3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EFEF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EFEF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EFEF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EFEF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EFEF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EFEF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EFEF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p%20and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pon"/>
      <sheetName val="Magazine"/>
      <sheetName val="Items"/>
      <sheetName val="Clothing"/>
      <sheetName val="Vehicles"/>
      <sheetName val="Crafting"/>
      <sheetName val="Attachments"/>
      <sheetName val="Consumables"/>
    </sheetNames>
    <sheetDataSet>
      <sheetData sheetId="0">
        <row r="3">
          <cell r="K3">
            <v>0.15</v>
          </cell>
        </row>
        <row r="4">
          <cell r="K4">
            <v>0.1</v>
          </cell>
        </row>
        <row r="5">
          <cell r="K5">
            <v>0.5</v>
          </cell>
        </row>
        <row r="17">
          <cell r="K17">
            <v>0.15</v>
          </cell>
        </row>
        <row r="18">
          <cell r="K18">
            <v>0.1</v>
          </cell>
        </row>
        <row r="19">
          <cell r="K19">
            <v>0.6</v>
          </cell>
        </row>
        <row r="24">
          <cell r="K24">
            <v>0.15</v>
          </cell>
        </row>
        <row r="25">
          <cell r="K25">
            <v>0.1</v>
          </cell>
        </row>
        <row r="26">
          <cell r="K26">
            <v>1</v>
          </cell>
        </row>
        <row r="64">
          <cell r="K64">
            <v>0.15</v>
          </cell>
        </row>
        <row r="65">
          <cell r="K65">
            <v>0.1</v>
          </cell>
        </row>
        <row r="66">
          <cell r="K66">
            <v>3</v>
          </cell>
        </row>
        <row r="80">
          <cell r="K80">
            <v>0.15</v>
          </cell>
        </row>
        <row r="81">
          <cell r="K81">
            <v>0.1</v>
          </cell>
        </row>
        <row r="82">
          <cell r="K82">
            <v>6</v>
          </cell>
        </row>
        <row r="100">
          <cell r="K100">
            <v>0.15</v>
          </cell>
        </row>
        <row r="101">
          <cell r="K101">
            <v>0.1</v>
          </cell>
        </row>
        <row r="102">
          <cell r="K102">
            <v>3</v>
          </cell>
        </row>
        <row r="112">
          <cell r="K112">
            <v>0.15</v>
          </cell>
        </row>
        <row r="113">
          <cell r="K113">
            <v>0.1</v>
          </cell>
        </row>
        <row r="114">
          <cell r="K114">
            <v>3</v>
          </cell>
        </row>
        <row r="129">
          <cell r="K129">
            <v>0.15</v>
          </cell>
        </row>
        <row r="130">
          <cell r="K130">
            <v>0.1</v>
          </cell>
        </row>
      </sheetData>
      <sheetData sheetId="1">
        <row r="3">
          <cell r="I3">
            <v>0.15</v>
          </cell>
        </row>
        <row r="4">
          <cell r="I4">
            <v>0.04</v>
          </cell>
        </row>
        <row r="5">
          <cell r="I5">
            <v>0.1</v>
          </cell>
        </row>
        <row r="10">
          <cell r="I10">
            <v>0.15</v>
          </cell>
        </row>
        <row r="11">
          <cell r="I11">
            <v>0.04</v>
          </cell>
        </row>
        <row r="12">
          <cell r="I12">
            <v>0.03</v>
          </cell>
        </row>
        <row r="13">
          <cell r="I13">
            <v>0.1</v>
          </cell>
        </row>
        <row r="16">
          <cell r="I16">
            <v>0.15</v>
          </cell>
        </row>
        <row r="17">
          <cell r="I17">
            <v>0.04</v>
          </cell>
        </row>
        <row r="18">
          <cell r="I18">
            <v>0.03</v>
          </cell>
        </row>
        <row r="19">
          <cell r="I19">
            <v>0.1</v>
          </cell>
        </row>
        <row r="34">
          <cell r="I34">
            <v>0.15</v>
          </cell>
        </row>
        <row r="35">
          <cell r="I35">
            <v>0.04</v>
          </cell>
        </row>
        <row r="36">
          <cell r="I36">
            <v>0.03</v>
          </cell>
        </row>
        <row r="37">
          <cell r="I37">
            <v>0.1</v>
          </cell>
        </row>
        <row r="49">
          <cell r="I49">
            <v>0.15</v>
          </cell>
        </row>
        <row r="50">
          <cell r="I50">
            <v>0.05</v>
          </cell>
        </row>
        <row r="51">
          <cell r="I51">
            <v>0.03</v>
          </cell>
        </row>
        <row r="52">
          <cell r="I52">
            <v>0.1</v>
          </cell>
        </row>
        <row r="58">
          <cell r="I58">
            <v>0.15</v>
          </cell>
        </row>
        <row r="59">
          <cell r="I59">
            <v>0.1</v>
          </cell>
        </row>
      </sheetData>
      <sheetData sheetId="2">
        <row r="3">
          <cell r="I3">
            <v>0.15</v>
          </cell>
        </row>
        <row r="4">
          <cell r="I4">
            <v>0.1</v>
          </cell>
        </row>
      </sheetData>
      <sheetData sheetId="3">
        <row r="3">
          <cell r="K3">
            <v>0.15</v>
          </cell>
        </row>
        <row r="4">
          <cell r="K4">
            <v>0.1</v>
          </cell>
        </row>
        <row r="5">
          <cell r="K5">
            <v>6</v>
          </cell>
        </row>
        <row r="144">
          <cell r="K144">
            <v>0.15</v>
          </cell>
        </row>
        <row r="145">
          <cell r="K145">
            <v>0.1</v>
          </cell>
        </row>
        <row r="146">
          <cell r="K146">
            <v>3</v>
          </cell>
        </row>
        <row r="267">
          <cell r="L267">
            <v>0.15</v>
          </cell>
        </row>
        <row r="268">
          <cell r="L268">
            <v>0.1</v>
          </cell>
        </row>
        <row r="269">
          <cell r="L269">
            <v>2</v>
          </cell>
        </row>
        <row r="271">
          <cell r="L271">
            <v>10</v>
          </cell>
        </row>
        <row r="325">
          <cell r="K325">
            <v>0.15</v>
          </cell>
        </row>
        <row r="326">
          <cell r="K326">
            <v>9</v>
          </cell>
        </row>
        <row r="327">
          <cell r="K327">
            <v>0.1</v>
          </cell>
        </row>
        <row r="328">
          <cell r="K328">
            <v>2</v>
          </cell>
        </row>
      </sheetData>
      <sheetData sheetId="4">
        <row r="3">
          <cell r="K3">
            <v>0.2</v>
          </cell>
        </row>
        <row r="4">
          <cell r="K4">
            <v>0.1</v>
          </cell>
        </row>
        <row r="5">
          <cell r="K5">
            <v>2.5</v>
          </cell>
        </row>
        <row r="134">
          <cell r="K134">
            <v>0.2</v>
          </cell>
        </row>
        <row r="135">
          <cell r="K135">
            <v>0.1</v>
          </cell>
        </row>
        <row r="136">
          <cell r="K136">
            <v>3</v>
          </cell>
        </row>
        <row r="200">
          <cell r="K200">
            <v>0.1</v>
          </cell>
        </row>
        <row r="201">
          <cell r="K201">
            <v>3</v>
          </cell>
        </row>
        <row r="211">
          <cell r="K211">
            <v>0.2</v>
          </cell>
        </row>
        <row r="212">
          <cell r="K212">
            <v>0.1</v>
          </cell>
        </row>
        <row r="213">
          <cell r="K213">
            <v>3</v>
          </cell>
        </row>
        <row r="233">
          <cell r="K233">
            <v>0.2</v>
          </cell>
        </row>
        <row r="234">
          <cell r="K234">
            <v>0.1</v>
          </cell>
        </row>
        <row r="235">
          <cell r="K235">
            <v>2</v>
          </cell>
        </row>
        <row r="274">
          <cell r="K274">
            <v>0.1</v>
          </cell>
        </row>
        <row r="275">
          <cell r="K275">
            <v>1.5</v>
          </cell>
        </row>
        <row r="279">
          <cell r="K279">
            <v>0.2</v>
          </cell>
        </row>
        <row r="280">
          <cell r="K280">
            <v>0.1</v>
          </cell>
        </row>
        <row r="281">
          <cell r="K281">
            <v>2</v>
          </cell>
        </row>
        <row r="296">
          <cell r="K296">
            <v>0.2</v>
          </cell>
        </row>
        <row r="297">
          <cell r="K297">
            <v>0.1</v>
          </cell>
        </row>
        <row r="298">
          <cell r="K298">
            <v>1.5</v>
          </cell>
        </row>
      </sheetData>
      <sheetData sheetId="5">
        <row r="3">
          <cell r="I3">
            <v>0.15</v>
          </cell>
        </row>
        <row r="4">
          <cell r="I4">
            <v>0.1</v>
          </cell>
        </row>
      </sheetData>
      <sheetData sheetId="6">
        <row r="3">
          <cell r="I3">
            <v>0.15</v>
          </cell>
        </row>
        <row r="4">
          <cell r="I4">
            <v>0.1</v>
          </cell>
        </row>
        <row r="5">
          <cell r="I5">
            <v>4</v>
          </cell>
        </row>
        <row r="43">
          <cell r="I43">
            <v>0.15</v>
          </cell>
        </row>
        <row r="44">
          <cell r="I44">
            <v>0.1</v>
          </cell>
        </row>
        <row r="71">
          <cell r="I71">
            <v>0.15</v>
          </cell>
        </row>
        <row r="76">
          <cell r="I76">
            <v>0.15</v>
          </cell>
        </row>
        <row r="77">
          <cell r="I77">
            <v>0.1</v>
          </cell>
        </row>
      </sheetData>
      <sheetData sheetId="7">
        <row r="3">
          <cell r="L3">
            <v>0.15</v>
          </cell>
        </row>
        <row r="4">
          <cell r="L4">
            <v>0.1</v>
          </cell>
        </row>
        <row r="10">
          <cell r="L10">
            <v>0.15</v>
          </cell>
        </row>
        <row r="11">
          <cell r="L11">
            <v>2</v>
          </cell>
        </row>
        <row r="12">
          <cell r="L12">
            <v>10</v>
          </cell>
        </row>
        <row r="13">
          <cell r="L13">
            <v>0.1</v>
          </cell>
        </row>
        <row r="37">
          <cell r="L37">
            <v>0.15</v>
          </cell>
        </row>
        <row r="38">
          <cell r="L38">
            <v>3.17</v>
          </cell>
        </row>
        <row r="39">
          <cell r="L39">
            <v>10</v>
          </cell>
        </row>
        <row r="40">
          <cell r="L40">
            <v>0.1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425B84-12EF-49F9-97F8-EC94DA262579}" name="Handguns" displayName="Handguns" ref="A1:K12" totalsRowShown="0" headerRowDxfId="890" dataDxfId="889">
  <autoFilter ref="A1:K12" xr:uid="{AECB8BDD-F28A-40A9-A851-2D9F40DAEC80}"/>
  <tableColumns count="11">
    <tableColumn id="1" xr3:uid="{2FD642C9-3BA8-4788-BC9D-0C6DF363204D}" name="Name" dataDxfId="888"/>
    <tableColumn id="2" xr3:uid="{5373D7F2-4C1E-4983-A4B1-DF37B1FE2D19}" name="Class Name" dataDxfId="887"/>
    <tableColumn id="3" xr3:uid="{AFCB3FA6-777C-4726-A921-423C6856B6FB}" name="Name2" dataDxfId="886"/>
    <tableColumn id="4" xr3:uid="{EB653268-B493-40D5-9ACD-596676FB0644}" name="Class Name3" dataDxfId="885"/>
    <tableColumn id="5" xr3:uid="{13867FA2-2331-40C5-A12B-65EA6C8B1484}" name="Rarity" dataDxfId="884"/>
    <tableColumn id="6" xr3:uid="{815AE29B-D161-46FF-AF57-AEB8B4171549}" name="Buy" dataDxfId="883"/>
    <tableColumn id="7" xr3:uid="{C24BBE1D-601B-42AC-8186-8FF5A0B2D99A}" name="Sell" dataDxfId="882"/>
    <tableColumn id="8" xr3:uid="{59778B28-2A39-400F-9B5E-10A36E02F0CF}" name="Type" dataDxfId="881"/>
    <tableColumn id="9" xr3:uid="{A1FD8BDB-B5BE-4FDC-AE3F-34827972B913}" name="Caliber" dataDxfId="880"/>
    <tableColumn id="10" xr3:uid="{775A952E-5061-4EB4-B3C3-CD03D4649BDC}" name="Respect sell" dataDxfId="879"/>
    <tableColumn id="11" xr3:uid="{12FEB3C7-897A-44DA-BD21-656A27F106DC}" name="Respect needed" dataDxfId="87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A5CAB00-57D1-4A06-8BFB-0EC55322BA23}" name="SuB_Machine_Gun_Mags28" displayName="SuB_Machine_Gun_Mags28" ref="A1:G4" totalsRowShown="0" headerRowDxfId="737" dataDxfId="736">
  <autoFilter ref="A1:G4" xr:uid="{DE2773E4-DE28-4B5A-8C4F-62BD823FDB42}"/>
  <tableColumns count="7">
    <tableColumn id="1" xr3:uid="{0D5404B2-BE9B-4E78-8E87-73EF4EB80820}" name="Name" dataDxfId="735"/>
    <tableColumn id="2" xr3:uid="{EFDDF51A-5020-45B6-9F91-6CF3164AC50E}" name="Class Name" dataDxfId="734"/>
    <tableColumn id="3" xr3:uid="{5DB5DB55-2A19-433E-8B05-72F987424CF0}" name="Rarity" dataDxfId="733"/>
    <tableColumn id="4" xr3:uid="{8E562A42-6EA4-4B0E-AA9B-ACA1B3281F1C}" name="Buy" dataDxfId="732"/>
    <tableColumn id="5" xr3:uid="{24D4CDCE-DBBB-47FB-8727-4D7FCE35DAE5}" name="Sell" dataDxfId="731"/>
    <tableColumn id="6" xr3:uid="{7924FF41-77E4-4127-8489-20D2FDB4FD53}" name="Respect sell" dataDxfId="730"/>
    <tableColumn id="7" xr3:uid="{479D48D3-258A-417C-8BB6-F59AB056C04F}" name="Respect needed" dataDxfId="72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2924D29-3EC9-482C-8ACD-4512B82BDA28}" name="Rifle_Mags27" displayName="Rifle_Mags27" ref="A1:G16" totalsRowShown="0" headerRowDxfId="723" dataDxfId="722">
  <autoFilter ref="A1:G16" xr:uid="{C5FDADED-D8B4-49D1-A29C-2E4667C9F858}"/>
  <tableColumns count="7">
    <tableColumn id="1" xr3:uid="{A414E0C5-AB0C-497A-8CC6-5D42ACD91B6C}" name="Name" dataDxfId="721"/>
    <tableColumn id="2" xr3:uid="{9C917D1A-EF66-40D6-8255-F09763D07E83}" name="Class Name" dataDxfId="720"/>
    <tableColumn id="3" xr3:uid="{D49EFCC0-75FF-41A0-8282-F5739861F3D5}" name="Rarity" dataDxfId="719"/>
    <tableColumn id="4" xr3:uid="{28FD9245-4E49-4585-9AC0-3980AEB86A8D}" name="Buy" dataDxfId="718"/>
    <tableColumn id="5" xr3:uid="{AAA8CF27-4C74-400D-9C7B-466B9533F4C4}" name="Sell" dataDxfId="717"/>
    <tableColumn id="6" xr3:uid="{D2A2D383-6E1D-4BC7-BEC4-1D9F48BF5E1D}" name="Respect sell" dataDxfId="716"/>
    <tableColumn id="7" xr3:uid="{7F3B74D7-4B04-4ECD-9767-67FA7B20C6ED}" name="Respect needed" dataDxfId="7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C548F16-5917-433A-9A10-F88485A26E64}" name="Light_Machine_Gun_Mag26" displayName="Light_Machine_Gun_Mag26" ref="A1:G13" totalsRowShown="0" headerRowDxfId="709">
  <autoFilter ref="A1:G13" xr:uid="{8B5EFF66-0894-4EB0-BA03-E1E43FA69B87}"/>
  <tableColumns count="7">
    <tableColumn id="1" xr3:uid="{69BE46CE-4CFD-43A1-B010-CF6B25778679}" name="Name" dataDxfId="708"/>
    <tableColumn id="2" xr3:uid="{A8D4EAD3-4B3E-4E03-A9D1-167ADF464134}" name="Class Name" dataDxfId="707"/>
    <tableColumn id="3" xr3:uid="{8DDEF747-B0A0-4CCB-BEC8-6B00797F7C2A}" name="Rarity" dataDxfId="706"/>
    <tableColumn id="4" xr3:uid="{53A21C19-0B51-4BC6-9468-A9C802BAA7CF}" name="Buy" dataDxfId="705"/>
    <tableColumn id="5" xr3:uid="{FBC46BB1-39C5-4F11-87C5-ACEFA0016DD8}" name="Sell" dataDxfId="704"/>
    <tableColumn id="6" xr3:uid="{D1611B0B-46D5-4FFE-93E3-203C484BC4C1}" name="Respect sell" dataDxfId="703"/>
    <tableColumn id="7" xr3:uid="{9B4DB67B-D29E-4E24-BAB5-9867E7EBDDB9}" name="Respect needed" dataDxfId="70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34AD041-C405-4643-8E6E-B9CDE5251DA1}" name="Sniper_Rifle_Mags25" displayName="Sniper_Rifle_Mags25" ref="A1:G7" totalsRowShown="0" headerRowDxfId="696">
  <autoFilter ref="A1:G7" xr:uid="{8CB4E6A8-D743-415D-8CF2-2B144A2EECBE}"/>
  <tableColumns count="7">
    <tableColumn id="1" xr3:uid="{517AB215-D278-48B5-9B3E-5EFF3E3924CD}" name="Name" dataDxfId="695"/>
    <tableColumn id="2" xr3:uid="{FA4D50F9-55E1-457B-A53A-48888E24AC58}" name="Class Name" dataDxfId="694"/>
    <tableColumn id="3" xr3:uid="{BB09725A-D2BC-4858-A118-4F4963435ED8}" name="Rarity" dataDxfId="693"/>
    <tableColumn id="4" xr3:uid="{13E1CBDC-DB32-4CE0-9A19-D011B05E33AA}" name="Buy" dataDxfId="692"/>
    <tableColumn id="5" xr3:uid="{4AC9B818-3499-4A67-98CB-9D99EFD9F004}" name="Sell" dataDxfId="691"/>
    <tableColumn id="6" xr3:uid="{4D228CD0-DD12-4ECD-9CD1-A8FAAFD5563A}" name="Respect sell" dataDxfId="690"/>
    <tableColumn id="7" xr3:uid="{FC0CA189-7B2B-4787-8DE4-F4F00A7B9E70}" name="Respect needed" dataDxfId="68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B5336DA-7BF4-4E74-8368-4AAA0558BCA2}" name="Explosive_Rounds24" displayName="Explosive_Rounds24" ref="A1:G38" totalsRowShown="0" headerRowDxfId="673" dataDxfId="672">
  <autoFilter ref="A1:G38" xr:uid="{B2D4A5B1-9057-4E7E-85A2-8F3A9CFC478F}"/>
  <tableColumns count="7">
    <tableColumn id="1" xr3:uid="{C2DD20D8-760C-4FD9-BAE3-CF548760DDE9}" name="Name" dataDxfId="671"/>
    <tableColumn id="2" xr3:uid="{00429564-6163-4D13-A527-8FE1243206C7}" name="Class Name" dataDxfId="670"/>
    <tableColumn id="3" xr3:uid="{D42A0A30-731D-4AE0-935D-F690556AA45B}" name="Rarity" dataDxfId="669"/>
    <tableColumn id="4" xr3:uid="{4E98E12E-CBCB-4787-ACF7-4D07A073522A}" name="Buy" dataDxfId="668"/>
    <tableColumn id="5" xr3:uid="{B422FD1C-BD82-42E5-BF37-8C16716729BC}" name="Sell" dataDxfId="667"/>
    <tableColumn id="6" xr3:uid="{84C4506A-65E5-4B07-9010-4E5F16244B0D}" name="Respect sell" dataDxfId="666"/>
    <tableColumn id="7" xr3:uid="{DEFEB122-1D10-429B-B519-44360667038D}" name="Respect needed" dataDxfId="66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572AA2A-52B7-478B-8E39-32288EDF495C}" name="Items" displayName="Items" ref="A1:G20" totalsRowShown="0" headerRowDxfId="625">
  <autoFilter ref="A1:G20" xr:uid="{163EF4EA-D74F-4086-8ED1-BDC9CAC6EC79}"/>
  <tableColumns count="7">
    <tableColumn id="1" xr3:uid="{C7DA3A26-3209-416C-A01B-F246E7FAE551}" name="Name" dataDxfId="624"/>
    <tableColumn id="2" xr3:uid="{71AD855F-3F03-40D5-998A-CD8278B61133}" name="Class Name" dataDxfId="623"/>
    <tableColumn id="3" xr3:uid="{1B755B87-145A-495A-AF6C-DBF567D092DC}" name="Rarity" dataDxfId="622"/>
    <tableColumn id="4" xr3:uid="{449B4010-F6F3-4064-9008-198284FCDD7A}" name="Buy" dataDxfId="621"/>
    <tableColumn id="5" xr3:uid="{BAFB529A-589E-491E-AFE1-FFD9C4371CC2}" name="Sell" dataDxfId="620"/>
    <tableColumn id="6" xr3:uid="{C39A1DCA-6874-4E08-9321-B28035213132}" name="Respect sell" dataDxfId="619"/>
    <tableColumn id="7" xr3:uid="{6C9F9A55-565A-4038-806C-1EE840741C0C}" name="Respect needed" dataDxfId="61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5440A27-10F2-47F6-824E-2E1900AF9F80}" name="Headgear" displayName="Headgear" ref="A1:I139" totalsRowShown="0" headerRowDxfId="587">
  <autoFilter ref="A1:I139" xr:uid="{86D8CBEA-7250-465E-9D4C-C1F889AF487E}"/>
  <tableColumns count="9">
    <tableColumn id="1" xr3:uid="{40A94867-8587-4700-93D9-3AC042AB9DC2}" name="Name" dataDxfId="586"/>
    <tableColumn id="2" xr3:uid="{F640C564-1B6B-4286-90D0-1360FF051056}" name="Class Name" dataDxfId="585"/>
    <tableColumn id="3" xr3:uid="{0573A0EC-9F4B-4AF4-BFBC-0D93614C1179}" name="Rarity" dataDxfId="584"/>
    <tableColumn id="4" xr3:uid="{18B1ECB1-2D4E-49EF-A28E-6DDE3B4EE91E}" name="Buy"/>
    <tableColumn id="5" xr3:uid="{1B4EF386-2BB0-4D0D-8719-B4F7E65BAFD2}" name="Sell"/>
    <tableColumn id="6" xr3:uid="{0D50267B-E7DC-4C1A-ADAF-845AABAF06B9}" name="Type" dataDxfId="583"/>
    <tableColumn id="7" xr3:uid="{0652E91C-77AD-47B4-B855-CCE174AF8A0A}" name="Armor"/>
    <tableColumn id="8" xr3:uid="{6A93F2FA-9106-42D0-888A-61F67E504B4C}" name="Respect sell"/>
    <tableColumn id="9" xr3:uid="{C9C6C2FF-49AF-4C4E-8AC5-66DEBD169664}" name="Respect needed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7B18C29-2A9E-4BE8-9F11-9501229051BF}" name="Uniforms" displayName="Uniforms" ref="A1:I121" totalsRowShown="0" headerRowDxfId="562" dataDxfId="561">
  <autoFilter ref="A1:I121" xr:uid="{F9180A09-7133-4501-AE14-A87CDD98867A}"/>
  <tableColumns count="9">
    <tableColumn id="1" xr3:uid="{3C1FCC5A-5078-4C3F-8A15-1353C1DC42BC}" name="Name" dataDxfId="560"/>
    <tableColumn id="2" xr3:uid="{6A0C2A03-5407-4F2D-AD2F-C5432E2223B7}" name="Class Name" dataDxfId="559"/>
    <tableColumn id="3" xr3:uid="{90249A9F-0A55-41DF-915A-E962FC164D63}" name="Rarity" dataDxfId="558"/>
    <tableColumn id="4" xr3:uid="{D6B63BFA-2E3C-4BBD-8CE9-F28A4C954A12}" name="Buy" dataDxfId="557"/>
    <tableColumn id="5" xr3:uid="{5D5E96A1-668A-4DCE-B032-EF1E7F4B5F3D}" name="Sell" dataDxfId="556"/>
    <tableColumn id="6" xr3:uid="{5C7716F2-EE4C-4880-A26F-FDAC9B7185BD}" name="Type" dataDxfId="555"/>
    <tableColumn id="7" xr3:uid="{3CD79DF6-A31A-461F-9ECC-04D355201BDA}" name="Capacity" dataDxfId="554"/>
    <tableColumn id="8" xr3:uid="{C578C741-AD99-4B08-9F01-BBA7F1A3BBD4}" name="Respect sell" dataDxfId="553"/>
    <tableColumn id="9" xr3:uid="{913A51F9-6391-42FA-B354-D5355D2C3176}" name="Respect needed" dataDxfId="5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B5369BA2-AACE-47E7-8B22-613A90223827}" name="Vests" displayName="Vests" ref="A1:J56" totalsRowShown="0" dataDxfId="541">
  <autoFilter ref="A1:J56" xr:uid="{28E38111-FA25-4AC5-A6FD-AF6399C49671}"/>
  <tableColumns count="10">
    <tableColumn id="1" xr3:uid="{3816997A-CF87-4E41-B9E9-51DE52A576C1}" name="Name" dataDxfId="540"/>
    <tableColumn id="2" xr3:uid="{0723EF32-D812-437E-8D1D-DBAD3149F88E}" name="Class Name"/>
    <tableColumn id="3" xr3:uid="{49F6D807-9C05-48B5-A0FF-87F422F3FF50}" name="Rarity" dataDxfId="539"/>
    <tableColumn id="4" xr3:uid="{8069AB1F-CC8B-4244-91DE-E53B5A837922}" name="Buy" dataDxfId="538"/>
    <tableColumn id="5" xr3:uid="{803B36EA-D7C3-4DC1-BA8C-F5E80584D4A7}" name="Sell" dataDxfId="537"/>
    <tableColumn id="6" xr3:uid="{71BA4AB4-7C88-46DE-B97E-F9A5AA66616A}" name="Type" dataDxfId="536"/>
    <tableColumn id="7" xr3:uid="{820F7C73-DB50-4783-B384-F50877CB2783}" name="Capacity" dataDxfId="535"/>
    <tableColumn id="8" xr3:uid="{4A7AF391-E8E9-41E5-A5E9-92467276ECF9}" name="Armor" dataDxfId="534"/>
    <tableColumn id="9" xr3:uid="{2E325D91-0C8F-4276-9EE4-57BDBAE4B5F1}" name="Respect sell" dataDxfId="533"/>
    <tableColumn id="10" xr3:uid="{D9395DDE-2131-44B3-B482-0280A077BEAC}" name="Respect needed" dataDxfId="53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4884EDA2-096A-4355-81D7-4D9B7BB00782}" name="Backpacks" displayName="Backpacks" ref="A1:I53" totalsRowShown="0" headerRowDxfId="526" dataDxfId="525">
  <autoFilter ref="A1:I53" xr:uid="{5390DD14-54E0-4E23-AC43-3CE7899E3AD4}"/>
  <tableColumns count="9">
    <tableColumn id="1" xr3:uid="{19C5C05E-521E-4C84-930D-7346031F0C71}" name="Name" dataDxfId="524"/>
    <tableColumn id="2" xr3:uid="{5E058CE3-26F0-4F98-871D-9C1CDBFA4E0B}" name="Class Name" dataDxfId="523"/>
    <tableColumn id="3" xr3:uid="{705D50E3-9046-4929-A25A-60B1BE6EB771}" name="Rarity" dataDxfId="522"/>
    <tableColumn id="4" xr3:uid="{76C4C120-5B5A-411D-9FDB-0CB82EF541D0}" name="Buy" dataDxfId="521"/>
    <tableColumn id="5" xr3:uid="{9817E5B5-5B8C-4559-90EE-CD73B3379EB3}" name="Sell" dataDxfId="520"/>
    <tableColumn id="6" xr3:uid="{6C83D26A-53B2-4085-B02D-0EA0E2F6B67D}" name="Type" dataDxfId="519"/>
    <tableColumn id="7" xr3:uid="{1BBA4B72-3E5A-4442-94BD-B7A07CF198BF}" name="Capacity" dataDxfId="518"/>
    <tableColumn id="8" xr3:uid="{5D0B5FE6-2D5F-4A12-9EFE-F6935BD38D2B}" name="Respect sell" dataDxfId="517"/>
    <tableColumn id="9" xr3:uid="{9CD377C4-4561-4F79-AB13-1C2C9671C867}" name="Respect needed" dataDxfId="5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9635D2F-3187-45E6-9DF7-6A60BFBCD81B}" name="Sub_Machine_Guns30" displayName="Sub_Machine_Guns30" ref="A1:I5" totalsRowShown="0" headerRowDxfId="872" dataDxfId="871">
  <autoFilter ref="A1:I5" xr:uid="{5C8CABCD-3B41-482D-97CC-7704EC0E04F6}"/>
  <tableColumns count="9">
    <tableColumn id="1" xr3:uid="{5C2C7DFB-7662-4E22-AD02-B682EF4C0B20}" name="Name" dataDxfId="870"/>
    <tableColumn id="2" xr3:uid="{7D13C1A2-93E1-450F-BABA-1296F9EE6A32}" name="Class Name" dataDxfId="869"/>
    <tableColumn id="3" xr3:uid="{B498F5A9-C02E-46E8-94D5-7AB6B5A7483E}" name="Rarity" dataDxfId="868"/>
    <tableColumn id="4" xr3:uid="{C5C7379E-5517-40FF-82E1-581B22E73D69}" name="Buy" dataDxfId="867"/>
    <tableColumn id="5" xr3:uid="{91E53CBB-A0B9-470B-A47A-3867CE67983D}" name="Sell" dataDxfId="866"/>
    <tableColumn id="6" xr3:uid="{34D3B2E3-D544-4020-B524-C77B572368A3}" name="Type" dataDxfId="865"/>
    <tableColumn id="7" xr3:uid="{D17B56D8-208B-4522-A6ED-A308D07CE8E7}" name="Caliber" dataDxfId="864"/>
    <tableColumn id="8" xr3:uid="{3D3C9020-14D4-4714-8FAF-967346F68347}" name="Respect sell" dataDxfId="863"/>
    <tableColumn id="9" xr3:uid="{CF4661F6-1277-4E54-AF02-E634FF7B48E7}" name="Respect needed" dataDxfId="86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DB18000-9F7C-487C-9E4F-F9D3A3652C06}" name="Cars" displayName="Cars" ref="A1:I124" totalsRowShown="0" dataDxfId="450">
  <autoFilter ref="A1:I124" xr:uid="{81142AEF-AD5A-4EAF-AACD-E3ECB2346CFE}"/>
  <tableColumns count="9">
    <tableColumn id="1" xr3:uid="{2265233A-6F01-4D84-BD8B-2BAC02F028AB}" name="Name" dataDxfId="449"/>
    <tableColumn id="2" xr3:uid="{25285D1E-36DC-4C54-AB66-3BA8799E7199}" name="Class Name"/>
    <tableColumn id="3" xr3:uid="{CF82155F-EFED-4BB4-850A-28E8733F8462}" name="Quality" dataDxfId="448"/>
    <tableColumn id="4" xr3:uid="{28D0796D-C5E1-4F33-A569-F857F5FBC0B6}" name="Buy" dataDxfId="447"/>
    <tableColumn id="5" xr3:uid="{9E765601-450B-4252-B1FB-C4EBB1761530}" name="Sell" dataDxfId="446"/>
    <tableColumn id="6" xr3:uid="{5397EC9C-B399-4B2D-9408-C1671692E415}" name="Storage" dataDxfId="445"/>
    <tableColumn id="7" xr3:uid="{EC8D69FE-E8BE-4486-B21B-DA4FA234947A}" name="Speed" dataDxfId="444"/>
    <tableColumn id="8" xr3:uid="{2D35FAA5-9185-4E26-A1CB-102DF4F1683F}" name="Respect sell" dataDxfId="443"/>
    <tableColumn id="9" xr3:uid="{C0B56ADD-D428-435B-BBD7-ED89AB7D3483}" name="Respect needed" dataDxfId="44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E87E18C6-B30B-4B75-A2FA-3A6321A59C4A}" name="Trucks" displayName="Trucks" ref="A1:I63" totalsRowShown="0" headerRowDxfId="356" dataDxfId="355">
  <autoFilter ref="A1:I63" xr:uid="{8A15F9C7-9396-4AD4-A8AC-01964D1578A0}"/>
  <tableColumns count="9">
    <tableColumn id="1" xr3:uid="{8999F856-5BE0-4AD4-A5F9-CD46280B1B3A}" name="Name" dataDxfId="354"/>
    <tableColumn id="2" xr3:uid="{A80275E5-735F-4EE0-ABE1-ECA4641FE331}" name="Class Name" dataDxfId="353"/>
    <tableColumn id="3" xr3:uid="{5767F1E8-3891-41FB-808A-45BE226452E5}" name="Quality" dataDxfId="352"/>
    <tableColumn id="4" xr3:uid="{42BFC644-063C-494B-9CFB-5EC1635874C9}" name="Buy" dataDxfId="351"/>
    <tableColumn id="5" xr3:uid="{438E760C-274C-4046-A752-147345676B7C}" name="Sell" dataDxfId="350"/>
    <tableColumn id="6" xr3:uid="{6D60EAC3-E775-4B34-9EF7-97287B63B0E4}" name="Storage" dataDxfId="349"/>
    <tableColumn id="7" xr3:uid="{D447A28D-CE10-445A-823A-6F7F65EE03F8}" name="Speed" dataDxfId="348"/>
    <tableColumn id="8" xr3:uid="{7CA403E9-BED1-4D52-9BCA-B825784C2861}" name="Respect sell" dataDxfId="347"/>
    <tableColumn id="9" xr3:uid="{13CF857F-C4DE-40B1-9D50-8EF01386EFDD}" name="Respect needed" dataDxfId="34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DCBCBA0D-A0FA-4272-9DE1-70F9ACD0FE53}" name="Armored" displayName="Armored" ref="A1:I10" totalsRowShown="0" headerRowDxfId="320" dataDxfId="319">
  <autoFilter ref="A1:I10" xr:uid="{92EA144E-B4C9-492D-8FA0-9F5EF16B56DA}"/>
  <tableColumns count="9">
    <tableColumn id="1" xr3:uid="{70094B73-ABB0-4181-BF97-30044D4F550F}" name="Name" dataDxfId="318"/>
    <tableColumn id="2" xr3:uid="{64CE9377-77AA-4EC1-B7EC-7D767B794251}" name="Class Name" dataDxfId="317"/>
    <tableColumn id="3" xr3:uid="{71032748-4760-4F4F-8CF2-55626B64708D}" name="Quality" dataDxfId="316"/>
    <tableColumn id="4" xr3:uid="{40EFCFA6-82C7-4E46-B8A9-8C7659A0E673}" name="Buy" dataDxfId="315"/>
    <tableColumn id="5" xr3:uid="{7C844908-3138-4F6B-A437-4A0A3A7A005D}" name="Sell" dataDxfId="314"/>
    <tableColumn id="6" xr3:uid="{F258F7D7-A559-4ED6-A789-4C13783DC04D}" name="Storage" dataDxfId="313"/>
    <tableColumn id="7" xr3:uid="{44C9E013-0805-4051-8000-8BF5385DE383}" name="Speed" dataDxfId="312"/>
    <tableColumn id="8" xr3:uid="{F4870B42-3AEB-4B88-8CFF-3F994655D7B7}" name="Respect sell" dataDxfId="311"/>
    <tableColumn id="9" xr3:uid="{26ED8C11-F702-4A1C-9825-6682BD279D88}" name="Respect needed" dataDxfId="31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A4EE7B20-9A55-4F91-823F-81B46D8E31CA}" name="Armed" displayName="Armed" ref="A1:I20" totalsRowShown="0" headerRowDxfId="284" dataDxfId="283">
  <autoFilter ref="A1:I20" xr:uid="{76884E39-698D-41D9-BD5C-CCD72B4DDCE1}"/>
  <tableColumns count="9">
    <tableColumn id="1" xr3:uid="{58152276-31AF-46EB-BEBF-3E4A07D6BA46}" name="Name" dataDxfId="282"/>
    <tableColumn id="2" xr3:uid="{DE600C29-5581-4B36-B9AA-B6AAFC887BBA}" name="Class Name" dataDxfId="281"/>
    <tableColumn id="3" xr3:uid="{B5F0FDEF-41FD-4106-B4A6-B574A7DD5043}" name="Quality" dataDxfId="280"/>
    <tableColumn id="4" xr3:uid="{8A42AC63-3A12-4790-B3A5-3D230785E59D}" name="Buy" dataDxfId="279"/>
    <tableColumn id="5" xr3:uid="{83D166DB-E1D7-42FA-8F27-5DB82313EC88}" name="Sell" dataDxfId="278"/>
    <tableColumn id="6" xr3:uid="{7B3EDE30-F0B7-42EF-B12A-953432134935}" name="Storage" dataDxfId="277"/>
    <tableColumn id="7" xr3:uid="{6A299BA8-F0B6-4B4D-B380-71C50BD7B42B}" name="Speed" dataDxfId="276"/>
    <tableColumn id="8" xr3:uid="{B3EB873C-5D5E-4A97-BE4B-C83FFCCCE965}" name="Respect sell" dataDxfId="275"/>
    <tableColumn id="9" xr3:uid="{846DE59D-5B64-4FF2-9969-3D208EA33EFC}" name="Respect needed" dataDxfId="27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78B50EFC-9E30-40C8-B390-FB8500AC58E7}" name="Helicopters" displayName="Helicopters" ref="A1:I38" totalsRowShown="0" headerRowDxfId="223" dataDxfId="222">
  <autoFilter ref="A1:I38" xr:uid="{FF894FCA-A508-4F07-B62C-4A19E42468AA}"/>
  <tableColumns count="9">
    <tableColumn id="1" xr3:uid="{41ACCE9F-9599-4966-941E-E6E8650EB165}" name="Name" dataDxfId="221"/>
    <tableColumn id="2" xr3:uid="{D69FB4F2-07EC-435E-B1F3-5E8087936ADC}" name="Class Name" dataDxfId="220"/>
    <tableColumn id="3" xr3:uid="{BE5A8F2D-6322-44E3-80B8-616B142CB881}" name="Quality" dataDxfId="219"/>
    <tableColumn id="4" xr3:uid="{76A27C4C-E971-495B-8235-8A07150D19C6}" name="Buy" dataDxfId="218"/>
    <tableColumn id="5" xr3:uid="{2F38D6AA-FBCE-4057-9218-5803C55D134A}" name="Sell" dataDxfId="217"/>
    <tableColumn id="6" xr3:uid="{7CB769C3-E2B9-4B48-BC5F-662204143FB2}" name="Storage" dataDxfId="216"/>
    <tableColumn id="7" xr3:uid="{763E4D63-2AE0-46F2-B29B-EA154D8B9A60}" name="Speed" dataDxfId="215"/>
    <tableColumn id="8" xr3:uid="{DF39172C-F1F7-48DF-A4B2-2FDD859EACAF}" name="Respect sell" dataDxfId="214"/>
    <tableColumn id="9" xr3:uid="{94CE9F8B-460A-4AB3-89CA-9AEFE36F3920}" name="Respect needed" dataDxfId="21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9512F43-1D14-4406-B7AC-DFA8F6F52B09}" name="Armed_Helicopters" displayName="Armed_Helicopters" ref="A1:I4" totalsRowShown="0" headerRowDxfId="207" dataDxfId="206">
  <autoFilter ref="A1:I4" xr:uid="{3AB321A5-BD9F-4085-9DBE-D3C2A217A2D4}"/>
  <tableColumns count="9">
    <tableColumn id="1" xr3:uid="{93FE84F1-54EB-4CD8-8A13-63863330776C}" name="Name" dataDxfId="205"/>
    <tableColumn id="2" xr3:uid="{CEB34196-8676-4B9B-871D-CA2553906B18}" name="Class Name"/>
    <tableColumn id="3" xr3:uid="{F2FB882A-07C1-47C7-8CBE-03DB66D64EE9}" name="Quality"/>
    <tableColumn id="4" xr3:uid="{BA67CB50-1D96-43BB-98C2-043C59BF91F8}" name="Buy"/>
    <tableColumn id="5" xr3:uid="{C838ECA1-F4E5-4B6A-AEC1-CA4F1893F267}" name="Sell" dataDxfId="204"/>
    <tableColumn id="6" xr3:uid="{211ADFEC-6D71-42B4-A9AB-E7E83225D338}" name="Storage" dataDxfId="203"/>
    <tableColumn id="7" xr3:uid="{847A0EE0-8C5D-49F2-9F6D-2F55CFCD406E}" name="Speed" dataDxfId="202"/>
    <tableColumn id="8" xr3:uid="{D927B45F-7022-41BB-A3CF-3EDD31E33CFC}" name="Respect sell" dataDxfId="201"/>
    <tableColumn id="9" xr3:uid="{B706A934-6CE5-4ACC-81AA-391138DA27A6}" name="Respect needed" dataDxfId="20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5AEC2BA0-9D3B-4726-A6C7-1185A33DF547}" name="Boats" displayName="Boats" ref="A1:I14" totalsRowShown="0" headerRowDxfId="189" dataDxfId="188">
  <autoFilter ref="A1:I14" xr:uid="{17CEF074-1AED-49EB-8F60-0443CED01485}"/>
  <tableColumns count="9">
    <tableColumn id="1" xr3:uid="{557BAD8C-4BEF-4D99-8CEC-FEB422872FDB}" name="Name" dataDxfId="187"/>
    <tableColumn id="2" xr3:uid="{9C887C35-4120-4D1B-BB9A-2C6389ABD1E6}" name="Class Name" dataDxfId="186"/>
    <tableColumn id="3" xr3:uid="{57797650-646B-49CE-867E-5263BC826AA9}" name="Quality" dataDxfId="185"/>
    <tableColumn id="4" xr3:uid="{D73B923D-6DBE-4B65-A4D2-D7711508E36E}" name="Buy" dataDxfId="184"/>
    <tableColumn id="5" xr3:uid="{DF54400D-3820-4339-B183-7729A06D1CED}" name="Sell" dataDxfId="183"/>
    <tableColumn id="6" xr3:uid="{F9BDBFFF-1D9F-4347-A624-50DB334B923D}" name="Storage" dataDxfId="182"/>
    <tableColumn id="7" xr3:uid="{34BB270C-0EDE-4823-B160-62BD54BE8666}" name="Speed" dataDxfId="181"/>
    <tableColumn id="8" xr3:uid="{4EB5D634-F8D7-41D4-B002-3E3C657343EE}" name="Respect sell" dataDxfId="180"/>
    <tableColumn id="9" xr3:uid="{F1085961-2994-4FC6-B8E5-23BD98867097}" name="Respect needed" dataDxfId="17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4618A016-F70B-4441-96D5-54C1CC7F1E93}" name="Planes" displayName="Planes" ref="A1:I4" totalsRowShown="0" headerRowDxfId="173" dataDxfId="172">
  <autoFilter ref="A1:I4" xr:uid="{9118AF56-A623-4BC3-AFCD-7CD9BF526CED}"/>
  <tableColumns count="9">
    <tableColumn id="1" xr3:uid="{720CC092-2771-4A7F-8DA8-465B4DAE261A}" name="Name" dataDxfId="171"/>
    <tableColumn id="2" xr3:uid="{392C796B-A6D8-4DAE-95AF-984633E4D558}" name="Class Name"/>
    <tableColumn id="3" xr3:uid="{E18EFC6A-2155-42EA-878E-63F9F410E01A}" name="Quality" dataDxfId="170"/>
    <tableColumn id="4" xr3:uid="{875C6E97-6A52-4407-B7C5-25B07F47A3E8}" name="Buy" dataDxfId="169"/>
    <tableColumn id="5" xr3:uid="{553E5BC0-26EB-42BB-82EC-012E3A1321A7}" name="Sell"/>
    <tableColumn id="6" xr3:uid="{5840395D-6AE5-409D-A03C-9E0CF4FA9451}" name="Storage" dataDxfId="168"/>
    <tableColumn id="7" xr3:uid="{60CDAA48-BED9-4B53-8B0C-B8364A2AB97E}" name="Speed" dataDxfId="167"/>
    <tableColumn id="8" xr3:uid="{656E6A08-057F-46AC-8215-5BE4C962BF85}" name="Respect sell" dataDxfId="166"/>
    <tableColumn id="9" xr3:uid="{B8BD8E7F-A978-43A2-9BD0-DE1B1E27A0C7}" name="Respect needed" dataDxfId="16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9E231B-534F-4383-ACBE-3231083D9947}" name="CraftingItems" displayName="CraftingItems" ref="A1:G39" totalsRowShown="0">
  <autoFilter ref="A1:G39" xr:uid="{98E8C60E-C24C-4115-9676-0FC98BE77E9A}"/>
  <tableColumns count="7">
    <tableColumn id="1" xr3:uid="{53A52DF9-4097-4E57-B4C0-DAB9326D3BA2}" name="Namn" dataDxfId="109"/>
    <tableColumn id="2" xr3:uid="{ABB0D324-D603-4C24-AEDE-BA9E3D64BCC8}" name="Class Name"/>
    <tableColumn id="3" xr3:uid="{C7135AE2-BAB3-4B6A-80D3-838C980B0F15}" name="Quality" dataDxfId="108"/>
    <tableColumn id="4" xr3:uid="{CEA38373-F578-4432-A904-0262DD7E121A}" name="Buy" dataDxfId="107"/>
    <tableColumn id="5" xr3:uid="{7006ADBB-0D32-4D19-BDF1-325551622063}" name="Sell" dataDxfId="106"/>
    <tableColumn id="6" xr3:uid="{238B8039-39D4-4263-BF0D-F532C31949D7}" name="Respect sell"/>
    <tableColumn id="7" xr3:uid="{737AAF1D-47A2-48A5-91AA-ED7EFECAE83E}" name="Respect needed" dataDxfId="10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B4EAF13A-8B49-42CD-A9BC-E2A191A3BBEA}" name="Scopes" displayName="Scopes" ref="A1:G38" totalsRowShown="0" headerRowDxfId="99">
  <autoFilter ref="A1:G38" xr:uid="{FB8E06A7-3467-4445-B6CD-4249E6325C33}"/>
  <tableColumns count="7">
    <tableColumn id="1" xr3:uid="{D4B85D99-01B1-4E48-AB03-D2E7A3F90BD2}" name="Name" dataDxfId="98"/>
    <tableColumn id="2" xr3:uid="{504BD791-9BB8-4BCB-A86A-EA375507F0FB}" name="Class Name" dataDxfId="97"/>
    <tableColumn id="3" xr3:uid="{5435FB46-BDF5-4759-9031-61EA4FCEBE21}" name="Rarity" dataDxfId="96"/>
    <tableColumn id="4" xr3:uid="{7A0D11B3-8EA6-4F54-8042-B06F26F6ECD6}" name="Buy" dataDxfId="95"/>
    <tableColumn id="5" xr3:uid="{35261E91-FBB7-4752-B5C3-FFE5B674BAA2}" name="Sell" dataDxfId="94"/>
    <tableColumn id="6" xr3:uid="{8B34DBF8-8714-4990-AF44-FC86111C6845}" name="Respect sell" dataDxfId="93"/>
    <tableColumn id="7" xr3:uid="{154D23A9-8175-42D5-A647-2B202D5E0C00}" name="Respect needed" dataDxfId="9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FEFEAAC-06BF-4FCC-8434-1423EC094AFB}" name="Assault_Rifles31" displayName="Assault_Rifles31" ref="A1:I38" totalsRowShown="0" headerRowDxfId="856" dataDxfId="855">
  <autoFilter ref="A1:I38" xr:uid="{0964022F-171B-48AF-B587-972C1739C6A5}"/>
  <tableColumns count="9">
    <tableColumn id="1" xr3:uid="{8BE6FAF8-46C1-4EBE-8736-7FA9F81B0305}" name="Name" dataDxfId="854"/>
    <tableColumn id="2" xr3:uid="{8EA5EF34-E955-4157-A3DB-0CF5941C8AC4}" name="Class Name" dataDxfId="853"/>
    <tableColumn id="3" xr3:uid="{D8AEC4B3-4E70-4EE5-850A-52E8C01D9CDC}" name="Rarity" dataDxfId="852"/>
    <tableColumn id="4" xr3:uid="{6E5A863F-ACE3-41D7-81BC-A6B85A9A5033}" name="Buy" dataDxfId="851"/>
    <tableColumn id="5" xr3:uid="{D4C6BFE1-C42C-447A-8C59-E5F927A5E41C}" name="Sell" dataDxfId="850"/>
    <tableColumn id="6" xr3:uid="{448C081A-0AAD-4AED-A4C7-4825978D3D29}" name="Type" dataDxfId="849"/>
    <tableColumn id="7" xr3:uid="{04B54941-FEA4-4546-81BD-11F415E71BC8}" name="Caliber" dataDxfId="848"/>
    <tableColumn id="8" xr3:uid="{08C27EF0-8EF9-44EB-8E72-564F609217F6}" name="Respect sell" dataDxfId="847"/>
    <tableColumn id="9" xr3:uid="{994E61E6-94C1-4CD6-948D-7081101FA918}" name="Respect needed" dataDxfId="84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E2502EE-8C64-448B-9AB8-A7C9CD63A9A6}" name="Suppressors" displayName="Suppressors" ref="A1:G26" totalsRowShown="0" headerRowDxfId="86">
  <autoFilter ref="A1:G26" xr:uid="{A219AAFF-FE1E-4BAA-8EA7-B8F783871852}"/>
  <tableColumns count="7">
    <tableColumn id="1" xr3:uid="{CEAC63AC-3B61-4C02-8D4C-35FC8C7B4F7B}" name="Name" dataDxfId="85"/>
    <tableColumn id="2" xr3:uid="{29BD8041-6E82-4D64-A9B5-BBC7B78FA140}" name="Class Name" dataDxfId="84"/>
    <tableColumn id="3" xr3:uid="{65886199-4D3E-4758-86B7-82F64624F5E3}" name="Rarity" dataDxfId="83"/>
    <tableColumn id="4" xr3:uid="{B4184FCE-C6DC-4EFC-BDEB-3CA39711FE27}" name="Buy" dataDxfId="82"/>
    <tableColumn id="5" xr3:uid="{6DB6D590-D62C-4F55-8BA8-78C707AB4694}" name="Sell" dataDxfId="81"/>
    <tableColumn id="6" xr3:uid="{BF8AF5DD-827F-41D1-9A4C-95A53428B3AE}" name="Respect sell" dataDxfId="80"/>
    <tableColumn id="7" xr3:uid="{53C06B00-1E9A-40D0-86F2-C0F6D4D73352}" name="Respect needed" dataDxfId="7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908D5ED2-E20D-4E07-B387-5BE43A6F4CD4}" name="Lasers_FlashLights" displayName="Lasers_FlashLights" ref="A1:G3" totalsRowShown="0" headerRowDxfId="73" dataDxfId="72">
  <autoFilter ref="A1:G3" xr:uid="{CE28E5E5-4200-44F7-9D45-DDA5E7702B4D}"/>
  <tableColumns count="7">
    <tableColumn id="1" xr3:uid="{CCB2C091-A754-4137-996C-F887510BC8EF}" name="Name" dataDxfId="71"/>
    <tableColumn id="2" xr3:uid="{FC5A3C0A-37C8-48D1-ADCA-20460AC91B1B}" name="Class Name" dataDxfId="70"/>
    <tableColumn id="3" xr3:uid="{F44C107B-2161-4720-B6FB-B78CBE940BCA}" name="Rarity" dataDxfId="69"/>
    <tableColumn id="4" xr3:uid="{F30CB236-3DAA-4F7B-8BDD-228DE238D541}" name="Buy" dataDxfId="68"/>
    <tableColumn id="5" xr3:uid="{3B046ADA-3BA9-45B6-8ED9-9B8A7F55DCFD}" name="Sell" dataDxfId="67">
      <calculatedColumnFormula>D3*I70</calculatedColumnFormula>
    </tableColumn>
    <tableColumn id="6" xr3:uid="{C03180A6-349A-45D2-9D96-10FCFFD0720F}" name="Respect sell" dataDxfId="66">
      <calculatedColumnFormula>E3*I70</calculatedColumnFormula>
    </tableColumn>
    <tableColumn id="7" xr3:uid="{8B35E054-8662-4ED3-946B-54577A05163D}" name="Respect needed" dataDxfId="6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908196D2-5804-4708-A7FE-2ADEE79CEFC0}" name="Bipods" displayName="Bipods" ref="A1:G10" totalsRowShown="0" headerRowDxfId="59" dataDxfId="58">
  <autoFilter ref="A1:G10" xr:uid="{CEA0BBCA-DFEF-47BF-88DE-97A24D8C14A7}"/>
  <tableColumns count="7">
    <tableColumn id="1" xr3:uid="{27FE2A3C-B882-4CA9-A8B1-E60B30E3C454}" name="Name" dataDxfId="57"/>
    <tableColumn id="2" xr3:uid="{B56BB491-151B-4796-BAA3-7F85D514E993}" name="Class Name" dataDxfId="56"/>
    <tableColumn id="3" xr3:uid="{4FE1C63B-853B-4C54-9247-8FC0B5B5B768}" name="Rarity" dataDxfId="55"/>
    <tableColumn id="4" xr3:uid="{9DF2817B-B94F-4EF9-B9B3-925DCE314C22}" name="Buy" dataDxfId="54"/>
    <tableColumn id="5" xr3:uid="{465E779E-45D7-4BA7-AFA8-94DD54B2427D}" name="Sell" dataDxfId="53"/>
    <tableColumn id="6" xr3:uid="{34CB0CA1-3DF4-49BF-AA4B-1A37285448C0}" name="Respect sell" dataDxfId="52"/>
    <tableColumn id="7" xr3:uid="{7F689EEF-73FD-4238-8F01-8EF5361EE04F}" name="Respect needed" dataDxfId="51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76B1C76B-3EA9-4895-866E-068DB6842AF6}" name="Medical" displayName="Medical" ref="A1:J5" totalsRowShown="0" headerRowDxfId="45" dataDxfId="44">
  <autoFilter ref="A1:J5" xr:uid="{B3416EEA-6A1B-4332-BB69-8F221F7C9119}"/>
  <tableColumns count="10">
    <tableColumn id="1" xr3:uid="{62F7239F-7BCE-4007-9B86-463F1BFDEF76}" name="Name" dataDxfId="43"/>
    <tableColumn id="2" xr3:uid="{8FF6C3C1-25CF-461B-B427-4C5C8868782D}" name="Class Name" dataDxfId="42"/>
    <tableColumn id="3" xr3:uid="{508D672B-EC4A-4788-9916-55125774C8DB}" name="Quality" dataDxfId="41"/>
    <tableColumn id="4" xr3:uid="{80AB7CB6-52CC-4D52-A8A4-F3C5E98C6437}" name="Buy" dataDxfId="40"/>
    <tableColumn id="5" xr3:uid="{369BCFF4-8D0F-47E6-A6F6-6F9A197C2A86}" name="Sell" dataDxfId="39"/>
    <tableColumn id="6" xr3:uid="{344496DE-56B5-4386-9908-B093FBA93379}" name="HP" dataDxfId="38"/>
    <tableColumn id="7" xr3:uid="{F0C2E01C-4B50-4C12-88F8-539FE9EE3CC6}" name="Food" dataDxfId="37"/>
    <tableColumn id="8" xr3:uid="{70203B43-E2D6-4F45-AB34-F4C3DBA3B9CD}" name="Water" dataDxfId="36"/>
    <tableColumn id="9" xr3:uid="{F919454C-BB52-4A57-ADAC-682B8FF3591D}" name="Respect sell" dataDxfId="35"/>
    <tableColumn id="10" xr3:uid="{FD380DDA-664A-430E-8421-4027C6C6BAB5}" name="Respect needed" dataDxfId="34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9DC4C87A-7D43-4973-BD63-380D1098C58A}" name="Food" displayName="Food" ref="A1:J25" totalsRowShown="0" headerRowDxfId="28" dataDxfId="27">
  <autoFilter ref="A1:J25" xr:uid="{44B9EDE2-9200-4D19-A691-C7FA704627FA}"/>
  <tableColumns count="10">
    <tableColumn id="1" xr3:uid="{556979D7-B75F-4BE5-AEFF-2C4F9CCC682D}" name="Name" dataDxfId="26"/>
    <tableColumn id="2" xr3:uid="{2A7B3233-3B79-48CB-875E-925DB1EBACFF}" name="Class Name" dataDxfId="25"/>
    <tableColumn id="3" xr3:uid="{4CC1DB72-1E6F-4B2D-BC5C-6B325A942C5F}" name="Quality" dataDxfId="24"/>
    <tableColumn id="4" xr3:uid="{308038FD-2D63-4322-B67D-19379E806C1E}" name="Buy" dataDxfId="23"/>
    <tableColumn id="5" xr3:uid="{12F0021D-C6E1-4E18-93B0-7D36A7863933}" name="Sell" dataDxfId="22"/>
    <tableColumn id="6" xr3:uid="{6F5FBAB6-00A8-402B-BA07-7290F576088A}" name="HP" dataDxfId="21"/>
    <tableColumn id="7" xr3:uid="{63168A04-6F26-48CD-987C-02C0A01DB5C3}" name="Food" dataDxfId="20"/>
    <tableColumn id="8" xr3:uid="{D50A9248-242F-495D-BAE7-700FD9815A1A}" name="Water" dataDxfId="19"/>
    <tableColumn id="9" xr3:uid="{5603BDC4-7BCD-45AE-93D5-BEA417D833CE}" name="Respect sell" dataDxfId="18"/>
    <tableColumn id="10" xr3:uid="{3B76941C-9FBC-4119-BBD7-C457FF85963D}" name="Respect needed" dataDxfId="17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43D9CA3B-E80B-4527-90F7-E3EC0A985BEA}" name="Drinkables" displayName="Drinkables" ref="A1:J8" totalsRowShown="0" headerRowDxfId="11" dataDxfId="10">
  <autoFilter ref="A1:J8" xr:uid="{967F0F4E-82BF-42EE-BFA2-4512C128B484}"/>
  <tableColumns count="10">
    <tableColumn id="1" xr3:uid="{3993FE7E-5ADC-4A27-9851-82F2FB0B55E7}" name="Name" dataDxfId="9"/>
    <tableColumn id="2" xr3:uid="{799FB4E8-9315-4E3A-931D-2412FA555AA4}" name="Class Name" dataDxfId="8"/>
    <tableColumn id="3" xr3:uid="{E4AAB487-7557-40C5-8A52-CA70DEC9D7C6}" name="Quality" dataDxfId="7"/>
    <tableColumn id="4" xr3:uid="{B6548D05-1851-4C8F-A055-1137703ABF6B}" name="Buy" dataDxfId="6"/>
    <tableColumn id="5" xr3:uid="{32D625A3-1F2F-41FF-BB16-A1F9F16BF230}" name="Sell" dataDxfId="5"/>
    <tableColumn id="6" xr3:uid="{3F930857-4612-40AB-B358-622732BBBA0E}" name="HP" dataDxfId="4"/>
    <tableColumn id="7" xr3:uid="{2EC8B114-921C-4C6B-84F7-0F4B92370129}" name="Food" dataDxfId="3"/>
    <tableColumn id="8" xr3:uid="{4E4485A3-185C-4939-91FD-4CA06B25E92A}" name="Water" dataDxfId="2"/>
    <tableColumn id="9" xr3:uid="{21AC1CE3-1F02-4EC3-9435-D4E62193B9B1}" name="Respect sell" dataDxfId="1"/>
    <tableColumn id="10" xr3:uid="{AA6DC6B7-2485-4B8D-9735-1195C3A4D2EE}" name="Respect neede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694930B-54B0-4CD0-ABE4-BC4866A42230}" name="Light_Machine_Guns33" displayName="Light_Machine_Guns33" ref="A1:I14" totalsRowShown="0" headerRowDxfId="840" dataDxfId="839">
  <autoFilter ref="A1:I14" xr:uid="{C8CA20F0-01F1-49B8-A409-BC0A531EB3B3}"/>
  <tableColumns count="9">
    <tableColumn id="1" xr3:uid="{3A385448-E7F1-4EB8-AB9B-1449599CAE40}" name="Name" dataDxfId="838"/>
    <tableColumn id="2" xr3:uid="{DD2F2CF2-F1C2-4077-B846-70CEF00CB000}" name="Class Name" dataDxfId="837"/>
    <tableColumn id="3" xr3:uid="{7881F9FC-1D28-4609-B89A-D49EBFFD5FE5}" name="Rarity" dataDxfId="836"/>
    <tableColumn id="4" xr3:uid="{3B93F473-FC6F-49E9-B521-B7B07C7E93F1}" name="Buy" dataDxfId="835"/>
    <tableColumn id="5" xr3:uid="{16557806-A237-453A-92F6-338EE4A7D4BE}" name="Sell" dataDxfId="834"/>
    <tableColumn id="6" xr3:uid="{5999215D-BBDA-4E92-8F4D-43F85DCD6F1E}" name="Type" dataDxfId="833"/>
    <tableColumn id="7" xr3:uid="{AB2F7513-A2E5-4A88-A5AE-C2C92DFAF789}" name="Caliber" dataDxfId="832"/>
    <tableColumn id="8" xr3:uid="{62A974FC-A8D2-4353-8A76-11152A565DB5}" name="Respect sell" dataDxfId="831"/>
    <tableColumn id="9" xr3:uid="{BD3A5EE7-0F5D-4C6A-B1B5-49B692D8C859}" name="Respect needed" dataDxfId="8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496F723-7100-4C8B-A5D0-6A738D96E77A}" name="Marksman_Rifles" displayName="Marksman_Rifles" ref="A1:I18" totalsRowShown="0" headerRowDxfId="824" dataDxfId="823">
  <autoFilter ref="A1:I18" xr:uid="{F4A98146-8BCF-429F-9CBA-F9BA047072F7}"/>
  <tableColumns count="9">
    <tableColumn id="1" xr3:uid="{D1160388-9FC1-4B3D-B9F9-52EC37AFB3B1}" name="Name" dataDxfId="822"/>
    <tableColumn id="2" xr3:uid="{20C07CDB-9EE2-4C79-A924-80342563349B}" name="Class Name" dataDxfId="821"/>
    <tableColumn id="3" xr3:uid="{39F43BF4-98C9-41AD-9377-56B00A28BBC3}" name="Rarity" dataDxfId="820"/>
    <tableColumn id="4" xr3:uid="{4789618B-27A4-4F4D-9062-37E03333B52E}" name="Buy" dataDxfId="819"/>
    <tableColumn id="5" xr3:uid="{1A7D75FE-4043-4415-839C-E83DFB06734F}" name="Sell" dataDxfId="818"/>
    <tableColumn id="6" xr3:uid="{A42F4742-28F9-496D-97B4-29D05DDF2468}" name="Type" dataDxfId="817"/>
    <tableColumn id="7" xr3:uid="{8461D4FB-B464-41F1-AB00-C4D7A114706A}" name="Caliber" dataDxfId="816"/>
    <tableColumn id="8" xr3:uid="{C683ED54-30FA-4E80-BDDF-725DED1077CD}" name="Respect sell" dataDxfId="815"/>
    <tableColumn id="9" xr3:uid="{EB6E4EE4-96C5-4F1A-9F0E-E1E80AB02006}" name="Respect needed" dataDxfId="8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F54807D-D148-48A9-94F8-D98477A6E914}" name="Sniper_Rifles36" displayName="Sniper_Rifles36" ref="A1:I10" totalsRowShown="0" headerRowDxfId="808" dataDxfId="807">
  <autoFilter ref="A1:I10" xr:uid="{928803B3-2005-4A67-9863-80223A5B36F5}"/>
  <tableColumns count="9">
    <tableColumn id="1" xr3:uid="{E212AED0-4E5B-45BA-B893-898892ACE02A}" name="Name" dataDxfId="806"/>
    <tableColumn id="2" xr3:uid="{3472A9CD-4CAB-40A4-8783-FF370F006A04}" name="Class Name" dataDxfId="805"/>
    <tableColumn id="3" xr3:uid="{44561602-4F09-4C1B-AD59-5A9156BB693C}" name="Rarity" dataDxfId="804"/>
    <tableColumn id="4" xr3:uid="{5F868B32-9A19-40BC-864C-3E7674454F38}" name="Buy" dataDxfId="803"/>
    <tableColumn id="5" xr3:uid="{AE5A2F8B-85F9-459A-BB67-B443A7A501FE}" name="Sell" dataDxfId="802"/>
    <tableColumn id="6" xr3:uid="{C506EA18-F20C-4EBF-ACA6-39AC80821F80}" name="Type" dataDxfId="801"/>
    <tableColumn id="7" xr3:uid="{BD3EE7F6-CE8E-4922-8029-D933C81D061B}" name="Caliber" dataDxfId="800"/>
    <tableColumn id="8" xr3:uid="{805FBCB1-6E7E-4463-A7F6-16349B01CB43}" name="Respect sell" dataDxfId="799"/>
    <tableColumn id="9" xr3:uid="{32E0EAD7-0170-465A-B816-5D765A124B9A}" name="Respect needed" dataDxfId="79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36B9559-6159-4B24-A873-D907B5E39F74}" name="Explosives37" displayName="Explosives37" ref="A1:I15" totalsRowShown="0" headerRowDxfId="787" dataDxfId="786">
  <autoFilter ref="A1:I15" xr:uid="{73E649F2-FA8F-420C-94F6-388AB2278760}"/>
  <tableColumns count="9">
    <tableColumn id="1" xr3:uid="{56350D68-0158-4E3C-AB31-D44F1D503658}" name="Name" dataDxfId="785"/>
    <tableColumn id="2" xr3:uid="{D07700D0-F2B4-4AF6-80AC-C27D55993F3E}" name="Class Name" dataDxfId="784"/>
    <tableColumn id="3" xr3:uid="{B7E82D93-5205-4097-9E64-6B1A89C5B6CC}" name="Rarity" dataDxfId="783"/>
    <tableColumn id="4" xr3:uid="{922B963D-D66C-4177-A968-EC10AB7D8977}" name="Buy" dataDxfId="782"/>
    <tableColumn id="5" xr3:uid="{DD3DCAF3-D9D2-4ADC-8CAD-B6FC2C70D3F6}" name="Sell" dataDxfId="781"/>
    <tableColumn id="6" xr3:uid="{6C65867F-5817-4052-91AB-1BECD6E8988F}" name="Type" dataDxfId="780"/>
    <tableColumn id="7" xr3:uid="{886B6EB4-1FD8-46FC-BCAD-CFB2872D8D68}" name="Caliber" dataDxfId="779"/>
    <tableColumn id="8" xr3:uid="{E0EBE6FA-57A7-4BE5-9BE6-0E140E9EFDE8}" name="Respect sell" dataDxfId="778"/>
    <tableColumn id="9" xr3:uid="{47761B14-18AB-4D88-903A-951B6AF5C4F8}" name="Respect needed" dataDxfId="77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C6D343C-E604-473C-90CD-BDA52FD6D744}" name="Misc38" displayName="Misc38" ref="A1:I16" totalsRowShown="0" headerRowDxfId="771" dataDxfId="770">
  <autoFilter ref="A1:I16" xr:uid="{39281992-47F9-4B37-B662-DD1CCD82D6C1}"/>
  <tableColumns count="9">
    <tableColumn id="1" xr3:uid="{FE37A7C5-C41D-44AA-9CB6-F46AA603B083}" name="Name" dataDxfId="769"/>
    <tableColumn id="2" xr3:uid="{66405496-CCC9-47C5-A4A5-280AF0DAAD01}" name="Class Name" dataDxfId="768"/>
    <tableColumn id="3" xr3:uid="{C2F2EF8E-05D8-4874-892C-947390958B55}" name="Rarity" dataDxfId="767"/>
    <tableColumn id="4" xr3:uid="{16DB4D85-824E-4D06-950B-97C01DE36226}" name="Buy" dataDxfId="766"/>
    <tableColumn id="5" xr3:uid="{BE6698FD-1C07-4FD7-8C16-F479C8CD366A}" name="Sell" dataDxfId="765"/>
    <tableColumn id="6" xr3:uid="{D1891352-C91D-4EBD-A90B-D1AB71132B55}" name="Type" dataDxfId="764"/>
    <tableColumn id="7" xr3:uid="{2F2A2FB0-B6CB-47B5-9ADD-A77BB9FFAD47}" name="Caliber" dataDxfId="763"/>
    <tableColumn id="8" xr3:uid="{3232820D-D3D1-4E3A-B14F-EEF352011D32}" name="Respect sell" dataDxfId="762"/>
    <tableColumn id="9" xr3:uid="{92A2138B-1B2A-4BC7-9D15-C6ACFFC6E9F5}" name="Respect needed" dataDxfId="7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52FCD8F-7CF4-46F6-B0CA-5C6B14A8DE84}" name="HandgunMags" displayName="HandgunMags" ref="A1:G5" totalsRowShown="0" headerRowDxfId="755">
  <autoFilter ref="A1:G5" xr:uid="{63D76B15-D6CA-4C15-9016-42CE7305F210}"/>
  <tableColumns count="7">
    <tableColumn id="1" xr3:uid="{ED38A3B6-0B75-40E1-A5D1-C788EB77B742}" name="Name" dataDxfId="754"/>
    <tableColumn id="2" xr3:uid="{8D6D07F7-18A6-44E4-B5F8-8803E919DE66}" name="Class Name" dataDxfId="753"/>
    <tableColumn id="3" xr3:uid="{754D32CA-9EA4-41FA-A1A1-68113B4DDE0F}" name="Rarity" dataDxfId="752"/>
    <tableColumn id="4" xr3:uid="{1CC9D333-42F7-435D-9310-7E928BD1FB7D}" name="Buy" dataDxfId="751"/>
    <tableColumn id="5" xr3:uid="{03343AE6-7DFE-4B5F-92ED-15A6E4CED7D8}" name="Sell" dataDxfId="750"/>
    <tableColumn id="6" xr3:uid="{91B7E37E-055C-47F1-81F4-063EB48374CC}" name="Respect sell" dataDxfId="749"/>
    <tableColumn id="7" xr3:uid="{9201266A-42E1-4BDD-AC0E-1462E66CE3B6}" name="Respect needed" dataDxfId="7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opLeftCell="C1" workbookViewId="0">
      <selection activeCell="M7" sqref="M7"/>
    </sheetView>
  </sheetViews>
  <sheetFormatPr defaultRowHeight="15" x14ac:dyDescent="0.25"/>
  <cols>
    <col min="1" max="1" width="12.140625" bestFit="1" customWidth="1"/>
    <col min="2" max="2" width="23.85546875" bestFit="1" customWidth="1"/>
    <col min="3" max="3" width="12.140625" bestFit="1" customWidth="1"/>
    <col min="4" max="4" width="23.85546875" bestFit="1" customWidth="1"/>
    <col min="5" max="5" width="10.85546875" bestFit="1" customWidth="1"/>
    <col min="6" max="6" width="9" bestFit="1" customWidth="1"/>
    <col min="7" max="7" width="9.140625" bestFit="1" customWidth="1"/>
    <col min="8" max="8" width="10" bestFit="1" customWidth="1"/>
    <col min="9" max="9" width="12.140625" bestFit="1" customWidth="1"/>
    <col min="10" max="10" width="16.42578125" bestFit="1" customWidth="1"/>
    <col min="11" max="11" width="20.28515625" bestFit="1" customWidth="1"/>
  </cols>
  <sheetData>
    <row r="1" spans="1:11" x14ac:dyDescent="0.25">
      <c r="A1" s="8" t="s">
        <v>0</v>
      </c>
      <c r="B1" s="9" t="s">
        <v>1</v>
      </c>
      <c r="C1" s="1" t="s">
        <v>454</v>
      </c>
      <c r="D1" s="1" t="s">
        <v>455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2" t="s">
        <v>9</v>
      </c>
      <c r="B2" s="2" t="s">
        <v>10</v>
      </c>
      <c r="C2" s="2" t="s">
        <v>9</v>
      </c>
      <c r="D2" s="2" t="s">
        <v>10</v>
      </c>
      <c r="E2" s="3" t="s">
        <v>11</v>
      </c>
      <c r="F2" s="4">
        <f>600</f>
        <v>600</v>
      </c>
      <c r="G2" s="4">
        <f>F2*[1]Weapon!K3</f>
        <v>90</v>
      </c>
      <c r="H2" s="3" t="s">
        <v>12</v>
      </c>
      <c r="I2" s="4" t="s">
        <v>13</v>
      </c>
      <c r="J2" s="4">
        <f>G2*[1]Weapon!K4</f>
        <v>9</v>
      </c>
      <c r="K2" s="4">
        <v>0</v>
      </c>
    </row>
    <row r="3" spans="1:11" x14ac:dyDescent="0.25">
      <c r="A3" s="2" t="s">
        <v>14</v>
      </c>
      <c r="B3" s="2" t="s">
        <v>15</v>
      </c>
      <c r="C3" s="2" t="s">
        <v>14</v>
      </c>
      <c r="D3" s="2" t="s">
        <v>15</v>
      </c>
      <c r="E3" s="3" t="s">
        <v>11</v>
      </c>
      <c r="F3" s="4">
        <f>600</f>
        <v>600</v>
      </c>
      <c r="G3" s="4">
        <f>F3*[1]Weapon!K3</f>
        <v>90</v>
      </c>
      <c r="H3" s="3" t="s">
        <v>12</v>
      </c>
      <c r="I3" s="4" t="s">
        <v>13</v>
      </c>
      <c r="J3" s="4">
        <f>G3*[1]Weapon!K4</f>
        <v>9</v>
      </c>
      <c r="K3" s="4">
        <v>0</v>
      </c>
    </row>
    <row r="4" spans="1:11" x14ac:dyDescent="0.25">
      <c r="A4" s="2" t="s">
        <v>16</v>
      </c>
      <c r="B4" s="5" t="s">
        <v>17</v>
      </c>
      <c r="C4" s="2" t="s">
        <v>16</v>
      </c>
      <c r="D4" s="5" t="s">
        <v>17</v>
      </c>
      <c r="E4" s="3" t="s">
        <v>18</v>
      </c>
      <c r="F4" s="4">
        <v>700</v>
      </c>
      <c r="G4" s="4">
        <f>F4*[1]Weapon!K3</f>
        <v>105</v>
      </c>
      <c r="H4" s="3" t="s">
        <v>12</v>
      </c>
      <c r="I4" s="4" t="s">
        <v>13</v>
      </c>
      <c r="J4" s="4">
        <f>G4*[1]Weapon!K4</f>
        <v>10.5</v>
      </c>
      <c r="K4" s="4">
        <f>[1]Weapon!K5*F4</f>
        <v>350</v>
      </c>
    </row>
    <row r="5" spans="1:11" x14ac:dyDescent="0.25">
      <c r="A5" s="2" t="s">
        <v>19</v>
      </c>
      <c r="B5" s="2" t="s">
        <v>20</v>
      </c>
      <c r="C5" s="2" t="s">
        <v>19</v>
      </c>
      <c r="D5" s="2" t="s">
        <v>20</v>
      </c>
      <c r="E5" s="3" t="s">
        <v>18</v>
      </c>
      <c r="F5" s="4">
        <f>700</f>
        <v>700</v>
      </c>
      <c r="G5" s="4">
        <f>F5*[1]Weapon!K3</f>
        <v>105</v>
      </c>
      <c r="H5" s="3" t="s">
        <v>12</v>
      </c>
      <c r="I5" s="4" t="s">
        <v>21</v>
      </c>
      <c r="J5" s="4">
        <f>G5*[1]Weapon!K4</f>
        <v>10.5</v>
      </c>
      <c r="K5" s="4">
        <f>[1]Weapon!K5*F5</f>
        <v>350</v>
      </c>
    </row>
    <row r="6" spans="1:11" x14ac:dyDescent="0.25">
      <c r="A6" s="2" t="s">
        <v>22</v>
      </c>
      <c r="B6" s="2" t="s">
        <v>23</v>
      </c>
      <c r="C6" s="2" t="s">
        <v>22</v>
      </c>
      <c r="D6" s="2" t="s">
        <v>23</v>
      </c>
      <c r="E6" s="3" t="s">
        <v>18</v>
      </c>
      <c r="F6" s="4">
        <f>800</f>
        <v>800</v>
      </c>
      <c r="G6" s="4">
        <f>F6*[1]Weapon!K3</f>
        <v>120</v>
      </c>
      <c r="H6" s="3" t="s">
        <v>12</v>
      </c>
      <c r="I6" s="4" t="s">
        <v>21</v>
      </c>
      <c r="J6" s="4">
        <f>G6*[1]Weapon!K4</f>
        <v>12</v>
      </c>
      <c r="K6" s="4">
        <f>[1]Weapon!K5*F5</f>
        <v>350</v>
      </c>
    </row>
    <row r="7" spans="1:11" x14ac:dyDescent="0.25">
      <c r="A7" s="2" t="s">
        <v>24</v>
      </c>
      <c r="B7" s="2" t="s">
        <v>25</v>
      </c>
      <c r="C7" s="2" t="s">
        <v>24</v>
      </c>
      <c r="D7" s="2" t="s">
        <v>25</v>
      </c>
      <c r="E7" s="3" t="s">
        <v>26</v>
      </c>
      <c r="F7" s="4">
        <f>900</f>
        <v>900</v>
      </c>
      <c r="G7" s="4">
        <f>F7*[1]Weapon!K3</f>
        <v>135</v>
      </c>
      <c r="H7" s="3" t="s">
        <v>12</v>
      </c>
      <c r="I7" s="4" t="s">
        <v>21</v>
      </c>
      <c r="J7" s="4">
        <f>G7*[1]Weapon!K4</f>
        <v>13.5</v>
      </c>
      <c r="K7" s="4">
        <f>F7*[1]Weapon!K5</f>
        <v>450</v>
      </c>
    </row>
    <row r="8" spans="1:11" x14ac:dyDescent="0.25">
      <c r="A8" s="2" t="s">
        <v>27</v>
      </c>
      <c r="B8" s="2" t="s">
        <v>28</v>
      </c>
      <c r="C8" s="2" t="s">
        <v>27</v>
      </c>
      <c r="D8" s="2" t="s">
        <v>28</v>
      </c>
      <c r="E8" s="3" t="s">
        <v>11</v>
      </c>
      <c r="F8" s="4">
        <v>600</v>
      </c>
      <c r="G8" s="4">
        <f>F8*[1]Weapon!K3</f>
        <v>90</v>
      </c>
      <c r="H8" s="3" t="s">
        <v>12</v>
      </c>
      <c r="I8" s="4" t="s">
        <v>13</v>
      </c>
      <c r="J8" s="4">
        <f>G8*[1]Weapon!K4</f>
        <v>9</v>
      </c>
      <c r="K8" s="4">
        <v>0</v>
      </c>
    </row>
    <row r="9" spans="1:11" x14ac:dyDescent="0.25">
      <c r="A9" s="2" t="s">
        <v>29</v>
      </c>
      <c r="B9" s="2" t="s">
        <v>30</v>
      </c>
      <c r="C9" s="2" t="s">
        <v>29</v>
      </c>
      <c r="D9" s="2" t="s">
        <v>30</v>
      </c>
      <c r="E9" s="3" t="s">
        <v>18</v>
      </c>
      <c r="F9" s="4">
        <v>700</v>
      </c>
      <c r="G9" s="4">
        <f>F9*[1]Weapon!K3</f>
        <v>105</v>
      </c>
      <c r="H9" s="3" t="s">
        <v>12</v>
      </c>
      <c r="I9" s="4" t="s">
        <v>21</v>
      </c>
      <c r="J9" s="4">
        <f>G9*[1]Weapon!K4</f>
        <v>10.5</v>
      </c>
      <c r="K9" s="4">
        <f>F9*[1]Weapon!K5</f>
        <v>350</v>
      </c>
    </row>
    <row r="10" spans="1:11" x14ac:dyDescent="0.25">
      <c r="A10" s="2" t="s">
        <v>31</v>
      </c>
      <c r="B10" s="2" t="s">
        <v>32</v>
      </c>
      <c r="C10" s="2" t="s">
        <v>31</v>
      </c>
      <c r="D10" s="2" t="s">
        <v>32</v>
      </c>
      <c r="E10" s="3" t="s">
        <v>33</v>
      </c>
      <c r="F10" s="4" t="s">
        <v>39</v>
      </c>
      <c r="G10" s="4">
        <v>700</v>
      </c>
      <c r="H10" s="3" t="s">
        <v>12</v>
      </c>
      <c r="I10" s="4" t="s">
        <v>21</v>
      </c>
      <c r="J10" s="4">
        <f>G10*[1]Weapon!K4</f>
        <v>70</v>
      </c>
      <c r="K10" s="4" t="s">
        <v>39</v>
      </c>
    </row>
    <row r="11" spans="1:11" x14ac:dyDescent="0.25">
      <c r="A11" s="2" t="s">
        <v>35</v>
      </c>
      <c r="B11" s="2" t="s">
        <v>36</v>
      </c>
      <c r="C11" s="2" t="s">
        <v>35</v>
      </c>
      <c r="D11" s="2" t="s">
        <v>36</v>
      </c>
      <c r="E11" s="3" t="s">
        <v>11</v>
      </c>
      <c r="F11" s="4">
        <v>300</v>
      </c>
      <c r="G11" s="4">
        <f>F11*[1]Weapon!K3</f>
        <v>45</v>
      </c>
      <c r="H11" s="3" t="s">
        <v>12</v>
      </c>
      <c r="I11" s="6" t="s">
        <v>39</v>
      </c>
      <c r="J11" s="4">
        <f>G11*[1]Weapon!K4</f>
        <v>4.5</v>
      </c>
      <c r="K11" s="4">
        <v>0</v>
      </c>
    </row>
    <row r="12" spans="1:11" x14ac:dyDescent="0.25">
      <c r="A12" s="7" t="s">
        <v>37</v>
      </c>
      <c r="B12" s="7" t="s">
        <v>38</v>
      </c>
      <c r="C12" s="7" t="s">
        <v>37</v>
      </c>
      <c r="D12" s="7" t="s">
        <v>38</v>
      </c>
      <c r="E12" s="3" t="s">
        <v>18</v>
      </c>
      <c r="F12" s="4">
        <v>800</v>
      </c>
      <c r="G12" s="4">
        <f>F12*[1]Weapon!K3</f>
        <v>120</v>
      </c>
      <c r="H12" s="3" t="s">
        <v>12</v>
      </c>
      <c r="I12" s="4" t="s">
        <v>21</v>
      </c>
      <c r="J12" s="4">
        <f>G12*[1]Weapon!K4</f>
        <v>12</v>
      </c>
      <c r="K12" s="4">
        <f>F12*[1]Weapon!K5</f>
        <v>400</v>
      </c>
    </row>
  </sheetData>
  <conditionalFormatting sqref="E2:E12">
    <cfRule type="cellIs" dxfId="895" priority="1" operator="equal">
      <formula>"Common"</formula>
    </cfRule>
  </conditionalFormatting>
  <conditionalFormatting sqref="E2:E12">
    <cfRule type="cellIs" dxfId="894" priority="2" operator="equal">
      <formula>"Uncommon"</formula>
    </cfRule>
  </conditionalFormatting>
  <conditionalFormatting sqref="E2:E12">
    <cfRule type="cellIs" dxfId="893" priority="3" operator="equal">
      <formula>"Rare"</formula>
    </cfRule>
  </conditionalFormatting>
  <conditionalFormatting sqref="E2:E12">
    <cfRule type="cellIs" dxfId="892" priority="4" operator="equal">
      <formula>"Epic"</formula>
    </cfRule>
  </conditionalFormatting>
  <conditionalFormatting sqref="E2:E12">
    <cfRule type="cellIs" dxfId="891" priority="5" operator="equal">
      <formula>"High End"</formula>
    </cfRule>
  </conditionalFormatting>
  <dataValidations count="2">
    <dataValidation type="list" allowBlank="1" sqref="H2:H12" xr:uid="{F8DD2DB1-4FDB-4C7D-AE3E-75F4B726902A}">
      <formula1>"Handgun,SMG,Rifle,LMG,Marksman,Sniper Rifle"</formula1>
    </dataValidation>
    <dataValidation type="list" allowBlank="1" sqref="E2:E12" xr:uid="{CB6C6DB2-B077-4F63-A210-56383770CAA5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4347-899C-47E8-93BE-F17FCC24EC0F}">
  <dimension ref="A1:I5"/>
  <sheetViews>
    <sheetView workbookViewId="0">
      <selection activeCell="I1" sqref="I1:I5"/>
    </sheetView>
  </sheetViews>
  <sheetFormatPr defaultRowHeight="15" x14ac:dyDescent="0.25"/>
  <cols>
    <col min="1" max="1" width="21" bestFit="1" customWidth="1"/>
    <col min="2" max="2" width="38.28515625" bestFit="1" customWidth="1"/>
    <col min="3" max="3" width="10.85546875" bestFit="1" customWidth="1"/>
    <col min="4" max="4" width="9" bestFit="1" customWidth="1"/>
    <col min="6" max="6" width="16.42578125" bestFit="1" customWidth="1"/>
    <col min="7" max="7" width="20.28515625" bestFit="1" customWidth="1"/>
    <col min="9" max="9" width="5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0" t="s">
        <v>8</v>
      </c>
      <c r="H1" s="22"/>
      <c r="I1" s="41"/>
    </row>
    <row r="2" spans="1:9" x14ac:dyDescent="0.25">
      <c r="A2" s="6" t="s">
        <v>283</v>
      </c>
      <c r="B2" s="25" t="s">
        <v>284</v>
      </c>
      <c r="C2" s="26" t="s">
        <v>11</v>
      </c>
      <c r="D2" s="4">
        <f>('Sub Machine Guns'!D2+'Sub Machine Guns'!D5+'Sub Machine Guns'!D4)/3 *[1]Magazine!I11</f>
        <v>66.666666666666671</v>
      </c>
      <c r="E2" s="4">
        <f>D2*[1]Magazine!I10</f>
        <v>10</v>
      </c>
      <c r="F2" s="4">
        <f>D2*[1]Magazine!I13</f>
        <v>6.6666666666666679</v>
      </c>
      <c r="G2" s="6">
        <v>0</v>
      </c>
      <c r="H2" s="22"/>
      <c r="I2" s="42"/>
    </row>
    <row r="3" spans="1:9" x14ac:dyDescent="0.25">
      <c r="A3" s="6" t="s">
        <v>285</v>
      </c>
      <c r="B3" s="25" t="s">
        <v>286</v>
      </c>
      <c r="C3" s="26" t="s">
        <v>18</v>
      </c>
      <c r="D3" s="4">
        <f>'Sub Machine Guns'!D3*[1]Magazine!I11</f>
        <v>100</v>
      </c>
      <c r="E3" s="4">
        <f>D3*[1]Magazine!I10</f>
        <v>15</v>
      </c>
      <c r="F3" s="4">
        <f>D3*[1]Magazine!I13</f>
        <v>10</v>
      </c>
      <c r="G3" s="6">
        <v>0</v>
      </c>
      <c r="H3" s="22"/>
      <c r="I3" s="42"/>
    </row>
    <row r="4" spans="1:9" x14ac:dyDescent="0.25">
      <c r="A4" s="6" t="s">
        <v>287</v>
      </c>
      <c r="B4" s="25" t="s">
        <v>288</v>
      </c>
      <c r="C4" s="26" t="s">
        <v>18</v>
      </c>
      <c r="D4" s="4">
        <f>'Sub Machine Guns'!D3*[1]Magazine!I12</f>
        <v>75</v>
      </c>
      <c r="E4" s="4">
        <f>D4*[1]Magazine!I10</f>
        <v>11.25</v>
      </c>
      <c r="F4" s="4">
        <f>D4*[1]Magazine!I13</f>
        <v>7.5</v>
      </c>
      <c r="G4" s="6">
        <v>0</v>
      </c>
      <c r="H4" s="22"/>
      <c r="I4" s="42"/>
    </row>
    <row r="5" spans="1:9" x14ac:dyDescent="0.25">
      <c r="A5" s="6"/>
      <c r="B5" s="25"/>
      <c r="C5" s="26"/>
      <c r="D5" s="22"/>
      <c r="E5" s="22"/>
      <c r="F5" s="22"/>
      <c r="G5" s="22"/>
      <c r="H5" s="22"/>
      <c r="I5" s="42"/>
    </row>
  </sheetData>
  <conditionalFormatting sqref="C5">
    <cfRule type="cellIs" dxfId="747" priority="6" operator="equal">
      <formula>"Common"</formula>
    </cfRule>
  </conditionalFormatting>
  <conditionalFormatting sqref="C5">
    <cfRule type="cellIs" dxfId="746" priority="7" operator="equal">
      <formula>"Uncommon"</formula>
    </cfRule>
  </conditionalFormatting>
  <conditionalFormatting sqref="C5">
    <cfRule type="cellIs" dxfId="745" priority="8" operator="equal">
      <formula>"Rare"</formula>
    </cfRule>
  </conditionalFormatting>
  <conditionalFormatting sqref="C5">
    <cfRule type="cellIs" dxfId="744" priority="9" operator="equal">
      <formula>"Epic"</formula>
    </cfRule>
  </conditionalFormatting>
  <conditionalFormatting sqref="C5">
    <cfRule type="cellIs" dxfId="743" priority="10" operator="equal">
      <formula>"High End"</formula>
    </cfRule>
  </conditionalFormatting>
  <conditionalFormatting sqref="C2:C4">
    <cfRule type="cellIs" dxfId="742" priority="1" operator="equal">
      <formula>"Common"</formula>
    </cfRule>
  </conditionalFormatting>
  <conditionalFormatting sqref="C2:C4">
    <cfRule type="cellIs" dxfId="741" priority="2" operator="equal">
      <formula>"Uncommon"</formula>
    </cfRule>
  </conditionalFormatting>
  <conditionalFormatting sqref="C2:C4">
    <cfRule type="cellIs" dxfId="740" priority="3" operator="equal">
      <formula>"Rare"</formula>
    </cfRule>
  </conditionalFormatting>
  <conditionalFormatting sqref="C2:C4">
    <cfRule type="cellIs" dxfId="739" priority="4" operator="equal">
      <formula>"Epic"</formula>
    </cfRule>
  </conditionalFormatting>
  <conditionalFormatting sqref="C2:C4">
    <cfRule type="cellIs" dxfId="738" priority="5" operator="equal">
      <formula>"High End"</formula>
    </cfRule>
  </conditionalFormatting>
  <dataValidations count="1">
    <dataValidation type="list" allowBlank="1" sqref="C2:C5" xr:uid="{2361EA34-51F3-444A-B9D3-8756CFD450EB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987F-E5F9-4DB7-B494-5D62EEDCBCFA}">
  <dimension ref="A1:I16"/>
  <sheetViews>
    <sheetView workbookViewId="0">
      <selection activeCell="I1" sqref="I1:I5"/>
    </sheetView>
  </sheetViews>
  <sheetFormatPr defaultRowHeight="15" x14ac:dyDescent="0.25"/>
  <cols>
    <col min="1" max="1" width="28.28515625" bestFit="1" customWidth="1"/>
    <col min="2" max="2" width="103.28515625" bestFit="1" customWidth="1"/>
    <col min="3" max="3" width="10.85546875" bestFit="1" customWidth="1"/>
    <col min="4" max="5" width="12.28515625" bestFit="1" customWidth="1"/>
    <col min="6" max="6" width="16.42578125" bestFit="1" customWidth="1"/>
    <col min="7" max="7" width="20.28515625" bestFit="1" customWidth="1"/>
    <col min="9" max="9" width="5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0" t="s">
        <v>8</v>
      </c>
      <c r="H1" s="22"/>
      <c r="I1" s="41"/>
    </row>
    <row r="2" spans="1:9" x14ac:dyDescent="0.25">
      <c r="A2" s="6" t="s">
        <v>289</v>
      </c>
      <c r="B2" s="26" t="s">
        <v>290</v>
      </c>
      <c r="C2" s="26" t="s">
        <v>18</v>
      </c>
      <c r="D2" s="6">
        <f>'Assault Rifles'!D2*[1]Magazine!I17</f>
        <v>100</v>
      </c>
      <c r="E2" s="6">
        <f>D2*[1]Magazine!I16</f>
        <v>15</v>
      </c>
      <c r="F2" s="4">
        <f>D2*[1]Magazine!I19</f>
        <v>10</v>
      </c>
      <c r="G2" s="6">
        <v>0</v>
      </c>
      <c r="H2" s="22"/>
      <c r="I2" s="42"/>
    </row>
    <row r="3" spans="1:9" x14ac:dyDescent="0.25">
      <c r="A3" s="6" t="s">
        <v>291</v>
      </c>
      <c r="B3" s="26" t="s">
        <v>292</v>
      </c>
      <c r="C3" s="26" t="s">
        <v>18</v>
      </c>
      <c r="D3" s="6">
        <f>'Assault Rifles'!D2*[1]Magazine!I18</f>
        <v>75</v>
      </c>
      <c r="E3" s="4">
        <f>D3*[1]Magazine!I16</f>
        <v>11.25</v>
      </c>
      <c r="F3" s="4">
        <f>D3*[1]Magazine!I19</f>
        <v>7.5</v>
      </c>
      <c r="G3" s="6">
        <v>0</v>
      </c>
      <c r="H3" s="22"/>
      <c r="I3" s="42"/>
    </row>
    <row r="4" spans="1:9" x14ac:dyDescent="0.25">
      <c r="A4" s="6" t="s">
        <v>293</v>
      </c>
      <c r="B4" s="26" t="s">
        <v>294</v>
      </c>
      <c r="C4" s="26" t="s">
        <v>18</v>
      </c>
      <c r="D4" s="4">
        <f>'Assault Rifles'!D3*[1]Magazine!I17</f>
        <v>100</v>
      </c>
      <c r="E4" s="4">
        <f>D4*[1]Magazine!I16</f>
        <v>15</v>
      </c>
      <c r="F4" s="4">
        <f>D4*[1]Magazine!I19</f>
        <v>10</v>
      </c>
      <c r="G4" s="6">
        <v>0</v>
      </c>
      <c r="H4" s="22"/>
      <c r="I4" s="43"/>
    </row>
    <row r="5" spans="1:9" x14ac:dyDescent="0.25">
      <c r="A5" s="24" t="s">
        <v>295</v>
      </c>
      <c r="B5" s="25" t="s">
        <v>296</v>
      </c>
      <c r="C5" s="26" t="s">
        <v>18</v>
      </c>
      <c r="D5" s="4">
        <f>('Assault Rifles'!D10+'Assault Rifles'!D13+'Assault Rifles'!D9+'Assault Rifles'!D8+'Assault Rifles'!D7+'Assault Rifles'!D6+'Assault Rifles'!D5+'Assault Rifles'!D4+'Assault Rifles'!D3)/9 *[1]Magazine!I17</f>
        <v>154.22222222222223</v>
      </c>
      <c r="E5" s="4">
        <f>D5*[1]Magazine!I16</f>
        <v>23.133333333333333</v>
      </c>
      <c r="F5" s="4">
        <f>D5*[1]Magazine!I19</f>
        <v>15.422222222222224</v>
      </c>
      <c r="G5" s="6">
        <v>0</v>
      </c>
      <c r="H5" s="22"/>
      <c r="I5" s="42"/>
    </row>
    <row r="6" spans="1:9" x14ac:dyDescent="0.25">
      <c r="A6" s="24" t="s">
        <v>297</v>
      </c>
      <c r="B6" s="26" t="s">
        <v>298</v>
      </c>
      <c r="C6" s="26" t="s">
        <v>18</v>
      </c>
      <c r="D6" s="4">
        <f>('Assault Rifles'!D10+'Assault Rifles'!D13+'Assault Rifles'!D9+'Assault Rifles'!D8+'Assault Rifles'!D7+'Assault Rifles'!D6+'Assault Rifles'!D5+'Assault Rifles'!D4+'Assault Rifles'!D3)/9 *[1]Magazine!I18</f>
        <v>115.66666666666667</v>
      </c>
      <c r="E6" s="4">
        <f>D6*[1]Magazine!I16</f>
        <v>17.350000000000001</v>
      </c>
      <c r="F6" s="4">
        <f>D6*[1]Magazine!I19</f>
        <v>11.566666666666668</v>
      </c>
      <c r="G6" s="6">
        <v>0</v>
      </c>
      <c r="H6" s="22"/>
      <c r="I6" s="22"/>
    </row>
    <row r="7" spans="1:9" x14ac:dyDescent="0.25">
      <c r="A7" s="6" t="s">
        <v>299</v>
      </c>
      <c r="B7" s="26" t="s">
        <v>300</v>
      </c>
      <c r="C7" s="26" t="s">
        <v>18</v>
      </c>
      <c r="D7" s="4">
        <f>('Assault Rifles'!D16+'Assault Rifles'!D17)/2 *[1]Magazine!I17</f>
        <v>186</v>
      </c>
      <c r="E7" s="4">
        <f>D7*[1]Magazine!I16</f>
        <v>27.9</v>
      </c>
      <c r="F7" s="4">
        <f>D7*[1]Magazine!I19</f>
        <v>18.600000000000001</v>
      </c>
      <c r="G7" s="6">
        <v>0</v>
      </c>
      <c r="H7" s="22"/>
      <c r="I7" s="22"/>
    </row>
    <row r="8" spans="1:9" x14ac:dyDescent="0.25">
      <c r="A8" s="6" t="s">
        <v>301</v>
      </c>
      <c r="B8" s="26" t="s">
        <v>302</v>
      </c>
      <c r="C8" s="26" t="s">
        <v>18</v>
      </c>
      <c r="D8" s="4">
        <f>('Assault Rifles'!D16+'Assault Rifles'!D17)/2 *[1]Magazine!I18</f>
        <v>139.5</v>
      </c>
      <c r="E8" s="4">
        <f>D8*[1]Magazine!I16</f>
        <v>20.925000000000001</v>
      </c>
      <c r="F8" s="4">
        <f>D8*[1]Magazine!I19</f>
        <v>13.950000000000001</v>
      </c>
      <c r="G8" s="6">
        <v>0</v>
      </c>
      <c r="H8" s="22"/>
      <c r="I8" s="22"/>
    </row>
    <row r="9" spans="1:9" x14ac:dyDescent="0.25">
      <c r="A9" s="24" t="s">
        <v>303</v>
      </c>
      <c r="B9" s="29" t="s">
        <v>304</v>
      </c>
      <c r="C9" s="26" t="s">
        <v>26</v>
      </c>
      <c r="D9" s="4">
        <f>('Assault Rifles'!D16+'Assault Rifles'!D17+'Assault Rifles'!D18+'Assault Rifles'!D19+'Assault Rifles'!D20+'Assault Rifles'!D27)/6 * [1]Magazine!I17</f>
        <v>203.33333333333331</v>
      </c>
      <c r="E9" s="4">
        <f>D9*[1]Magazine!I16</f>
        <v>30.499999999999996</v>
      </c>
      <c r="F9" s="4">
        <f>D9*[1]Magazine!I19</f>
        <v>20.333333333333332</v>
      </c>
      <c r="G9" s="6">
        <v>0</v>
      </c>
      <c r="H9" s="22"/>
      <c r="I9" s="22"/>
    </row>
    <row r="10" spans="1:9" x14ac:dyDescent="0.25">
      <c r="A10" s="24" t="s">
        <v>305</v>
      </c>
      <c r="B10" s="25" t="s">
        <v>306</v>
      </c>
      <c r="C10" s="26" t="s">
        <v>18</v>
      </c>
      <c r="D10" s="4">
        <f>('Assault Rifles'!D16+'Assault Rifles'!D17+'Assault Rifles'!D18+'Assault Rifles'!D19+'Assault Rifles'!D20+'Assault Rifles'!D27)/6 * [1]Magazine!I18</f>
        <v>152.49999999999997</v>
      </c>
      <c r="E10" s="4">
        <f>D10*[1]Magazine!I16</f>
        <v>22.874999999999996</v>
      </c>
      <c r="F10" s="4">
        <f>D10*[1]Magazine!I19</f>
        <v>15.249999999999998</v>
      </c>
      <c r="G10" s="6">
        <v>0</v>
      </c>
      <c r="H10" s="22"/>
      <c r="I10" s="22"/>
    </row>
    <row r="11" spans="1:9" x14ac:dyDescent="0.25">
      <c r="A11" s="6" t="s">
        <v>307</v>
      </c>
      <c r="B11" s="26" t="s">
        <v>308</v>
      </c>
      <c r="C11" s="26" t="s">
        <v>26</v>
      </c>
      <c r="D11" s="4">
        <f>('Assault Rifles'!D21+'Assault Rifles'!D23+'Assault Rifles'!D25)/3*[1]Magazine!I17</f>
        <v>228</v>
      </c>
      <c r="E11" s="4">
        <f>D11*[1]Magazine!I16</f>
        <v>34.199999999999996</v>
      </c>
      <c r="F11" s="4">
        <f>D11*[1]Magazine!I19</f>
        <v>22.8</v>
      </c>
      <c r="G11" s="6">
        <v>0</v>
      </c>
      <c r="H11" s="22"/>
      <c r="I11" s="22"/>
    </row>
    <row r="12" spans="1:9" x14ac:dyDescent="0.25">
      <c r="A12" s="6" t="s">
        <v>309</v>
      </c>
      <c r="B12" s="26" t="s">
        <v>310</v>
      </c>
      <c r="C12" s="26" t="s">
        <v>18</v>
      </c>
      <c r="D12" s="4">
        <f>('Assault Rifles'!D21+'Assault Rifles'!D23+'Assault Rifles'!D25)/3*[1]Magazine!I18</f>
        <v>171</v>
      </c>
      <c r="E12" s="4">
        <f>D12*[1]Magazine!I16</f>
        <v>25.65</v>
      </c>
      <c r="F12" s="4">
        <f>D12*[1]Magazine!I19</f>
        <v>17.100000000000001</v>
      </c>
      <c r="G12" s="6">
        <v>0</v>
      </c>
      <c r="H12" s="22"/>
      <c r="I12" s="22"/>
    </row>
    <row r="13" spans="1:9" x14ac:dyDescent="0.25">
      <c r="A13" s="24" t="s">
        <v>311</v>
      </c>
      <c r="B13" s="26" t="s">
        <v>312</v>
      </c>
      <c r="C13" s="26" t="s">
        <v>26</v>
      </c>
      <c r="D13" s="4">
        <f>'Marksman Rifles'!D8*[1]Magazine!I17</f>
        <v>400</v>
      </c>
      <c r="E13" s="4">
        <f>D13*[1]Magazine!I16</f>
        <v>60</v>
      </c>
      <c r="F13" s="4">
        <f>D13*[1]Magazine!I19</f>
        <v>40</v>
      </c>
      <c r="G13" s="6">
        <v>0</v>
      </c>
      <c r="H13" s="22"/>
      <c r="I13" s="22"/>
    </row>
    <row r="14" spans="1:9" x14ac:dyDescent="0.25">
      <c r="A14" s="6" t="s">
        <v>313</v>
      </c>
      <c r="B14" s="25" t="s">
        <v>314</v>
      </c>
      <c r="C14" s="26" t="s">
        <v>92</v>
      </c>
      <c r="D14" s="4">
        <f>('Marksman Rifles'!D9+'Marksman Rifles'!D12+'Marksman Rifles'!D13+'Marksman Rifles'!D14)/4*[1]Magazine!I17</f>
        <v>480</v>
      </c>
      <c r="E14" s="4">
        <f>D14*[1]Magazine!I16</f>
        <v>72</v>
      </c>
      <c r="F14" s="4">
        <f>D14*[1]Magazine!I19</f>
        <v>48</v>
      </c>
      <c r="G14" s="6">
        <v>0</v>
      </c>
      <c r="H14" s="22"/>
      <c r="I14" s="22"/>
    </row>
    <row r="15" spans="1:9" x14ac:dyDescent="0.25">
      <c r="A15" s="6" t="s">
        <v>315</v>
      </c>
      <c r="B15" s="26" t="s">
        <v>316</v>
      </c>
      <c r="C15" s="26" t="s">
        <v>92</v>
      </c>
      <c r="D15" s="4">
        <f>('Assault Rifles'!D31+'Assault Rifles'!D32+'Assault Rifles'!D30)/3 *[1]Magazine!I17</f>
        <v>286.66666666666669</v>
      </c>
      <c r="E15" s="4">
        <f>D15*[1]Magazine!I16</f>
        <v>43</v>
      </c>
      <c r="F15" s="4">
        <f>D15*[1]Magazine!I19</f>
        <v>28.666666666666671</v>
      </c>
      <c r="G15" s="6">
        <v>0</v>
      </c>
      <c r="H15" s="22"/>
      <c r="I15" s="22"/>
    </row>
    <row r="16" spans="1:9" x14ac:dyDescent="0.25">
      <c r="A16" s="6" t="s">
        <v>317</v>
      </c>
      <c r="B16" s="26" t="s">
        <v>318</v>
      </c>
      <c r="C16" s="26" t="s">
        <v>92</v>
      </c>
      <c r="D16" s="4">
        <f>('Assault Rifles'!D31+'Assault Rifles'!D32+'Assault Rifles'!D30)/3 *[1]Magazine!I18</f>
        <v>215</v>
      </c>
      <c r="E16" s="4">
        <f>D16*[1]Magazine!I16</f>
        <v>32.25</v>
      </c>
      <c r="F16" s="4">
        <f>D16*[1]Magazine!I19</f>
        <v>21.5</v>
      </c>
      <c r="G16" s="6">
        <v>0</v>
      </c>
      <c r="H16" s="22"/>
      <c r="I16" s="22"/>
    </row>
  </sheetData>
  <conditionalFormatting sqref="C2:C16">
    <cfRule type="cellIs" dxfId="728" priority="1" operator="equal">
      <formula>"Common"</formula>
    </cfRule>
  </conditionalFormatting>
  <conditionalFormatting sqref="C2:C16">
    <cfRule type="cellIs" dxfId="727" priority="2" operator="equal">
      <formula>"Uncommon"</formula>
    </cfRule>
  </conditionalFormatting>
  <conditionalFormatting sqref="C2:C16">
    <cfRule type="cellIs" dxfId="726" priority="3" operator="equal">
      <formula>"Rare"</formula>
    </cfRule>
  </conditionalFormatting>
  <conditionalFormatting sqref="C2:C16">
    <cfRule type="cellIs" dxfId="725" priority="4" operator="equal">
      <formula>"Epic"</formula>
    </cfRule>
  </conditionalFormatting>
  <conditionalFormatting sqref="C2:C16">
    <cfRule type="cellIs" dxfId="724" priority="5" operator="equal">
      <formula>"High End"</formula>
    </cfRule>
  </conditionalFormatting>
  <dataValidations count="1">
    <dataValidation type="list" allowBlank="1" sqref="C2:C16" xr:uid="{2EAF3A4B-06B8-49C8-AAFA-7381F7A06775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5050-96D7-4683-AE8C-C690CB9877A3}">
  <dimension ref="A1:I13"/>
  <sheetViews>
    <sheetView workbookViewId="0">
      <selection activeCell="I1" sqref="I1:I5"/>
    </sheetView>
  </sheetViews>
  <sheetFormatPr defaultRowHeight="15" x14ac:dyDescent="0.25"/>
  <cols>
    <col min="1" max="1" width="21.85546875" bestFit="1" customWidth="1"/>
    <col min="2" max="2" width="90.28515625" bestFit="1" customWidth="1"/>
    <col min="3" max="3" width="10.85546875" bestFit="1" customWidth="1"/>
    <col min="4" max="4" width="9" bestFit="1" customWidth="1"/>
    <col min="6" max="6" width="16.42578125" bestFit="1" customWidth="1"/>
    <col min="7" max="7" width="20.28515625" bestFit="1" customWidth="1"/>
    <col min="9" max="9" width="5.140625" bestFit="1" customWidth="1"/>
  </cols>
  <sheetData>
    <row r="1" spans="1:9" x14ac:dyDescent="0.25">
      <c r="A1" s="3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0" t="s">
        <v>8</v>
      </c>
      <c r="H1" s="22"/>
      <c r="I1" s="41"/>
    </row>
    <row r="2" spans="1:9" x14ac:dyDescent="0.25">
      <c r="A2" s="6" t="s">
        <v>319</v>
      </c>
      <c r="B2" s="26" t="s">
        <v>320</v>
      </c>
      <c r="C2" s="26" t="s">
        <v>26</v>
      </c>
      <c r="D2" s="6">
        <f>('Light Machine Guns'!D3+'Light Machine Guns'!D3)/2*[1]Magazine!I35</f>
        <v>320</v>
      </c>
      <c r="E2" s="4">
        <f>D2*[1]Magazine!I34</f>
        <v>48</v>
      </c>
      <c r="F2" s="4">
        <f>D2*[1]Magazine!I37</f>
        <v>32</v>
      </c>
      <c r="G2" s="6">
        <v>0</v>
      </c>
      <c r="H2" s="22"/>
      <c r="I2" s="42"/>
    </row>
    <row r="3" spans="1:9" x14ac:dyDescent="0.25">
      <c r="A3" s="6" t="s">
        <v>321</v>
      </c>
      <c r="B3" s="31" t="s">
        <v>322</v>
      </c>
      <c r="C3" s="26" t="s">
        <v>26</v>
      </c>
      <c r="D3" s="6">
        <f>('Light Machine Guns'!D3+'Light Machine Guns'!D3)/2*[1]Magazine!I36</f>
        <v>240</v>
      </c>
      <c r="E3" s="4">
        <f>D3*[1]Magazine!I34</f>
        <v>36</v>
      </c>
      <c r="F3" s="4">
        <f>D3*[1]Magazine!I37</f>
        <v>24</v>
      </c>
      <c r="G3" s="6">
        <v>0</v>
      </c>
      <c r="H3" s="22"/>
      <c r="I3" s="42"/>
    </row>
    <row r="4" spans="1:9" x14ac:dyDescent="0.25">
      <c r="A4" s="6" t="s">
        <v>323</v>
      </c>
      <c r="B4" s="27" t="s">
        <v>324</v>
      </c>
      <c r="C4" s="26" t="s">
        <v>26</v>
      </c>
      <c r="D4" s="6">
        <f>('Light Machine Guns'!D2)/1*[1]Magazine!I35</f>
        <v>400</v>
      </c>
      <c r="E4" s="4">
        <f>D4*[1]Magazine!I34</f>
        <v>60</v>
      </c>
      <c r="F4" s="4">
        <f>D4*[1]Magazine!I37</f>
        <v>40</v>
      </c>
      <c r="G4" s="6">
        <v>0</v>
      </c>
      <c r="H4" s="22"/>
      <c r="I4" s="43"/>
    </row>
    <row r="5" spans="1:9" x14ac:dyDescent="0.25">
      <c r="A5" s="6" t="s">
        <v>325</v>
      </c>
      <c r="B5" s="31" t="s">
        <v>326</v>
      </c>
      <c r="C5" s="26" t="s">
        <v>26</v>
      </c>
      <c r="D5" s="6">
        <f>('Light Machine Guns'!D2)/1*[1]Magazine!I36</f>
        <v>300</v>
      </c>
      <c r="E5" s="4">
        <f>D5*[1]Magazine!I34</f>
        <v>45</v>
      </c>
      <c r="F5" s="4">
        <f>D5*[1]Magazine!I37</f>
        <v>30</v>
      </c>
      <c r="G5" s="6">
        <v>0</v>
      </c>
      <c r="H5" s="22"/>
      <c r="I5" s="42"/>
    </row>
    <row r="6" spans="1:9" x14ac:dyDescent="0.25">
      <c r="A6" s="6" t="s">
        <v>327</v>
      </c>
      <c r="B6" s="26" t="s">
        <v>328</v>
      </c>
      <c r="C6" s="26" t="s">
        <v>18</v>
      </c>
      <c r="D6" s="6">
        <f>('Light Machine Guns'!D6)/1*[1]Magazine!I35</f>
        <v>320</v>
      </c>
      <c r="E6" s="4">
        <f>D6*[1]Magazine!I34</f>
        <v>48</v>
      </c>
      <c r="F6" s="4">
        <f>E6*[1]Magazine!I37</f>
        <v>4.8000000000000007</v>
      </c>
      <c r="G6" s="6">
        <v>0</v>
      </c>
      <c r="H6" s="22"/>
      <c r="I6" s="22"/>
    </row>
    <row r="7" spans="1:9" x14ac:dyDescent="0.25">
      <c r="A7" s="6" t="s">
        <v>329</v>
      </c>
      <c r="B7" s="31" t="s">
        <v>330</v>
      </c>
      <c r="C7" s="26" t="s">
        <v>18</v>
      </c>
      <c r="D7" s="6">
        <f>('Light Machine Guns'!D6)/1*[1]Magazine!I36</f>
        <v>240</v>
      </c>
      <c r="E7" s="4">
        <f>D7*[1]Magazine!I34</f>
        <v>36</v>
      </c>
      <c r="F7" s="4">
        <f>E7*[1]Magazine!I37</f>
        <v>3.6</v>
      </c>
      <c r="G7" s="6">
        <v>0</v>
      </c>
      <c r="H7" s="22"/>
      <c r="I7" s="22"/>
    </row>
    <row r="8" spans="1:9" x14ac:dyDescent="0.25">
      <c r="A8" s="6" t="s">
        <v>331</v>
      </c>
      <c r="B8" s="29" t="s">
        <v>332</v>
      </c>
      <c r="C8" s="26" t="s">
        <v>26</v>
      </c>
      <c r="D8" s="6">
        <f>('Light Machine Guns'!D7)/1*[1]Magazine!I35</f>
        <v>480</v>
      </c>
      <c r="E8" s="4">
        <f>D8*[1]Magazine!I34</f>
        <v>72</v>
      </c>
      <c r="F8" s="4">
        <f>E8*[1]Magazine!I37</f>
        <v>7.2</v>
      </c>
      <c r="G8" s="6">
        <v>0</v>
      </c>
      <c r="H8" s="22"/>
      <c r="I8" s="22"/>
    </row>
    <row r="9" spans="1:9" x14ac:dyDescent="0.25">
      <c r="A9" s="6" t="s">
        <v>333</v>
      </c>
      <c r="B9" s="29" t="s">
        <v>334</v>
      </c>
      <c r="C9" s="26" t="s">
        <v>26</v>
      </c>
      <c r="D9" s="6">
        <f>('Light Machine Guns'!D7)/1*[1]Magazine!I36</f>
        <v>360</v>
      </c>
      <c r="E9" s="4">
        <f>D9*[1]Magazine!I34</f>
        <v>54</v>
      </c>
      <c r="F9" s="4">
        <f>E9*[1]Magazine!I37</f>
        <v>5.4</v>
      </c>
      <c r="G9" s="6">
        <v>0</v>
      </c>
      <c r="H9" s="22"/>
      <c r="I9" s="22"/>
    </row>
    <row r="10" spans="1:9" x14ac:dyDescent="0.25">
      <c r="A10" s="6" t="s">
        <v>335</v>
      </c>
      <c r="B10" s="29" t="s">
        <v>336</v>
      </c>
      <c r="C10" s="26" t="s">
        <v>92</v>
      </c>
      <c r="D10" s="6">
        <f>('Light Machine Guns'!D9)/1*[1]Magazine!I35</f>
        <v>800</v>
      </c>
      <c r="E10" s="4">
        <f>D10*[1]Magazine!I34</f>
        <v>120</v>
      </c>
      <c r="F10" s="4">
        <f>E10*[1]Magazine!I37</f>
        <v>12</v>
      </c>
      <c r="G10" s="6">
        <v>0</v>
      </c>
      <c r="H10" s="22"/>
      <c r="I10" s="22"/>
    </row>
    <row r="11" spans="1:9" x14ac:dyDescent="0.25">
      <c r="A11" s="6" t="s">
        <v>337</v>
      </c>
      <c r="B11" s="29" t="s">
        <v>338</v>
      </c>
      <c r="C11" s="26" t="s">
        <v>92</v>
      </c>
      <c r="D11" s="6">
        <f>('Light Machine Guns'!D9)/1*[1]Magazine!I36</f>
        <v>600</v>
      </c>
      <c r="E11" s="4">
        <f>D11*[1]Magazine!I34</f>
        <v>90</v>
      </c>
      <c r="F11" s="4">
        <f>E11*[1]Magazine!I37</f>
        <v>9</v>
      </c>
      <c r="G11" s="6">
        <v>0</v>
      </c>
      <c r="H11" s="22"/>
      <c r="I11" s="22"/>
    </row>
    <row r="12" spans="1:9" x14ac:dyDescent="0.25">
      <c r="A12" s="6" t="s">
        <v>339</v>
      </c>
      <c r="B12" s="27" t="s">
        <v>340</v>
      </c>
      <c r="C12" s="26" t="s">
        <v>33</v>
      </c>
      <c r="D12" s="6">
        <f>('Light Machine Guns'!D10)/1*[1]Magazine!I35</f>
        <v>1800</v>
      </c>
      <c r="E12" s="4">
        <f>D12*[1]Magazine!I34</f>
        <v>270</v>
      </c>
      <c r="F12" s="4">
        <f>D12*[1]Magazine!I37</f>
        <v>180</v>
      </c>
      <c r="G12" s="6">
        <v>0</v>
      </c>
      <c r="H12" s="22"/>
      <c r="I12" s="22"/>
    </row>
    <row r="13" spans="1:9" x14ac:dyDescent="0.25">
      <c r="A13" s="6" t="s">
        <v>341</v>
      </c>
      <c r="B13" s="27" t="s">
        <v>342</v>
      </c>
      <c r="C13" s="26" t="s">
        <v>33</v>
      </c>
      <c r="D13" s="6">
        <f>('Light Machine Guns'!D10)/1*[1]Magazine!I36</f>
        <v>1350</v>
      </c>
      <c r="E13" s="4">
        <f>D13*[1]Magazine!I34</f>
        <v>202.5</v>
      </c>
      <c r="F13" s="4">
        <f>D13*[1]Magazine!I37</f>
        <v>135</v>
      </c>
      <c r="G13" s="6">
        <v>0</v>
      </c>
      <c r="H13" s="22"/>
      <c r="I13" s="22"/>
    </row>
  </sheetData>
  <conditionalFormatting sqref="C2:C13">
    <cfRule type="cellIs" dxfId="714" priority="1" operator="equal">
      <formula>"Common"</formula>
    </cfRule>
  </conditionalFormatting>
  <conditionalFormatting sqref="C2:C13">
    <cfRule type="cellIs" dxfId="713" priority="2" operator="equal">
      <formula>"Uncommon"</formula>
    </cfRule>
  </conditionalFormatting>
  <conditionalFormatting sqref="C2:C13">
    <cfRule type="cellIs" dxfId="712" priority="3" operator="equal">
      <formula>"Rare"</formula>
    </cfRule>
  </conditionalFormatting>
  <conditionalFormatting sqref="C2:C13">
    <cfRule type="cellIs" dxfId="711" priority="4" operator="equal">
      <formula>"Epic"</formula>
    </cfRule>
  </conditionalFormatting>
  <conditionalFormatting sqref="C2:C13">
    <cfRule type="cellIs" dxfId="710" priority="5" operator="equal">
      <formula>"High End"</formula>
    </cfRule>
  </conditionalFormatting>
  <dataValidations count="1">
    <dataValidation type="list" allowBlank="1" sqref="C2:C13" xr:uid="{3C96BB59-089F-4DDC-A885-9CA1F8300EC4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835B-73A2-43D5-840B-C78896804C4C}">
  <dimension ref="A1:I7"/>
  <sheetViews>
    <sheetView workbookViewId="0">
      <selection activeCell="H12" sqref="H12"/>
    </sheetView>
  </sheetViews>
  <sheetFormatPr defaultRowHeight="15" x14ac:dyDescent="0.25"/>
  <cols>
    <col min="1" max="1" width="20.28515625" bestFit="1" customWidth="1"/>
    <col min="2" max="2" width="25.5703125" bestFit="1" customWidth="1"/>
    <col min="3" max="3" width="10.85546875" bestFit="1" customWidth="1"/>
    <col min="4" max="4" width="9" bestFit="1" customWidth="1"/>
    <col min="6" max="6" width="16.42578125" bestFit="1" customWidth="1"/>
    <col min="7" max="7" width="20.28515625" bestFit="1" customWidth="1"/>
    <col min="9" max="9" width="5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0" t="s">
        <v>8</v>
      </c>
      <c r="H1" s="22"/>
      <c r="I1" s="41"/>
    </row>
    <row r="2" spans="1:9" x14ac:dyDescent="0.25">
      <c r="A2" s="6" t="s">
        <v>343</v>
      </c>
      <c r="B2" s="31" t="s">
        <v>344</v>
      </c>
      <c r="C2" s="26" t="s">
        <v>92</v>
      </c>
      <c r="D2" s="6">
        <f>'Sniper Rifles'!D2*[1]Magazine!I51</f>
        <v>750</v>
      </c>
      <c r="E2" s="4">
        <f>D2*[1]Magazine!I49</f>
        <v>112.5</v>
      </c>
      <c r="F2" s="4">
        <f>E2*[1]Magazine!I52</f>
        <v>11.25</v>
      </c>
      <c r="G2" s="6">
        <v>0</v>
      </c>
      <c r="H2" s="22"/>
      <c r="I2" s="42"/>
    </row>
    <row r="3" spans="1:9" x14ac:dyDescent="0.25">
      <c r="A3" s="6" t="s">
        <v>345</v>
      </c>
      <c r="B3" s="27" t="s">
        <v>346</v>
      </c>
      <c r="C3" s="26" t="s">
        <v>92</v>
      </c>
      <c r="D3" s="6">
        <f>'Sniper Rifles'!D3*[1]Magazine!I51</f>
        <v>900</v>
      </c>
      <c r="E3" s="4">
        <f>D3*[1]Magazine!I49</f>
        <v>135</v>
      </c>
      <c r="F3" s="4">
        <f>E3*[1]Magazine!I52</f>
        <v>13.5</v>
      </c>
      <c r="G3" s="6">
        <v>0</v>
      </c>
      <c r="H3" s="22"/>
      <c r="I3" s="42"/>
    </row>
    <row r="4" spans="1:9" x14ac:dyDescent="0.25">
      <c r="A4" s="6" t="s">
        <v>347</v>
      </c>
      <c r="B4" s="27" t="s">
        <v>348</v>
      </c>
      <c r="C4" s="26" t="s">
        <v>33</v>
      </c>
      <c r="D4" s="6">
        <f>'Sniper Rifles'!D4*[1]Magazine!I51</f>
        <v>1500</v>
      </c>
      <c r="E4" s="4">
        <f>D4*[1]Magazine!I49</f>
        <v>225</v>
      </c>
      <c r="F4" s="4">
        <f>E4*[1]Magazine!I52</f>
        <v>22.5</v>
      </c>
      <c r="G4" s="6">
        <v>0</v>
      </c>
      <c r="H4" s="22"/>
      <c r="I4" s="42"/>
    </row>
    <row r="5" spans="1:9" x14ac:dyDescent="0.25">
      <c r="A5" s="6" t="s">
        <v>349</v>
      </c>
      <c r="B5" s="27" t="s">
        <v>350</v>
      </c>
      <c r="C5" s="26" t="s">
        <v>33</v>
      </c>
      <c r="D5" s="6">
        <f>'Sniper Rifles'!D6*[1]Magazine!I51</f>
        <v>2250</v>
      </c>
      <c r="E5" s="4">
        <f>D5*[1]Magazine!I49</f>
        <v>337.5</v>
      </c>
      <c r="F5" s="4">
        <f>E5*[1]Magazine!I52</f>
        <v>33.75</v>
      </c>
      <c r="G5" s="6">
        <v>0</v>
      </c>
      <c r="H5" s="22"/>
      <c r="I5" s="42"/>
    </row>
    <row r="6" spans="1:9" x14ac:dyDescent="0.25">
      <c r="A6" s="6" t="s">
        <v>351</v>
      </c>
      <c r="B6" s="27" t="s">
        <v>352</v>
      </c>
      <c r="C6" s="26" t="s">
        <v>33</v>
      </c>
      <c r="D6" s="6">
        <f>'Sniper Rifles'!D6*[1]Magazine!I50</f>
        <v>3750</v>
      </c>
      <c r="E6" s="4">
        <f>D6*[1]Magazine!I49</f>
        <v>562.5</v>
      </c>
      <c r="F6" s="4">
        <f>E6*[1]Magazine!I52</f>
        <v>56.25</v>
      </c>
      <c r="G6" s="6">
        <v>0</v>
      </c>
      <c r="H6" s="22"/>
      <c r="I6" s="22"/>
    </row>
    <row r="7" spans="1:9" x14ac:dyDescent="0.25">
      <c r="A7" s="6" t="s">
        <v>353</v>
      </c>
      <c r="B7" s="27" t="s">
        <v>354</v>
      </c>
      <c r="C7" s="26" t="s">
        <v>33</v>
      </c>
      <c r="D7" s="6">
        <v>3000</v>
      </c>
      <c r="E7" s="6">
        <f>D7*[1]Magazine!I49</f>
        <v>450</v>
      </c>
      <c r="F7" s="6">
        <f>E7*[1]Magazine!I52</f>
        <v>45</v>
      </c>
      <c r="G7" s="6">
        <v>0</v>
      </c>
      <c r="H7" s="22"/>
      <c r="I7" s="22"/>
    </row>
  </sheetData>
  <conditionalFormatting sqref="C2:C7">
    <cfRule type="cellIs" dxfId="701" priority="1" operator="equal">
      <formula>"Common"</formula>
    </cfRule>
  </conditionalFormatting>
  <conditionalFormatting sqref="C2:C7">
    <cfRule type="cellIs" dxfId="700" priority="2" operator="equal">
      <formula>"Uncommon"</formula>
    </cfRule>
  </conditionalFormatting>
  <conditionalFormatting sqref="C2:C7">
    <cfRule type="cellIs" dxfId="699" priority="3" operator="equal">
      <formula>"Rare"</formula>
    </cfRule>
  </conditionalFormatting>
  <conditionalFormatting sqref="C2:C7">
    <cfRule type="cellIs" dxfId="698" priority="4" operator="equal">
      <formula>"Epic"</formula>
    </cfRule>
  </conditionalFormatting>
  <conditionalFormatting sqref="C2:C7">
    <cfRule type="cellIs" dxfId="697" priority="5" operator="equal">
      <formula>"High End"</formula>
    </cfRule>
  </conditionalFormatting>
  <dataValidations count="1">
    <dataValidation type="list" allowBlank="1" sqref="C2:C7" xr:uid="{357E8806-EC18-4033-9AA2-3BF6F5DA475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3E8AC-89E1-4946-A6FE-BAE6FD2453B1}">
  <dimension ref="A1:I38"/>
  <sheetViews>
    <sheetView workbookViewId="0">
      <selection activeCell="I1" sqref="I1"/>
    </sheetView>
  </sheetViews>
  <sheetFormatPr defaultRowHeight="15" x14ac:dyDescent="0.25"/>
  <cols>
    <col min="1" max="1" width="31" bestFit="1" customWidth="1"/>
    <col min="2" max="2" width="34.42578125" bestFit="1" customWidth="1"/>
    <col min="3" max="3" width="15.140625" bestFit="1" customWidth="1"/>
    <col min="4" max="4" width="9" bestFit="1" customWidth="1"/>
    <col min="6" max="6" width="16.42578125" bestFit="1" customWidth="1"/>
    <col min="7" max="7" width="20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0" t="s">
        <v>8</v>
      </c>
      <c r="I1" s="41"/>
    </row>
    <row r="2" spans="1:9" x14ac:dyDescent="0.25">
      <c r="A2" s="6" t="s">
        <v>355</v>
      </c>
      <c r="B2" s="27" t="s">
        <v>356</v>
      </c>
      <c r="C2" s="26" t="s">
        <v>33</v>
      </c>
      <c r="D2" s="6">
        <v>500</v>
      </c>
      <c r="E2" s="6">
        <f>D2*[1]Magazine!I58</f>
        <v>75</v>
      </c>
      <c r="F2" s="4">
        <f>E2*[1]Magazine!I59</f>
        <v>7.5</v>
      </c>
      <c r="G2" s="6">
        <v>0</v>
      </c>
      <c r="I2" s="6"/>
    </row>
    <row r="3" spans="1:9" x14ac:dyDescent="0.25">
      <c r="A3" s="6" t="s">
        <v>357</v>
      </c>
      <c r="B3" s="27" t="s">
        <v>358</v>
      </c>
      <c r="C3" s="26" t="s">
        <v>33</v>
      </c>
      <c r="D3" s="6">
        <v>4000</v>
      </c>
      <c r="E3" s="6">
        <f>D3*[1]Magazine!I58</f>
        <v>600</v>
      </c>
      <c r="F3" s="4">
        <f>E3*[1]Magazine!I59</f>
        <v>60</v>
      </c>
      <c r="G3" s="6">
        <v>0</v>
      </c>
      <c r="I3" s="6"/>
    </row>
    <row r="4" spans="1:9" x14ac:dyDescent="0.25">
      <c r="A4" s="6" t="s">
        <v>359</v>
      </c>
      <c r="B4" s="32" t="s">
        <v>360</v>
      </c>
      <c r="C4" s="26" t="s">
        <v>18</v>
      </c>
      <c r="D4" s="33" t="s">
        <v>39</v>
      </c>
      <c r="E4" s="33">
        <f>D3*[1]Magazine!I58</f>
        <v>600</v>
      </c>
      <c r="F4" s="33">
        <f>SUM(E4*[1]Magazine!I59)</f>
        <v>60</v>
      </c>
      <c r="G4" s="33" t="s">
        <v>39</v>
      </c>
    </row>
    <row r="5" spans="1:9" x14ac:dyDescent="0.25">
      <c r="A5" s="6" t="s">
        <v>361</v>
      </c>
      <c r="B5" s="32" t="s">
        <v>362</v>
      </c>
      <c r="C5" s="26" t="s">
        <v>18</v>
      </c>
      <c r="D5" s="33" t="s">
        <v>39</v>
      </c>
      <c r="E5" s="33">
        <v>90</v>
      </c>
      <c r="F5" s="33">
        <f>SUM(E5*[1]Magazine!I59)</f>
        <v>9</v>
      </c>
      <c r="G5" s="33" t="s">
        <v>39</v>
      </c>
    </row>
    <row r="6" spans="1:9" x14ac:dyDescent="0.25">
      <c r="A6" s="6" t="s">
        <v>363</v>
      </c>
      <c r="B6" s="32" t="s">
        <v>364</v>
      </c>
      <c r="C6" s="26" t="s">
        <v>18</v>
      </c>
      <c r="D6" s="33" t="s">
        <v>39</v>
      </c>
      <c r="E6" s="33">
        <v>90</v>
      </c>
      <c r="F6" s="33">
        <f>SUM(E6*[1]Magazine!I59)</f>
        <v>9</v>
      </c>
      <c r="G6" s="33" t="s">
        <v>39</v>
      </c>
    </row>
    <row r="7" spans="1:9" x14ac:dyDescent="0.25">
      <c r="A7" s="6" t="s">
        <v>365</v>
      </c>
      <c r="B7" s="32" t="s">
        <v>366</v>
      </c>
      <c r="C7" s="26" t="s">
        <v>18</v>
      </c>
      <c r="D7" s="33" t="s">
        <v>39</v>
      </c>
      <c r="E7" s="33">
        <v>90</v>
      </c>
      <c r="F7" s="33">
        <f>SUM(E7*[1]Magazine!I59)</f>
        <v>9</v>
      </c>
      <c r="G7" s="33" t="s">
        <v>39</v>
      </c>
    </row>
    <row r="8" spans="1:9" x14ac:dyDescent="0.25">
      <c r="A8" s="6" t="s">
        <v>367</v>
      </c>
      <c r="B8" s="32" t="s">
        <v>368</v>
      </c>
      <c r="C8" s="26" t="s">
        <v>18</v>
      </c>
      <c r="D8" s="33" t="s">
        <v>39</v>
      </c>
      <c r="E8" s="33">
        <v>90</v>
      </c>
      <c r="F8" s="33">
        <f>SUM(E8*[1]Magazine!I59)</f>
        <v>9</v>
      </c>
      <c r="G8" s="33" t="s">
        <v>39</v>
      </c>
    </row>
    <row r="9" spans="1:9" x14ac:dyDescent="0.25">
      <c r="A9" s="6" t="s">
        <v>369</v>
      </c>
      <c r="B9" s="32" t="s">
        <v>370</v>
      </c>
      <c r="C9" s="26" t="s">
        <v>18</v>
      </c>
      <c r="D9" s="33" t="s">
        <v>39</v>
      </c>
      <c r="E9" s="33">
        <v>90</v>
      </c>
      <c r="F9" s="33">
        <f>SUM(E9*[1]Magazine!I59)</f>
        <v>9</v>
      </c>
      <c r="G9" s="33" t="s">
        <v>39</v>
      </c>
    </row>
    <row r="10" spans="1:9" x14ac:dyDescent="0.25">
      <c r="A10" s="6" t="s">
        <v>371</v>
      </c>
      <c r="B10" s="32" t="s">
        <v>372</v>
      </c>
      <c r="C10" s="26" t="s">
        <v>18</v>
      </c>
      <c r="D10" s="33" t="s">
        <v>39</v>
      </c>
      <c r="E10" s="33">
        <v>90</v>
      </c>
      <c r="F10" s="33">
        <f>SUM(E10*[1]Magazine!I59)</f>
        <v>9</v>
      </c>
      <c r="G10" s="33" t="s">
        <v>39</v>
      </c>
    </row>
    <row r="11" spans="1:9" x14ac:dyDescent="0.25">
      <c r="A11" s="6" t="s">
        <v>373</v>
      </c>
      <c r="B11" s="32" t="s">
        <v>374</v>
      </c>
      <c r="C11" s="26" t="s">
        <v>11</v>
      </c>
      <c r="D11" s="33" t="s">
        <v>39</v>
      </c>
      <c r="E11" s="33">
        <v>60</v>
      </c>
      <c r="F11" s="33">
        <f>SUM(E11*[1]Magazine!I59)</f>
        <v>6</v>
      </c>
      <c r="G11" s="33" t="s">
        <v>39</v>
      </c>
    </row>
    <row r="12" spans="1:9" x14ac:dyDescent="0.25">
      <c r="A12" s="6" t="s">
        <v>375</v>
      </c>
      <c r="B12" s="32" t="s">
        <v>376</v>
      </c>
      <c r="C12" s="26" t="s">
        <v>11</v>
      </c>
      <c r="D12" s="33" t="s">
        <v>39</v>
      </c>
      <c r="E12" s="33">
        <v>60</v>
      </c>
      <c r="F12" s="33">
        <f>SUM(E12*[1]Magazine!I59)</f>
        <v>6</v>
      </c>
      <c r="G12" s="33" t="s">
        <v>39</v>
      </c>
    </row>
    <row r="13" spans="1:9" x14ac:dyDescent="0.25">
      <c r="A13" s="6" t="s">
        <v>377</v>
      </c>
      <c r="B13" s="32" t="s">
        <v>378</v>
      </c>
      <c r="C13" s="26" t="s">
        <v>11</v>
      </c>
      <c r="D13" s="33" t="s">
        <v>39</v>
      </c>
      <c r="E13" s="33">
        <v>60</v>
      </c>
      <c r="F13" s="33">
        <f>SUM(E13*[1]Magazine!I59)</f>
        <v>6</v>
      </c>
      <c r="G13" s="33" t="s">
        <v>39</v>
      </c>
    </row>
    <row r="14" spans="1:9" x14ac:dyDescent="0.25">
      <c r="A14" s="6" t="s">
        <v>379</v>
      </c>
      <c r="B14" s="32" t="s">
        <v>380</v>
      </c>
      <c r="C14" s="26" t="s">
        <v>11</v>
      </c>
      <c r="D14" s="33" t="s">
        <v>39</v>
      </c>
      <c r="E14" s="33">
        <v>60</v>
      </c>
      <c r="F14" s="33">
        <f>SUM(E14*[1]Magazine!I59)</f>
        <v>6</v>
      </c>
      <c r="G14" s="33" t="s">
        <v>39</v>
      </c>
    </row>
    <row r="15" spans="1:9" x14ac:dyDescent="0.25">
      <c r="A15" s="6" t="s">
        <v>381</v>
      </c>
      <c r="B15" s="32" t="s">
        <v>382</v>
      </c>
      <c r="C15" s="26" t="s">
        <v>11</v>
      </c>
      <c r="D15" s="33" t="s">
        <v>39</v>
      </c>
      <c r="E15" s="33">
        <v>60</v>
      </c>
      <c r="F15" s="33">
        <f>SUM(E15*[1]Magazine!I59)</f>
        <v>6</v>
      </c>
      <c r="G15" s="33" t="s">
        <v>39</v>
      </c>
    </row>
    <row r="16" spans="1:9" x14ac:dyDescent="0.25">
      <c r="A16" s="6" t="s">
        <v>383</v>
      </c>
      <c r="B16" s="27" t="s">
        <v>384</v>
      </c>
      <c r="C16" s="26" t="s">
        <v>11</v>
      </c>
      <c r="D16" s="6">
        <v>200</v>
      </c>
      <c r="E16" s="6">
        <f>D16*[1]Magazine!I58</f>
        <v>30</v>
      </c>
      <c r="F16" s="6">
        <f>E16*[1]Magazine!I59</f>
        <v>3</v>
      </c>
      <c r="G16" s="6">
        <v>0</v>
      </c>
    </row>
    <row r="17" spans="1:7" x14ac:dyDescent="0.25">
      <c r="A17" s="6" t="s">
        <v>385</v>
      </c>
      <c r="B17" s="27" t="s">
        <v>386</v>
      </c>
      <c r="C17" s="26" t="s">
        <v>11</v>
      </c>
      <c r="D17" s="6">
        <v>200</v>
      </c>
      <c r="E17" s="6">
        <f>D17*[1]Magazine!I58</f>
        <v>30</v>
      </c>
      <c r="F17" s="6">
        <f>E17*[1]Magazine!I59</f>
        <v>3</v>
      </c>
      <c r="G17" s="6">
        <v>0</v>
      </c>
    </row>
    <row r="18" spans="1:7" x14ac:dyDescent="0.25">
      <c r="A18" s="6" t="s">
        <v>387</v>
      </c>
      <c r="B18" s="27" t="s">
        <v>388</v>
      </c>
      <c r="C18" s="26" t="s">
        <v>11</v>
      </c>
      <c r="D18" s="6">
        <v>200</v>
      </c>
      <c r="E18" s="6">
        <f>D18*[1]Magazine!I58</f>
        <v>30</v>
      </c>
      <c r="F18" s="6">
        <f>E18*[1]Magazine!I59</f>
        <v>3</v>
      </c>
      <c r="G18" s="6">
        <v>0</v>
      </c>
    </row>
    <row r="19" spans="1:7" x14ac:dyDescent="0.25">
      <c r="A19" s="6" t="s">
        <v>389</v>
      </c>
      <c r="B19" s="27" t="s">
        <v>390</v>
      </c>
      <c r="C19" s="26" t="s">
        <v>11</v>
      </c>
      <c r="D19" s="6">
        <v>200</v>
      </c>
      <c r="E19" s="6">
        <f>D19*[1]Magazine!I58</f>
        <v>30</v>
      </c>
      <c r="F19" s="6">
        <f>E19*[1]Magazine!I59</f>
        <v>3</v>
      </c>
      <c r="G19" s="6">
        <v>0</v>
      </c>
    </row>
    <row r="20" spans="1:7" x14ac:dyDescent="0.25">
      <c r="A20" s="6" t="s">
        <v>391</v>
      </c>
      <c r="B20" s="27" t="s">
        <v>392</v>
      </c>
      <c r="C20" s="26" t="s">
        <v>11</v>
      </c>
      <c r="D20" s="6">
        <v>200</v>
      </c>
      <c r="E20" s="6">
        <f>D20*[1]Magazine!I58</f>
        <v>30</v>
      </c>
      <c r="F20" s="6">
        <f>E20*[1]Magazine!I59</f>
        <v>3</v>
      </c>
      <c r="G20" s="6">
        <v>0</v>
      </c>
    </row>
    <row r="21" spans="1:7" x14ac:dyDescent="0.25">
      <c r="A21" s="6" t="s">
        <v>393</v>
      </c>
      <c r="B21" s="27" t="s">
        <v>394</v>
      </c>
      <c r="C21" s="26" t="s">
        <v>18</v>
      </c>
      <c r="D21" s="6">
        <v>400</v>
      </c>
      <c r="E21" s="6">
        <f>D21*[1]Magazine!I58</f>
        <v>60</v>
      </c>
      <c r="F21" s="6">
        <f>E21*[1]Magazine!I59</f>
        <v>6</v>
      </c>
      <c r="G21" s="6">
        <v>0</v>
      </c>
    </row>
    <row r="22" spans="1:7" x14ac:dyDescent="0.25">
      <c r="A22" s="6" t="s">
        <v>395</v>
      </c>
      <c r="B22" s="27" t="s">
        <v>396</v>
      </c>
      <c r="C22" s="26" t="s">
        <v>18</v>
      </c>
      <c r="D22" s="6">
        <v>400</v>
      </c>
      <c r="E22" s="6">
        <f>D22*[1]Magazine!I58</f>
        <v>60</v>
      </c>
      <c r="F22" s="6">
        <f>E22*[1]Magazine!I59</f>
        <v>6</v>
      </c>
      <c r="G22" s="6">
        <v>0</v>
      </c>
    </row>
    <row r="23" spans="1:7" x14ac:dyDescent="0.25">
      <c r="A23" s="6" t="s">
        <v>397</v>
      </c>
      <c r="B23" s="27" t="s">
        <v>398</v>
      </c>
      <c r="C23" s="26" t="s">
        <v>18</v>
      </c>
      <c r="D23" s="6">
        <v>400</v>
      </c>
      <c r="E23" s="6">
        <f>D23*[1]Magazine!I58</f>
        <v>60</v>
      </c>
      <c r="F23" s="6">
        <f>E23*[1]Magazine!I59</f>
        <v>6</v>
      </c>
      <c r="G23" s="6">
        <v>0</v>
      </c>
    </row>
    <row r="24" spans="1:7" x14ac:dyDescent="0.25">
      <c r="A24" s="6" t="s">
        <v>399</v>
      </c>
      <c r="B24" s="27" t="s">
        <v>400</v>
      </c>
      <c r="C24" s="26" t="s">
        <v>18</v>
      </c>
      <c r="D24" s="6">
        <v>400</v>
      </c>
      <c r="E24" s="6">
        <f>D24*[1]Magazine!I58</f>
        <v>60</v>
      </c>
      <c r="F24" s="6">
        <f>E24*[1]Magazine!I59</f>
        <v>6</v>
      </c>
      <c r="G24" s="6">
        <v>0</v>
      </c>
    </row>
    <row r="25" spans="1:7" x14ac:dyDescent="0.25">
      <c r="A25" s="6" t="s">
        <v>401</v>
      </c>
      <c r="B25" s="27" t="s">
        <v>402</v>
      </c>
      <c r="C25" s="26" t="s">
        <v>18</v>
      </c>
      <c r="D25" s="6">
        <v>400</v>
      </c>
      <c r="E25" s="6">
        <f>D25*[1]Magazine!I58</f>
        <v>60</v>
      </c>
      <c r="F25" s="6">
        <f>E25*[1]Magazine!I59</f>
        <v>6</v>
      </c>
      <c r="G25" s="6">
        <v>0</v>
      </c>
    </row>
    <row r="26" spans="1:7" x14ac:dyDescent="0.25">
      <c r="A26" s="6" t="s">
        <v>403</v>
      </c>
      <c r="B26" s="27" t="s">
        <v>404</v>
      </c>
      <c r="C26" s="26" t="s">
        <v>18</v>
      </c>
      <c r="D26" s="6">
        <v>400</v>
      </c>
      <c r="E26" s="6">
        <f>D26*[1]Magazine!I58</f>
        <v>60</v>
      </c>
      <c r="F26" s="6">
        <f>E26*[1]Magazine!I59</f>
        <v>6</v>
      </c>
      <c r="G26" s="6">
        <v>0</v>
      </c>
    </row>
    <row r="27" spans="1:7" x14ac:dyDescent="0.25">
      <c r="A27" s="6" t="s">
        <v>405</v>
      </c>
      <c r="B27" s="27" t="s">
        <v>406</v>
      </c>
      <c r="C27" s="26" t="s">
        <v>18</v>
      </c>
      <c r="D27" s="6">
        <v>400</v>
      </c>
      <c r="E27" s="6">
        <f>D27*[1]Magazine!I58</f>
        <v>60</v>
      </c>
      <c r="F27" s="6">
        <f>E27*[1]Magazine!I59</f>
        <v>6</v>
      </c>
      <c r="G27" s="6">
        <v>0</v>
      </c>
    </row>
    <row r="28" spans="1:7" x14ac:dyDescent="0.25">
      <c r="A28" s="34" t="s">
        <v>407</v>
      </c>
      <c r="B28" s="26" t="s">
        <v>408</v>
      </c>
      <c r="C28" s="20" t="s">
        <v>233</v>
      </c>
      <c r="D28" s="33" t="s">
        <v>39</v>
      </c>
      <c r="E28" s="33" t="s">
        <v>39</v>
      </c>
      <c r="F28" s="33" t="s">
        <v>39</v>
      </c>
      <c r="G28" s="33" t="s">
        <v>39</v>
      </c>
    </row>
    <row r="29" spans="1:7" x14ac:dyDescent="0.25">
      <c r="A29" s="34" t="s">
        <v>409</v>
      </c>
      <c r="B29" s="26" t="s">
        <v>237</v>
      </c>
      <c r="C29" s="20" t="s">
        <v>233</v>
      </c>
      <c r="D29" s="33" t="s">
        <v>39</v>
      </c>
      <c r="E29" s="33" t="s">
        <v>39</v>
      </c>
      <c r="F29" s="33" t="s">
        <v>39</v>
      </c>
      <c r="G29" s="33" t="s">
        <v>39</v>
      </c>
    </row>
    <row r="30" spans="1:7" x14ac:dyDescent="0.25">
      <c r="A30" s="34" t="s">
        <v>410</v>
      </c>
      <c r="B30" s="26" t="s">
        <v>239</v>
      </c>
      <c r="C30" s="20" t="s">
        <v>233</v>
      </c>
      <c r="D30" s="33" t="s">
        <v>39</v>
      </c>
      <c r="E30" s="33" t="s">
        <v>39</v>
      </c>
      <c r="F30" s="33" t="s">
        <v>39</v>
      </c>
      <c r="G30" s="33" t="s">
        <v>39</v>
      </c>
    </row>
    <row r="31" spans="1:7" x14ac:dyDescent="0.25">
      <c r="A31" s="33" t="s">
        <v>411</v>
      </c>
      <c r="B31" s="26" t="s">
        <v>235</v>
      </c>
      <c r="C31" s="20" t="s">
        <v>233</v>
      </c>
      <c r="D31" s="33" t="s">
        <v>39</v>
      </c>
      <c r="E31" s="33" t="s">
        <v>39</v>
      </c>
      <c r="F31" s="33" t="s">
        <v>39</v>
      </c>
      <c r="G31" s="33" t="s">
        <v>39</v>
      </c>
    </row>
    <row r="32" spans="1:7" x14ac:dyDescent="0.25">
      <c r="A32" s="33" t="s">
        <v>412</v>
      </c>
      <c r="B32" s="26" t="s">
        <v>241</v>
      </c>
      <c r="C32" s="20" t="s">
        <v>233</v>
      </c>
      <c r="D32" s="33" t="s">
        <v>39</v>
      </c>
      <c r="E32" s="33" t="s">
        <v>39</v>
      </c>
      <c r="F32" s="33" t="s">
        <v>39</v>
      </c>
      <c r="G32" s="33" t="s">
        <v>39</v>
      </c>
    </row>
    <row r="33" spans="1:7" x14ac:dyDescent="0.25">
      <c r="A33" s="33" t="s">
        <v>413</v>
      </c>
      <c r="B33" s="26" t="s">
        <v>414</v>
      </c>
      <c r="C33" s="20" t="s">
        <v>233</v>
      </c>
      <c r="D33" s="33" t="s">
        <v>39</v>
      </c>
      <c r="E33" s="33" t="s">
        <v>39</v>
      </c>
      <c r="F33" s="33" t="s">
        <v>39</v>
      </c>
      <c r="G33" s="33" t="s">
        <v>39</v>
      </c>
    </row>
    <row r="34" spans="1:7" x14ac:dyDescent="0.25">
      <c r="A34" s="33" t="s">
        <v>415</v>
      </c>
      <c r="B34" s="26" t="s">
        <v>243</v>
      </c>
      <c r="C34" s="20" t="s">
        <v>233</v>
      </c>
      <c r="D34" s="33" t="s">
        <v>39</v>
      </c>
      <c r="E34" s="33" t="s">
        <v>39</v>
      </c>
      <c r="F34" s="33" t="s">
        <v>39</v>
      </c>
      <c r="G34" s="33" t="s">
        <v>39</v>
      </c>
    </row>
    <row r="35" spans="1:7" x14ac:dyDescent="0.25">
      <c r="A35" s="33" t="s">
        <v>416</v>
      </c>
      <c r="B35" s="26" t="s">
        <v>228</v>
      </c>
      <c r="C35" s="20" t="s">
        <v>233</v>
      </c>
      <c r="D35" s="33" t="s">
        <v>39</v>
      </c>
      <c r="E35" s="33" t="s">
        <v>39</v>
      </c>
      <c r="F35" s="33" t="s">
        <v>39</v>
      </c>
      <c r="G35" s="33" t="s">
        <v>39</v>
      </c>
    </row>
    <row r="36" spans="1:7" x14ac:dyDescent="0.25">
      <c r="A36" s="33" t="s">
        <v>417</v>
      </c>
      <c r="B36" s="26" t="s">
        <v>226</v>
      </c>
      <c r="C36" s="20" t="s">
        <v>233</v>
      </c>
      <c r="D36" s="33" t="s">
        <v>39</v>
      </c>
      <c r="E36" s="33" t="s">
        <v>39</v>
      </c>
      <c r="F36" s="33" t="s">
        <v>39</v>
      </c>
      <c r="G36" s="33" t="s">
        <v>39</v>
      </c>
    </row>
    <row r="37" spans="1:7" x14ac:dyDescent="0.25">
      <c r="A37" s="35" t="s">
        <v>418</v>
      </c>
      <c r="B37" s="26" t="s">
        <v>224</v>
      </c>
      <c r="C37" s="20" t="s">
        <v>233</v>
      </c>
      <c r="D37" s="33" t="s">
        <v>39</v>
      </c>
      <c r="E37" s="33" t="s">
        <v>39</v>
      </c>
      <c r="F37" s="33" t="s">
        <v>39</v>
      </c>
      <c r="G37" s="33" t="s">
        <v>39</v>
      </c>
    </row>
    <row r="38" spans="1:7" x14ac:dyDescent="0.25">
      <c r="A38" s="33" t="s">
        <v>419</v>
      </c>
      <c r="B38" s="36" t="s">
        <v>420</v>
      </c>
      <c r="C38" s="20" t="s">
        <v>233</v>
      </c>
      <c r="D38" s="33" t="s">
        <v>39</v>
      </c>
      <c r="E38" s="33" t="s">
        <v>39</v>
      </c>
      <c r="F38" s="33" t="s">
        <v>39</v>
      </c>
      <c r="G38" s="33" t="s">
        <v>39</v>
      </c>
    </row>
  </sheetData>
  <conditionalFormatting sqref="C2:C31">
    <cfRule type="cellIs" dxfId="688" priority="11" operator="equal">
      <formula>"Common"</formula>
    </cfRule>
  </conditionalFormatting>
  <conditionalFormatting sqref="C2:C31">
    <cfRule type="cellIs" dxfId="687" priority="12" operator="equal">
      <formula>"Uncommon"</formula>
    </cfRule>
  </conditionalFormatting>
  <conditionalFormatting sqref="C2:C31">
    <cfRule type="cellIs" dxfId="686" priority="13" operator="equal">
      <formula>"Rare"</formula>
    </cfRule>
  </conditionalFormatting>
  <conditionalFormatting sqref="C2:C31">
    <cfRule type="cellIs" dxfId="685" priority="14" operator="equal">
      <formula>"Epic"</formula>
    </cfRule>
  </conditionalFormatting>
  <conditionalFormatting sqref="C2:C31">
    <cfRule type="cellIs" dxfId="684" priority="15" operator="equal">
      <formula>"High End"</formula>
    </cfRule>
  </conditionalFormatting>
  <conditionalFormatting sqref="C32:C35">
    <cfRule type="cellIs" dxfId="683" priority="6" operator="equal">
      <formula>"Common"</formula>
    </cfRule>
  </conditionalFormatting>
  <conditionalFormatting sqref="C32:C35">
    <cfRule type="cellIs" dxfId="682" priority="7" operator="equal">
      <formula>"Uncommon"</formula>
    </cfRule>
  </conditionalFormatting>
  <conditionalFormatting sqref="C32:C35">
    <cfRule type="cellIs" dxfId="681" priority="8" operator="equal">
      <formula>"Rare"</formula>
    </cfRule>
  </conditionalFormatting>
  <conditionalFormatting sqref="C32:C35">
    <cfRule type="cellIs" dxfId="680" priority="9" operator="equal">
      <formula>"Epic"</formula>
    </cfRule>
  </conditionalFormatting>
  <conditionalFormatting sqref="C32:C35">
    <cfRule type="cellIs" dxfId="679" priority="10" operator="equal">
      <formula>"High End"</formula>
    </cfRule>
  </conditionalFormatting>
  <conditionalFormatting sqref="C36:C38">
    <cfRule type="cellIs" dxfId="678" priority="1" operator="equal">
      <formula>"Common"</formula>
    </cfRule>
  </conditionalFormatting>
  <conditionalFormatting sqref="C36:C38">
    <cfRule type="cellIs" dxfId="677" priority="2" operator="equal">
      <formula>"Uncommon"</formula>
    </cfRule>
  </conditionalFormatting>
  <conditionalFormatting sqref="C36:C38">
    <cfRule type="cellIs" dxfId="676" priority="3" operator="equal">
      <formula>"Rare"</formula>
    </cfRule>
  </conditionalFormatting>
  <conditionalFormatting sqref="C36:C38">
    <cfRule type="cellIs" dxfId="675" priority="4" operator="equal">
      <formula>"Epic"</formula>
    </cfRule>
  </conditionalFormatting>
  <conditionalFormatting sqref="C36:C38">
    <cfRule type="cellIs" dxfId="674" priority="5" operator="equal">
      <formula>"High End"</formula>
    </cfRule>
  </conditionalFormatting>
  <dataValidations count="1">
    <dataValidation type="list" allowBlank="1" sqref="C2:C27" xr:uid="{ECB0CE70-0D77-444B-9F4A-B8F0F7285F49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309F5-6400-4BD6-9A61-52579FF25E3B}">
  <dimension ref="A1:G20"/>
  <sheetViews>
    <sheetView workbookViewId="0">
      <selection activeCell="E28" sqref="E28"/>
    </sheetView>
  </sheetViews>
  <sheetFormatPr defaultRowHeight="15" x14ac:dyDescent="0.25"/>
  <cols>
    <col min="1" max="1" width="21.140625" bestFit="1" customWidth="1"/>
    <col min="2" max="2" width="21" bestFit="1" customWidth="1"/>
    <col min="3" max="3" width="15.140625" bestFit="1" customWidth="1"/>
    <col min="4" max="4" width="9" bestFit="1" customWidth="1"/>
    <col min="6" max="6" width="16.42578125" bestFit="1" customWidth="1"/>
    <col min="7" max="7" width="20.28515625" bestFit="1" customWidth="1"/>
  </cols>
  <sheetData>
    <row r="1" spans="1:7" x14ac:dyDescent="0.25">
      <c r="A1" s="3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0" t="s">
        <v>8</v>
      </c>
    </row>
    <row r="2" spans="1:7" x14ac:dyDescent="0.25">
      <c r="A2" s="6" t="s">
        <v>421</v>
      </c>
      <c r="B2" s="27" t="s">
        <v>422</v>
      </c>
      <c r="C2" s="26" t="s">
        <v>18</v>
      </c>
      <c r="D2" s="6">
        <v>700</v>
      </c>
      <c r="E2" s="6">
        <f>D2*[1]Items!I3</f>
        <v>105</v>
      </c>
      <c r="F2" s="4">
        <f>E2*[1]Items!I4</f>
        <v>10.5</v>
      </c>
      <c r="G2" s="6">
        <v>0</v>
      </c>
    </row>
    <row r="3" spans="1:7" x14ac:dyDescent="0.25">
      <c r="A3" s="6" t="s">
        <v>423</v>
      </c>
      <c r="B3" s="27" t="s">
        <v>424</v>
      </c>
      <c r="C3" s="26" t="s">
        <v>11</v>
      </c>
      <c r="D3" s="6">
        <v>400</v>
      </c>
      <c r="E3" s="6">
        <f>D3*[1]Items!I3</f>
        <v>60</v>
      </c>
      <c r="F3" s="38">
        <f>E3*[1]Items!I4</f>
        <v>6</v>
      </c>
      <c r="G3" s="6">
        <v>0</v>
      </c>
    </row>
    <row r="4" spans="1:7" x14ac:dyDescent="0.25">
      <c r="A4" s="6" t="s">
        <v>425</v>
      </c>
      <c r="B4" s="27" t="s">
        <v>426</v>
      </c>
      <c r="C4" s="26" t="s">
        <v>26</v>
      </c>
      <c r="D4" s="6">
        <v>1200</v>
      </c>
      <c r="E4" s="6">
        <f>D4*[1]Items!I3</f>
        <v>180</v>
      </c>
      <c r="F4" s="38">
        <f>E4*[1]Items!I4</f>
        <v>18</v>
      </c>
      <c r="G4" s="6">
        <v>0</v>
      </c>
    </row>
    <row r="5" spans="1:7" x14ac:dyDescent="0.25">
      <c r="A5" s="6" t="s">
        <v>427</v>
      </c>
      <c r="B5" s="27" t="s">
        <v>428</v>
      </c>
      <c r="C5" s="26" t="s">
        <v>18</v>
      </c>
      <c r="D5" s="6">
        <v>400</v>
      </c>
      <c r="E5" s="6">
        <f>D5*[1]Items!I3</f>
        <v>60</v>
      </c>
      <c r="F5" s="38">
        <f>E5*[1]Items!I4</f>
        <v>6</v>
      </c>
      <c r="G5" s="6">
        <v>0</v>
      </c>
    </row>
    <row r="6" spans="1:7" x14ac:dyDescent="0.25">
      <c r="A6" s="6" t="s">
        <v>429</v>
      </c>
      <c r="B6" s="27" t="s">
        <v>430</v>
      </c>
      <c r="C6" s="26" t="s">
        <v>18</v>
      </c>
      <c r="D6" s="6">
        <v>400</v>
      </c>
      <c r="E6" s="6">
        <f>D6*[1]Items!I3</f>
        <v>60</v>
      </c>
      <c r="F6" s="4">
        <f>E6*[1]Items!I4</f>
        <v>6</v>
      </c>
      <c r="G6" s="6">
        <v>0</v>
      </c>
    </row>
    <row r="7" spans="1:7" x14ac:dyDescent="0.25">
      <c r="A7" s="6" t="s">
        <v>431</v>
      </c>
      <c r="B7" s="27" t="s">
        <v>431</v>
      </c>
      <c r="C7" s="26" t="s">
        <v>18</v>
      </c>
      <c r="D7" s="6">
        <v>800</v>
      </c>
      <c r="E7" s="6">
        <f>D7*[1]Items!I3</f>
        <v>120</v>
      </c>
      <c r="F7" s="4">
        <f>E7*[1]Items!I4</f>
        <v>12</v>
      </c>
      <c r="G7" s="6">
        <v>0</v>
      </c>
    </row>
    <row r="8" spans="1:7" x14ac:dyDescent="0.25">
      <c r="A8" s="6" t="s">
        <v>432</v>
      </c>
      <c r="B8" s="27" t="s">
        <v>432</v>
      </c>
      <c r="C8" s="26" t="s">
        <v>33</v>
      </c>
      <c r="D8" s="6">
        <v>3500</v>
      </c>
      <c r="E8" s="6">
        <f>D8*[1]Items!I3</f>
        <v>525</v>
      </c>
      <c r="F8" s="4">
        <f>E8*[1]Items!I4</f>
        <v>52.5</v>
      </c>
      <c r="G8" s="6">
        <v>10000</v>
      </c>
    </row>
    <row r="9" spans="1:7" x14ac:dyDescent="0.25">
      <c r="A9" s="6" t="s">
        <v>433</v>
      </c>
      <c r="B9" s="27" t="s">
        <v>434</v>
      </c>
      <c r="C9" s="26" t="s">
        <v>26</v>
      </c>
      <c r="D9" s="6">
        <v>1200</v>
      </c>
      <c r="E9" s="6">
        <f>D9*[1]Items!I3</f>
        <v>180</v>
      </c>
      <c r="F9" s="4">
        <f>E9*[1]Items!I4</f>
        <v>18</v>
      </c>
      <c r="G9" s="6">
        <v>0</v>
      </c>
    </row>
    <row r="10" spans="1:7" x14ac:dyDescent="0.25">
      <c r="A10" s="6" t="s">
        <v>435</v>
      </c>
      <c r="B10" s="39" t="s">
        <v>39</v>
      </c>
      <c r="C10" s="20" t="s">
        <v>233</v>
      </c>
      <c r="D10" s="34" t="s">
        <v>39</v>
      </c>
      <c r="E10" s="34" t="s">
        <v>39</v>
      </c>
      <c r="F10" s="34" t="s">
        <v>39</v>
      </c>
      <c r="G10" s="34" t="s">
        <v>39</v>
      </c>
    </row>
    <row r="11" spans="1:7" x14ac:dyDescent="0.25">
      <c r="A11" s="6" t="s">
        <v>436</v>
      </c>
      <c r="B11" s="39" t="s">
        <v>39</v>
      </c>
      <c r="C11" s="26" t="s">
        <v>26</v>
      </c>
      <c r="D11" s="34" t="s">
        <v>39</v>
      </c>
      <c r="E11" s="6">
        <v>600</v>
      </c>
      <c r="F11" s="34">
        <f>SUM(E11*[1]Items!I4)</f>
        <v>60</v>
      </c>
      <c r="G11" s="34" t="s">
        <v>39</v>
      </c>
    </row>
    <row r="12" spans="1:7" x14ac:dyDescent="0.25">
      <c r="A12" s="6" t="s">
        <v>437</v>
      </c>
      <c r="B12" s="27" t="s">
        <v>438</v>
      </c>
      <c r="C12" s="40" t="s">
        <v>92</v>
      </c>
      <c r="D12" s="6">
        <v>7500</v>
      </c>
      <c r="E12" s="6">
        <f>D12*[1]Items!I3</f>
        <v>1125</v>
      </c>
      <c r="F12" s="4">
        <f>E12*[1]Items!I4</f>
        <v>112.5</v>
      </c>
      <c r="G12" s="6">
        <v>5000</v>
      </c>
    </row>
    <row r="13" spans="1:7" x14ac:dyDescent="0.25">
      <c r="A13" s="6" t="s">
        <v>439</v>
      </c>
      <c r="B13" s="27" t="s">
        <v>440</v>
      </c>
      <c r="C13" s="20" t="s">
        <v>233</v>
      </c>
      <c r="D13" s="34" t="s">
        <v>39</v>
      </c>
      <c r="E13" s="34" t="s">
        <v>39</v>
      </c>
      <c r="F13" s="34" t="s">
        <v>39</v>
      </c>
      <c r="G13" s="34" t="s">
        <v>39</v>
      </c>
    </row>
    <row r="14" spans="1:7" x14ac:dyDescent="0.25">
      <c r="A14" s="6" t="s">
        <v>441</v>
      </c>
      <c r="B14" s="27" t="s">
        <v>442</v>
      </c>
      <c r="C14" s="20" t="s">
        <v>233</v>
      </c>
      <c r="D14" s="34" t="s">
        <v>39</v>
      </c>
      <c r="E14" s="34" t="s">
        <v>39</v>
      </c>
      <c r="F14" s="34" t="s">
        <v>39</v>
      </c>
      <c r="G14" s="34" t="s">
        <v>39</v>
      </c>
    </row>
    <row r="15" spans="1:7" x14ac:dyDescent="0.25">
      <c r="A15" s="6" t="s">
        <v>443</v>
      </c>
      <c r="B15" s="27" t="s">
        <v>443</v>
      </c>
      <c r="C15" s="20" t="s">
        <v>233</v>
      </c>
      <c r="D15" s="34" t="s">
        <v>39</v>
      </c>
      <c r="E15" s="34" t="s">
        <v>39</v>
      </c>
      <c r="F15" s="34" t="s">
        <v>39</v>
      </c>
      <c r="G15" s="34" t="s">
        <v>39</v>
      </c>
    </row>
    <row r="16" spans="1:7" x14ac:dyDescent="0.25">
      <c r="A16" s="6" t="s">
        <v>444</v>
      </c>
      <c r="B16" s="27" t="s">
        <v>445</v>
      </c>
      <c r="C16" s="20" t="s">
        <v>233</v>
      </c>
      <c r="D16" s="34" t="s">
        <v>39</v>
      </c>
      <c r="E16" s="34" t="s">
        <v>39</v>
      </c>
      <c r="F16" s="34" t="s">
        <v>39</v>
      </c>
      <c r="G16" s="34" t="s">
        <v>39</v>
      </c>
    </row>
    <row r="17" spans="1:7" x14ac:dyDescent="0.25">
      <c r="A17" s="6" t="s">
        <v>446</v>
      </c>
      <c r="B17" s="27" t="s">
        <v>447</v>
      </c>
      <c r="C17" s="26" t="s">
        <v>33</v>
      </c>
      <c r="D17" s="6">
        <v>15000</v>
      </c>
      <c r="E17" s="6">
        <f>D17*[1]Items!I3</f>
        <v>2250</v>
      </c>
      <c r="F17" s="6">
        <f>E17*[1]Items!I4</f>
        <v>225</v>
      </c>
      <c r="G17" s="6">
        <v>20000</v>
      </c>
    </row>
    <row r="18" spans="1:7" x14ac:dyDescent="0.25">
      <c r="A18" s="6" t="s">
        <v>448</v>
      </c>
      <c r="B18" s="27" t="s">
        <v>449</v>
      </c>
      <c r="C18" s="26" t="s">
        <v>18</v>
      </c>
      <c r="D18" s="34" t="s">
        <v>39</v>
      </c>
      <c r="E18" s="6">
        <v>300</v>
      </c>
      <c r="F18" s="6">
        <f>E18*[1]Items!I4</f>
        <v>30</v>
      </c>
      <c r="G18" s="34" t="s">
        <v>39</v>
      </c>
    </row>
    <row r="19" spans="1:7" x14ac:dyDescent="0.25">
      <c r="A19" s="6" t="s">
        <v>450</v>
      </c>
      <c r="B19" s="27" t="s">
        <v>451</v>
      </c>
      <c r="C19" s="26" t="s">
        <v>26</v>
      </c>
      <c r="D19" s="34" t="s">
        <v>39</v>
      </c>
      <c r="E19" s="6">
        <v>400</v>
      </c>
      <c r="F19" s="6">
        <f>E19*[1]Items!I4</f>
        <v>40</v>
      </c>
      <c r="G19" s="34" t="s">
        <v>39</v>
      </c>
    </row>
    <row r="20" spans="1:7" x14ac:dyDescent="0.25">
      <c r="A20" s="6" t="s">
        <v>452</v>
      </c>
      <c r="B20" s="27" t="s">
        <v>453</v>
      </c>
      <c r="C20" s="26" t="s">
        <v>92</v>
      </c>
      <c r="D20" s="34" t="s">
        <v>39</v>
      </c>
      <c r="E20" s="6">
        <v>500</v>
      </c>
      <c r="F20" s="6">
        <f>E20*[1]Items!I4</f>
        <v>50</v>
      </c>
      <c r="G20" s="34" t="s">
        <v>39</v>
      </c>
    </row>
  </sheetData>
  <conditionalFormatting sqref="C16 C18:C20">
    <cfRule type="cellIs" dxfId="664" priority="1" operator="equal">
      <formula>"Common"</formula>
    </cfRule>
  </conditionalFormatting>
  <conditionalFormatting sqref="C18:C20">
    <cfRule type="cellIs" dxfId="663" priority="2" operator="equal">
      <formula>"Uncommon"</formula>
    </cfRule>
  </conditionalFormatting>
  <conditionalFormatting sqref="C18:C20">
    <cfRule type="cellIs" dxfId="662" priority="3" operator="equal">
      <formula>"Rare"</formula>
    </cfRule>
  </conditionalFormatting>
  <conditionalFormatting sqref="C18:C20">
    <cfRule type="cellIs" dxfId="661" priority="4" operator="equal">
      <formula>"Epic"</formula>
    </cfRule>
  </conditionalFormatting>
  <conditionalFormatting sqref="C18:C20">
    <cfRule type="cellIs" dxfId="660" priority="5" operator="equal">
      <formula>"High End"</formula>
    </cfRule>
  </conditionalFormatting>
  <conditionalFormatting sqref="C17">
    <cfRule type="cellIs" dxfId="659" priority="26" operator="equal">
      <formula>"Common"</formula>
    </cfRule>
  </conditionalFormatting>
  <conditionalFormatting sqref="C17">
    <cfRule type="cellIs" dxfId="658" priority="27" operator="equal">
      <formula>"Uncommon"</formula>
    </cfRule>
  </conditionalFormatting>
  <conditionalFormatting sqref="C17">
    <cfRule type="cellIs" dxfId="657" priority="28" operator="equal">
      <formula>"Rare"</formula>
    </cfRule>
  </conditionalFormatting>
  <conditionalFormatting sqref="C17">
    <cfRule type="cellIs" dxfId="656" priority="29" operator="equal">
      <formula>"Epic"</formula>
    </cfRule>
  </conditionalFormatting>
  <conditionalFormatting sqref="C17">
    <cfRule type="cellIs" dxfId="655" priority="30" operator="equal">
      <formula>"High End"</formula>
    </cfRule>
  </conditionalFormatting>
  <conditionalFormatting sqref="C2:C9 C11:C12">
    <cfRule type="cellIs" dxfId="654" priority="31" operator="equal">
      <formula>"Common"</formula>
    </cfRule>
  </conditionalFormatting>
  <conditionalFormatting sqref="C2:C9 C11:C12">
    <cfRule type="cellIs" dxfId="653" priority="32" operator="equal">
      <formula>"Uncommon"</formula>
    </cfRule>
  </conditionalFormatting>
  <conditionalFormatting sqref="C2:C9 C11:C12">
    <cfRule type="cellIs" dxfId="652" priority="33" operator="equal">
      <formula>"Rare"</formula>
    </cfRule>
  </conditionalFormatting>
  <conditionalFormatting sqref="C2:C9 C11:C12">
    <cfRule type="cellIs" dxfId="651" priority="34" operator="equal">
      <formula>"Epic"</formula>
    </cfRule>
  </conditionalFormatting>
  <conditionalFormatting sqref="C2:C9 C11:C12">
    <cfRule type="cellIs" dxfId="650" priority="35" operator="equal">
      <formula>"High End"</formula>
    </cfRule>
  </conditionalFormatting>
  <conditionalFormatting sqref="C10">
    <cfRule type="cellIs" dxfId="649" priority="21" operator="equal">
      <formula>"Common"</formula>
    </cfRule>
  </conditionalFormatting>
  <conditionalFormatting sqref="C10">
    <cfRule type="cellIs" dxfId="648" priority="22" operator="equal">
      <formula>"Uncommon"</formula>
    </cfRule>
  </conditionalFormatting>
  <conditionalFormatting sqref="C10">
    <cfRule type="cellIs" dxfId="647" priority="23" operator="equal">
      <formula>"Rare"</formula>
    </cfRule>
  </conditionalFormatting>
  <conditionalFormatting sqref="C10">
    <cfRule type="cellIs" dxfId="646" priority="24" operator="equal">
      <formula>"Epic"</formula>
    </cfRule>
  </conditionalFormatting>
  <conditionalFormatting sqref="C10">
    <cfRule type="cellIs" dxfId="645" priority="25" operator="equal">
      <formula>"High End"</formula>
    </cfRule>
  </conditionalFormatting>
  <conditionalFormatting sqref="C13">
    <cfRule type="cellIs" dxfId="644" priority="16" operator="equal">
      <formula>"Common"</formula>
    </cfRule>
  </conditionalFormatting>
  <conditionalFormatting sqref="C13">
    <cfRule type="cellIs" dxfId="643" priority="17" operator="equal">
      <formula>"Uncommon"</formula>
    </cfRule>
  </conditionalFormatting>
  <conditionalFormatting sqref="C13">
    <cfRule type="cellIs" dxfId="642" priority="18" operator="equal">
      <formula>"Rare"</formula>
    </cfRule>
  </conditionalFormatting>
  <conditionalFormatting sqref="C13">
    <cfRule type="cellIs" dxfId="641" priority="19" operator="equal">
      <formula>"Epic"</formula>
    </cfRule>
  </conditionalFormatting>
  <conditionalFormatting sqref="C13">
    <cfRule type="cellIs" dxfId="640" priority="20" operator="equal">
      <formula>"High End"</formula>
    </cfRule>
  </conditionalFormatting>
  <conditionalFormatting sqref="C14">
    <cfRule type="cellIs" dxfId="639" priority="11" operator="equal">
      <formula>"Common"</formula>
    </cfRule>
  </conditionalFormatting>
  <conditionalFormatting sqref="C14">
    <cfRule type="cellIs" dxfId="638" priority="12" operator="equal">
      <formula>"Uncommon"</formula>
    </cfRule>
  </conditionalFormatting>
  <conditionalFormatting sqref="C14">
    <cfRule type="cellIs" dxfId="637" priority="13" operator="equal">
      <formula>"Rare"</formula>
    </cfRule>
  </conditionalFormatting>
  <conditionalFormatting sqref="C14">
    <cfRule type="cellIs" dxfId="636" priority="14" operator="equal">
      <formula>"Epic"</formula>
    </cfRule>
  </conditionalFormatting>
  <conditionalFormatting sqref="C14">
    <cfRule type="cellIs" dxfId="635" priority="15" operator="equal">
      <formula>"High End"</formula>
    </cfRule>
  </conditionalFormatting>
  <conditionalFormatting sqref="C15">
    <cfRule type="cellIs" dxfId="634" priority="6" operator="equal">
      <formula>"Common"</formula>
    </cfRule>
  </conditionalFormatting>
  <conditionalFormatting sqref="C15">
    <cfRule type="cellIs" dxfId="633" priority="7" operator="equal">
      <formula>"Uncommon"</formula>
    </cfRule>
  </conditionalFormatting>
  <conditionalFormatting sqref="C15">
    <cfRule type="cellIs" dxfId="632" priority="8" operator="equal">
      <formula>"Rare"</formula>
    </cfRule>
  </conditionalFormatting>
  <conditionalFormatting sqref="C15">
    <cfRule type="cellIs" dxfId="631" priority="9" operator="equal">
      <formula>"Epic"</formula>
    </cfRule>
  </conditionalFormatting>
  <conditionalFormatting sqref="C15">
    <cfRule type="cellIs" dxfId="630" priority="10" operator="equal">
      <formula>"High End"</formula>
    </cfRule>
  </conditionalFormatting>
  <conditionalFormatting sqref="C16">
    <cfRule type="cellIs" dxfId="629" priority="36" operator="equal">
      <formula>"Uncommon"</formula>
    </cfRule>
  </conditionalFormatting>
  <conditionalFormatting sqref="C16">
    <cfRule type="cellIs" dxfId="628" priority="37" operator="equal">
      <formula>"Rare"</formula>
    </cfRule>
  </conditionalFormatting>
  <conditionalFormatting sqref="C16">
    <cfRule type="cellIs" dxfId="627" priority="38" operator="equal">
      <formula>"Epic"</formula>
    </cfRule>
  </conditionalFormatting>
  <conditionalFormatting sqref="C16">
    <cfRule type="cellIs" dxfId="626" priority="39" operator="equal">
      <formula>"High End"</formula>
    </cfRule>
  </conditionalFormatting>
  <dataValidations count="1">
    <dataValidation type="list" allowBlank="1" sqref="C2:C9 C11:C12 C17:C20" xr:uid="{24976F9F-2A28-47FC-ABED-2177995EB998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8A9E-F75F-42AF-BB0A-7B150DE40898}">
  <dimension ref="A1:I139"/>
  <sheetViews>
    <sheetView workbookViewId="0">
      <selection sqref="A1:I139"/>
    </sheetView>
  </sheetViews>
  <sheetFormatPr defaultRowHeight="15" x14ac:dyDescent="0.25"/>
  <cols>
    <col min="1" max="1" width="34.5703125" bestFit="1" customWidth="1"/>
    <col min="2" max="2" width="77" bestFit="1" customWidth="1"/>
    <col min="3" max="3" width="10.85546875" bestFit="1" customWidth="1"/>
    <col min="4" max="4" width="9" bestFit="1" customWidth="1"/>
    <col min="6" max="6" width="10" bestFit="1" customWidth="1"/>
    <col min="7" max="7" width="11.140625" bestFit="1" customWidth="1"/>
    <col min="8" max="8" width="16.42578125" bestFit="1" customWidth="1"/>
    <col min="9" max="9" width="20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456</v>
      </c>
      <c r="H1" s="1" t="s">
        <v>7</v>
      </c>
      <c r="I1" s="10" t="s">
        <v>8</v>
      </c>
    </row>
    <row r="2" spans="1:9" x14ac:dyDescent="0.25">
      <c r="A2" s="6" t="s">
        <v>457</v>
      </c>
      <c r="B2" s="27" t="s">
        <v>458</v>
      </c>
      <c r="C2" s="26" t="s">
        <v>18</v>
      </c>
      <c r="D2" s="6">
        <f>600</f>
        <v>600</v>
      </c>
      <c r="E2" s="6">
        <f>D2*[1]Clothing!K3</f>
        <v>90</v>
      </c>
      <c r="F2" s="46" t="s">
        <v>459</v>
      </c>
      <c r="G2" s="6">
        <v>6</v>
      </c>
      <c r="H2" s="6">
        <f>E2*[1]Clothing!K4</f>
        <v>9</v>
      </c>
      <c r="I2" s="6">
        <f>D2*[1]Clothing!K5</f>
        <v>3600</v>
      </c>
    </row>
    <row r="3" spans="1:9" x14ac:dyDescent="0.25">
      <c r="A3" s="6" t="s">
        <v>460</v>
      </c>
      <c r="B3" s="27" t="s">
        <v>461</v>
      </c>
      <c r="C3" s="26" t="s">
        <v>18</v>
      </c>
      <c r="D3" s="6">
        <f>600</f>
        <v>600</v>
      </c>
      <c r="E3" s="6">
        <f>D3*[1]Clothing!K3</f>
        <v>90</v>
      </c>
      <c r="F3" s="46" t="s">
        <v>459</v>
      </c>
      <c r="G3" s="28">
        <v>6</v>
      </c>
      <c r="H3" s="6">
        <f>[1]Clothing!K4*E3</f>
        <v>9</v>
      </c>
      <c r="I3" s="6">
        <f>D3*[1]Clothing!K5</f>
        <v>3600</v>
      </c>
    </row>
    <row r="4" spans="1:9" x14ac:dyDescent="0.25">
      <c r="A4" s="6" t="s">
        <v>462</v>
      </c>
      <c r="B4" s="27" t="s">
        <v>463</v>
      </c>
      <c r="C4" s="26" t="s">
        <v>18</v>
      </c>
      <c r="D4" s="6">
        <f>600</f>
        <v>600</v>
      </c>
      <c r="E4" s="6">
        <f>D4*[1]Clothing!K3</f>
        <v>90</v>
      </c>
      <c r="F4" s="46" t="s">
        <v>459</v>
      </c>
      <c r="G4" s="28">
        <v>6</v>
      </c>
      <c r="H4" s="6">
        <f>E4*[1]Clothing!K4</f>
        <v>9</v>
      </c>
      <c r="I4" s="6">
        <f>D4*[1]Clothing!K5</f>
        <v>3600</v>
      </c>
    </row>
    <row r="5" spans="1:9" x14ac:dyDescent="0.25">
      <c r="A5" s="6" t="s">
        <v>464</v>
      </c>
      <c r="B5" s="27" t="s">
        <v>465</v>
      </c>
      <c r="C5" s="26" t="s">
        <v>18</v>
      </c>
      <c r="D5" s="6">
        <f>600</f>
        <v>600</v>
      </c>
      <c r="E5" s="6">
        <f>D5*[1]Clothing!K3</f>
        <v>90</v>
      </c>
      <c r="F5" s="46" t="s">
        <v>459</v>
      </c>
      <c r="G5" s="6">
        <v>6</v>
      </c>
      <c r="H5" s="6">
        <f>E5*[1]Clothing!K4</f>
        <v>9</v>
      </c>
      <c r="I5" s="6">
        <f>D5*[1]Clothing!K5</f>
        <v>3600</v>
      </c>
    </row>
    <row r="6" spans="1:9" x14ac:dyDescent="0.25">
      <c r="A6" s="6" t="s">
        <v>466</v>
      </c>
      <c r="B6" s="27" t="s">
        <v>467</v>
      </c>
      <c r="C6" s="26" t="s">
        <v>18</v>
      </c>
      <c r="D6" s="6">
        <f>600</f>
        <v>600</v>
      </c>
      <c r="E6" s="6">
        <f>D6*[1]Clothing!K3</f>
        <v>90</v>
      </c>
      <c r="F6" s="46" t="s">
        <v>459</v>
      </c>
      <c r="G6" s="28">
        <v>6</v>
      </c>
      <c r="H6" s="6">
        <f>E6*[1]Clothing!K4</f>
        <v>9</v>
      </c>
      <c r="I6" s="6">
        <f>D6*[1]Clothing!K5</f>
        <v>3600</v>
      </c>
    </row>
    <row r="7" spans="1:9" x14ac:dyDescent="0.25">
      <c r="A7" s="6" t="s">
        <v>468</v>
      </c>
      <c r="B7" s="27" t="s">
        <v>469</v>
      </c>
      <c r="C7" s="26" t="s">
        <v>18</v>
      </c>
      <c r="D7" s="6">
        <f>600</f>
        <v>600</v>
      </c>
      <c r="E7" s="6">
        <f>D7*[1]Clothing!K3</f>
        <v>90</v>
      </c>
      <c r="F7" s="46" t="s">
        <v>459</v>
      </c>
      <c r="G7" s="28">
        <v>6</v>
      </c>
      <c r="H7" s="6">
        <f>E7*[1]Clothing!K4</f>
        <v>9</v>
      </c>
      <c r="I7" s="6">
        <f>D7*[1]Clothing!K5</f>
        <v>3600</v>
      </c>
    </row>
    <row r="8" spans="1:9" x14ac:dyDescent="0.25">
      <c r="A8" s="6" t="s">
        <v>470</v>
      </c>
      <c r="B8" s="27" t="s">
        <v>471</v>
      </c>
      <c r="C8" s="26" t="s">
        <v>18</v>
      </c>
      <c r="D8" s="6">
        <f>600</f>
        <v>600</v>
      </c>
      <c r="E8" s="6">
        <f>D8*[1]Clothing!K3</f>
        <v>90</v>
      </c>
      <c r="F8" s="46" t="s">
        <v>459</v>
      </c>
      <c r="G8" s="28">
        <v>6</v>
      </c>
      <c r="H8" s="6">
        <f>E8*[1]Clothing!K4</f>
        <v>9</v>
      </c>
      <c r="I8" s="6">
        <f>D8*[1]Clothing!K5</f>
        <v>3600</v>
      </c>
    </row>
    <row r="9" spans="1:9" x14ac:dyDescent="0.25">
      <c r="A9" s="6" t="s">
        <v>472</v>
      </c>
      <c r="B9" s="27" t="s">
        <v>473</v>
      </c>
      <c r="C9" s="26" t="s">
        <v>18</v>
      </c>
      <c r="D9" s="6">
        <v>400</v>
      </c>
      <c r="E9" s="6">
        <f>D9*[1]Clothing!K3</f>
        <v>60</v>
      </c>
      <c r="F9" s="46" t="s">
        <v>459</v>
      </c>
      <c r="G9" s="6">
        <v>3</v>
      </c>
      <c r="H9" s="6">
        <f>E9*[1]Clothing!K4</f>
        <v>6</v>
      </c>
      <c r="I9" s="6">
        <f>D9*[1]Clothing!K5</f>
        <v>2400</v>
      </c>
    </row>
    <row r="10" spans="1:9" x14ac:dyDescent="0.25">
      <c r="A10" s="6" t="s">
        <v>474</v>
      </c>
      <c r="B10" s="27" t="s">
        <v>475</v>
      </c>
      <c r="C10" s="26" t="s">
        <v>18</v>
      </c>
      <c r="D10" s="28">
        <v>400</v>
      </c>
      <c r="E10" s="6">
        <f>D10*[1]Clothing!K4</f>
        <v>40</v>
      </c>
      <c r="F10" s="46" t="s">
        <v>459</v>
      </c>
      <c r="G10" s="6">
        <v>3</v>
      </c>
      <c r="H10" s="6">
        <f>E10*[1]Clothing!K4</f>
        <v>4</v>
      </c>
      <c r="I10" s="6">
        <f>D10*[1]Clothing!K5</f>
        <v>2400</v>
      </c>
    </row>
    <row r="11" spans="1:9" x14ac:dyDescent="0.25">
      <c r="A11" s="6" t="s">
        <v>476</v>
      </c>
      <c r="B11" s="27" t="s">
        <v>477</v>
      </c>
      <c r="C11" s="26" t="s">
        <v>18</v>
      </c>
      <c r="D11" s="28">
        <v>400</v>
      </c>
      <c r="E11" s="6">
        <f>D11*[1]Clothing!K4</f>
        <v>40</v>
      </c>
      <c r="F11" s="46" t="s">
        <v>459</v>
      </c>
      <c r="G11" s="6">
        <v>3</v>
      </c>
      <c r="H11" s="6">
        <f>E11*[1]Clothing!K4</f>
        <v>4</v>
      </c>
      <c r="I11" s="6">
        <f>D11*[1]Clothing!K5</f>
        <v>2400</v>
      </c>
    </row>
    <row r="12" spans="1:9" x14ac:dyDescent="0.25">
      <c r="A12" s="6" t="s">
        <v>478</v>
      </c>
      <c r="B12" s="27" t="s">
        <v>479</v>
      </c>
      <c r="C12" s="26" t="s">
        <v>18</v>
      </c>
      <c r="D12" s="28">
        <v>400</v>
      </c>
      <c r="E12" s="6">
        <f>D12*[1]Clothing!K4</f>
        <v>40</v>
      </c>
      <c r="F12" s="46" t="s">
        <v>459</v>
      </c>
      <c r="G12" s="6">
        <v>3</v>
      </c>
      <c r="H12" s="6">
        <f>E12*[1]Clothing!K4</f>
        <v>4</v>
      </c>
      <c r="I12" s="6">
        <f>D12*[1]Clothing!K5</f>
        <v>2400</v>
      </c>
    </row>
    <row r="13" spans="1:9" x14ac:dyDescent="0.25">
      <c r="A13" s="6" t="s">
        <v>480</v>
      </c>
      <c r="B13" s="27" t="s">
        <v>481</v>
      </c>
      <c r="C13" s="26" t="s">
        <v>18</v>
      </c>
      <c r="D13" s="28">
        <v>400</v>
      </c>
      <c r="E13" s="6">
        <f>D13*[1]Clothing!K4</f>
        <v>40</v>
      </c>
      <c r="F13" s="46" t="s">
        <v>459</v>
      </c>
      <c r="G13" s="6">
        <v>3</v>
      </c>
      <c r="H13" s="6">
        <f>E13*[1]Clothing!K4</f>
        <v>4</v>
      </c>
      <c r="I13" s="6">
        <f>D13*[1]Clothing!K5</f>
        <v>2400</v>
      </c>
    </row>
    <row r="14" spans="1:9" x14ac:dyDescent="0.25">
      <c r="A14" s="6" t="s">
        <v>482</v>
      </c>
      <c r="B14" s="27" t="s">
        <v>483</v>
      </c>
      <c r="C14" s="26" t="s">
        <v>18</v>
      </c>
      <c r="D14" s="28">
        <v>400</v>
      </c>
      <c r="E14" s="6">
        <f>D14*[1]Clothing!K4</f>
        <v>40</v>
      </c>
      <c r="F14" s="46" t="s">
        <v>459</v>
      </c>
      <c r="G14" s="6">
        <v>3</v>
      </c>
      <c r="H14" s="6">
        <f>E14*[1]Clothing!K4</f>
        <v>4</v>
      </c>
      <c r="I14" s="6">
        <f>D14*[1]Clothing!K5</f>
        <v>2400</v>
      </c>
    </row>
    <row r="15" spans="1:9" x14ac:dyDescent="0.25">
      <c r="A15" s="28" t="s">
        <v>484</v>
      </c>
      <c r="B15" s="27" t="s">
        <v>485</v>
      </c>
      <c r="C15" s="26" t="s">
        <v>18</v>
      </c>
      <c r="D15" s="28">
        <v>400</v>
      </c>
      <c r="E15" s="6">
        <f>D15*[1]Clothing!K4</f>
        <v>40</v>
      </c>
      <c r="F15" s="46" t="s">
        <v>459</v>
      </c>
      <c r="G15" s="6">
        <v>3</v>
      </c>
      <c r="H15" s="6">
        <f>E15*[1]Clothing!K4</f>
        <v>4</v>
      </c>
      <c r="I15" s="6">
        <f>D15*[1]Clothing!K5</f>
        <v>2400</v>
      </c>
    </row>
    <row r="16" spans="1:9" x14ac:dyDescent="0.25">
      <c r="A16" s="6" t="s">
        <v>486</v>
      </c>
      <c r="B16" s="27" t="s">
        <v>487</v>
      </c>
      <c r="C16" s="26" t="s">
        <v>11</v>
      </c>
      <c r="D16" s="6">
        <f>300</f>
        <v>300</v>
      </c>
      <c r="E16" s="6">
        <f>D16*[1]Clothing!K3</f>
        <v>45</v>
      </c>
      <c r="F16" s="46" t="s">
        <v>488</v>
      </c>
      <c r="G16" s="6">
        <v>0</v>
      </c>
      <c r="H16" s="4">
        <f>E16*[1]Clothing!K4</f>
        <v>4.5</v>
      </c>
      <c r="I16" s="6">
        <v>0</v>
      </c>
    </row>
    <row r="17" spans="1:9" x14ac:dyDescent="0.25">
      <c r="A17" s="6" t="s">
        <v>489</v>
      </c>
      <c r="B17" s="27" t="s">
        <v>490</v>
      </c>
      <c r="C17" s="26" t="s">
        <v>11</v>
      </c>
      <c r="D17" s="6">
        <f>300</f>
        <v>300</v>
      </c>
      <c r="E17" s="6">
        <f>D17*[1]Clothing!K3</f>
        <v>45</v>
      </c>
      <c r="F17" s="46" t="s">
        <v>488</v>
      </c>
      <c r="G17" s="6">
        <v>0</v>
      </c>
      <c r="H17" s="4">
        <f>E17*[1]Clothing!K4</f>
        <v>4.5</v>
      </c>
      <c r="I17" s="6">
        <v>0</v>
      </c>
    </row>
    <row r="18" spans="1:9" x14ac:dyDescent="0.25">
      <c r="A18" s="6" t="s">
        <v>491</v>
      </c>
      <c r="B18" s="27" t="s">
        <v>492</v>
      </c>
      <c r="C18" s="26" t="s">
        <v>11</v>
      </c>
      <c r="D18" s="6">
        <f>300</f>
        <v>300</v>
      </c>
      <c r="E18" s="6">
        <f>D18*[1]Clothing!K3</f>
        <v>45</v>
      </c>
      <c r="F18" s="46" t="s">
        <v>488</v>
      </c>
      <c r="G18" s="6">
        <v>0</v>
      </c>
      <c r="H18" s="4">
        <f>E18*[1]Clothing!K4</f>
        <v>4.5</v>
      </c>
      <c r="I18" s="6">
        <v>0</v>
      </c>
    </row>
    <row r="19" spans="1:9" x14ac:dyDescent="0.25">
      <c r="A19" s="6" t="s">
        <v>493</v>
      </c>
      <c r="B19" s="27" t="s">
        <v>494</v>
      </c>
      <c r="C19" s="26" t="s">
        <v>11</v>
      </c>
      <c r="D19" s="6">
        <f>300</f>
        <v>300</v>
      </c>
      <c r="E19" s="6">
        <f>D19*[1]Clothing!K3</f>
        <v>45</v>
      </c>
      <c r="F19" s="46" t="s">
        <v>488</v>
      </c>
      <c r="G19" s="6">
        <v>0</v>
      </c>
      <c r="H19" s="4">
        <f>E19*[1]Clothing!K4</f>
        <v>4.5</v>
      </c>
      <c r="I19" s="6">
        <v>0</v>
      </c>
    </row>
    <row r="20" spans="1:9" x14ac:dyDescent="0.25">
      <c r="A20" s="6" t="s">
        <v>495</v>
      </c>
      <c r="B20" s="27" t="s">
        <v>496</v>
      </c>
      <c r="C20" s="26" t="s">
        <v>11</v>
      </c>
      <c r="D20" s="6">
        <f>300</f>
        <v>300</v>
      </c>
      <c r="E20" s="6">
        <f>D20*[1]Clothing!K3</f>
        <v>45</v>
      </c>
      <c r="F20" s="46" t="s">
        <v>488</v>
      </c>
      <c r="G20" s="6">
        <v>0</v>
      </c>
      <c r="H20" s="4">
        <f>E20*[1]Clothing!K4</f>
        <v>4.5</v>
      </c>
      <c r="I20" s="6">
        <v>0</v>
      </c>
    </row>
    <row r="21" spans="1:9" x14ac:dyDescent="0.25">
      <c r="A21" s="6" t="s">
        <v>497</v>
      </c>
      <c r="B21" s="27" t="s">
        <v>498</v>
      </c>
      <c r="C21" s="26" t="s">
        <v>11</v>
      </c>
      <c r="D21" s="6">
        <f>300</f>
        <v>300</v>
      </c>
      <c r="E21" s="6">
        <f>D21*[1]Clothing!K3</f>
        <v>45</v>
      </c>
      <c r="F21" s="46" t="s">
        <v>488</v>
      </c>
      <c r="G21" s="6">
        <v>0</v>
      </c>
      <c r="H21" s="4">
        <f>E21*[1]Clothing!K4</f>
        <v>4.5</v>
      </c>
      <c r="I21" s="6">
        <v>0</v>
      </c>
    </row>
    <row r="22" spans="1:9" x14ac:dyDescent="0.25">
      <c r="A22" s="6" t="s">
        <v>499</v>
      </c>
      <c r="B22" s="27" t="s">
        <v>500</v>
      </c>
      <c r="C22" s="26" t="s">
        <v>11</v>
      </c>
      <c r="D22" s="6">
        <f>300</f>
        <v>300</v>
      </c>
      <c r="E22" s="6">
        <f>D22*[1]Clothing!K3</f>
        <v>45</v>
      </c>
      <c r="F22" s="46" t="s">
        <v>488</v>
      </c>
      <c r="G22" s="6">
        <v>0</v>
      </c>
      <c r="H22" s="4">
        <f>E22*[1]Clothing!K4</f>
        <v>4.5</v>
      </c>
      <c r="I22" s="6">
        <v>0</v>
      </c>
    </row>
    <row r="23" spans="1:9" x14ac:dyDescent="0.25">
      <c r="A23" s="6" t="s">
        <v>501</v>
      </c>
      <c r="B23" s="27" t="s">
        <v>502</v>
      </c>
      <c r="C23" s="26" t="s">
        <v>11</v>
      </c>
      <c r="D23" s="6">
        <f>300</f>
        <v>300</v>
      </c>
      <c r="E23" s="6">
        <f>D23*[1]Clothing!K3</f>
        <v>45</v>
      </c>
      <c r="F23" s="46" t="s">
        <v>488</v>
      </c>
      <c r="G23" s="6">
        <v>0</v>
      </c>
      <c r="H23" s="4">
        <f>E23*[1]Clothing!K4</f>
        <v>4.5</v>
      </c>
      <c r="I23" s="6">
        <v>0</v>
      </c>
    </row>
    <row r="24" spans="1:9" x14ac:dyDescent="0.25">
      <c r="A24" s="6" t="s">
        <v>503</v>
      </c>
      <c r="B24" s="27" t="s">
        <v>504</v>
      </c>
      <c r="C24" s="26" t="s">
        <v>11</v>
      </c>
      <c r="D24" s="6">
        <f>300</f>
        <v>300</v>
      </c>
      <c r="E24" s="6">
        <f>D24*[1]Clothing!K3</f>
        <v>45</v>
      </c>
      <c r="F24" s="46" t="s">
        <v>488</v>
      </c>
      <c r="G24" s="6">
        <v>0</v>
      </c>
      <c r="H24" s="4">
        <f>E24*[1]Clothing!K4</f>
        <v>4.5</v>
      </c>
      <c r="I24" s="6">
        <v>0</v>
      </c>
    </row>
    <row r="25" spans="1:9" x14ac:dyDescent="0.25">
      <c r="A25" s="6" t="s">
        <v>505</v>
      </c>
      <c r="B25" s="27" t="s">
        <v>506</v>
      </c>
      <c r="C25" s="26" t="s">
        <v>11</v>
      </c>
      <c r="D25" s="6">
        <f>300</f>
        <v>300</v>
      </c>
      <c r="E25" s="6">
        <f>D25*[1]Clothing!K3</f>
        <v>45</v>
      </c>
      <c r="F25" s="46" t="s">
        <v>488</v>
      </c>
      <c r="G25" s="6">
        <v>0</v>
      </c>
      <c r="H25" s="4">
        <f>E25*[1]Clothing!K4</f>
        <v>4.5</v>
      </c>
      <c r="I25" s="6">
        <v>0</v>
      </c>
    </row>
    <row r="26" spans="1:9" x14ac:dyDescent="0.25">
      <c r="A26" s="6" t="s">
        <v>507</v>
      </c>
      <c r="B26" s="27" t="s">
        <v>508</v>
      </c>
      <c r="C26" s="26" t="s">
        <v>18</v>
      </c>
      <c r="D26" s="28">
        <f>600</f>
        <v>600</v>
      </c>
      <c r="E26" s="28">
        <f>D26*[1]Clothing!K3</f>
        <v>90</v>
      </c>
      <c r="F26" s="46" t="s">
        <v>459</v>
      </c>
      <c r="G26" s="6">
        <v>6</v>
      </c>
      <c r="H26" s="6">
        <f>E26*[1]Clothing!K4</f>
        <v>9</v>
      </c>
      <c r="I26" s="6">
        <f>D26*[1]Clothing!K5</f>
        <v>3600</v>
      </c>
    </row>
    <row r="27" spans="1:9" x14ac:dyDescent="0.25">
      <c r="A27" s="6" t="s">
        <v>509</v>
      </c>
      <c r="B27" s="27" t="s">
        <v>510</v>
      </c>
      <c r="C27" s="26" t="s">
        <v>18</v>
      </c>
      <c r="D27" s="28">
        <f>600</f>
        <v>600</v>
      </c>
      <c r="E27" s="28">
        <f>D27*[1]Clothing!K3</f>
        <v>90</v>
      </c>
      <c r="F27" s="46" t="s">
        <v>459</v>
      </c>
      <c r="G27" s="6">
        <v>6</v>
      </c>
      <c r="H27" s="6">
        <f>D27*[1]Clothing!K4</f>
        <v>60</v>
      </c>
      <c r="I27" s="6">
        <f>D27*[1]Clothing!K5</f>
        <v>3600</v>
      </c>
    </row>
    <row r="28" spans="1:9" x14ac:dyDescent="0.25">
      <c r="A28" s="6" t="s">
        <v>511</v>
      </c>
      <c r="B28" s="27" t="s">
        <v>512</v>
      </c>
      <c r="C28" s="26" t="s">
        <v>92</v>
      </c>
      <c r="D28" s="6">
        <f>1000</f>
        <v>1000</v>
      </c>
      <c r="E28" s="6">
        <f>D28*[1]Clothing!K3</f>
        <v>150</v>
      </c>
      <c r="F28" s="47" t="s">
        <v>513</v>
      </c>
      <c r="G28" s="6">
        <v>10</v>
      </c>
      <c r="H28" s="6">
        <f>E28*[1]Clothing!K4</f>
        <v>15</v>
      </c>
      <c r="I28" s="6">
        <f>D28*[1]Clothing!K5</f>
        <v>6000</v>
      </c>
    </row>
    <row r="29" spans="1:9" x14ac:dyDescent="0.25">
      <c r="A29" s="6" t="s">
        <v>514</v>
      </c>
      <c r="B29" s="31" t="s">
        <v>515</v>
      </c>
      <c r="C29" s="26" t="s">
        <v>18</v>
      </c>
      <c r="D29" s="6">
        <f>600</f>
        <v>600</v>
      </c>
      <c r="E29" s="28">
        <f>D29*[1]Clothing!K3</f>
        <v>90</v>
      </c>
      <c r="F29" s="48" t="s">
        <v>459</v>
      </c>
      <c r="G29" s="6">
        <v>6</v>
      </c>
      <c r="H29" s="6">
        <f>E29*[1]Clothing!K4</f>
        <v>9</v>
      </c>
      <c r="I29" s="6">
        <f>D29*[1]Clothing!K5</f>
        <v>3600</v>
      </c>
    </row>
    <row r="30" spans="1:9" x14ac:dyDescent="0.25">
      <c r="A30" s="6" t="s">
        <v>516</v>
      </c>
      <c r="B30" s="27" t="s">
        <v>517</v>
      </c>
      <c r="C30" s="26" t="s">
        <v>18</v>
      </c>
      <c r="D30" s="6">
        <f>600</f>
        <v>600</v>
      </c>
      <c r="E30" s="28">
        <f>D30*[1]Clothing!K3</f>
        <v>90</v>
      </c>
      <c r="F30" s="48" t="s">
        <v>459</v>
      </c>
      <c r="G30" s="6">
        <v>6</v>
      </c>
      <c r="H30" s="6">
        <f>E30*[1]Clothing!K4</f>
        <v>9</v>
      </c>
      <c r="I30" s="6">
        <f>D30*[1]Clothing!K5</f>
        <v>3600</v>
      </c>
    </row>
    <row r="31" spans="1:9" x14ac:dyDescent="0.25">
      <c r="A31" s="6" t="s">
        <v>518</v>
      </c>
      <c r="B31" s="27" t="s">
        <v>519</v>
      </c>
      <c r="C31" s="26" t="s">
        <v>18</v>
      </c>
      <c r="D31" s="6">
        <f>600</f>
        <v>600</v>
      </c>
      <c r="E31" s="28">
        <f>D31*[1]Clothing!K3</f>
        <v>90</v>
      </c>
      <c r="F31" s="48" t="s">
        <v>459</v>
      </c>
      <c r="G31" s="6">
        <v>6</v>
      </c>
      <c r="H31" s="6">
        <f>E31*[1]Clothing!K4</f>
        <v>9</v>
      </c>
      <c r="I31" s="6">
        <f>D31*[1]Clothing!K5</f>
        <v>3600</v>
      </c>
    </row>
    <row r="32" spans="1:9" x14ac:dyDescent="0.25">
      <c r="A32" s="6" t="s">
        <v>520</v>
      </c>
      <c r="B32" s="27" t="s">
        <v>521</v>
      </c>
      <c r="C32" s="26" t="s">
        <v>11</v>
      </c>
      <c r="D32" s="6">
        <f>300</f>
        <v>300</v>
      </c>
      <c r="E32" s="28">
        <f>D32*[1]Clothing!K3</f>
        <v>45</v>
      </c>
      <c r="F32" s="26" t="s">
        <v>522</v>
      </c>
      <c r="G32" s="6">
        <v>0</v>
      </c>
      <c r="H32" s="6">
        <f>E32*[1]Clothing!K4</f>
        <v>4.5</v>
      </c>
      <c r="I32" s="6">
        <v>0</v>
      </c>
    </row>
    <row r="33" spans="1:9" x14ac:dyDescent="0.25">
      <c r="A33" s="28" t="s">
        <v>523</v>
      </c>
      <c r="B33" s="27" t="s">
        <v>524</v>
      </c>
      <c r="C33" s="26" t="s">
        <v>11</v>
      </c>
      <c r="D33" s="6">
        <f>300</f>
        <v>300</v>
      </c>
      <c r="E33" s="28">
        <f>D32*[1]Clothing!K3</f>
        <v>45</v>
      </c>
      <c r="F33" s="26" t="s">
        <v>522</v>
      </c>
      <c r="G33" s="6">
        <v>0</v>
      </c>
      <c r="H33" s="6">
        <f>E32*[1]Clothing!K4</f>
        <v>4.5</v>
      </c>
      <c r="I33" s="6">
        <v>0</v>
      </c>
    </row>
    <row r="34" spans="1:9" x14ac:dyDescent="0.25">
      <c r="A34" s="6" t="s">
        <v>525</v>
      </c>
      <c r="B34" s="27" t="s">
        <v>526</v>
      </c>
      <c r="C34" s="26" t="s">
        <v>11</v>
      </c>
      <c r="D34" s="6">
        <f>300</f>
        <v>300</v>
      </c>
      <c r="E34" s="28">
        <f>D32*[1]Clothing!K3</f>
        <v>45</v>
      </c>
      <c r="F34" s="26" t="s">
        <v>522</v>
      </c>
      <c r="G34" s="6">
        <v>0</v>
      </c>
      <c r="H34" s="6">
        <f>E32*[1]Clothing!K4</f>
        <v>4.5</v>
      </c>
      <c r="I34" s="6">
        <v>0</v>
      </c>
    </row>
    <row r="35" spans="1:9" x14ac:dyDescent="0.25">
      <c r="A35" s="6" t="s">
        <v>527</v>
      </c>
      <c r="B35" s="27" t="s">
        <v>528</v>
      </c>
      <c r="C35" s="26" t="s">
        <v>11</v>
      </c>
      <c r="D35" s="6">
        <f>300</f>
        <v>300</v>
      </c>
      <c r="E35" s="28">
        <f>D32*[1]Clothing!K3</f>
        <v>45</v>
      </c>
      <c r="F35" s="26" t="s">
        <v>522</v>
      </c>
      <c r="G35" s="6">
        <v>0</v>
      </c>
      <c r="H35" s="6">
        <f>E32*[1]Clothing!K4</f>
        <v>4.5</v>
      </c>
      <c r="I35" s="6">
        <v>0</v>
      </c>
    </row>
    <row r="36" spans="1:9" x14ac:dyDescent="0.25">
      <c r="A36" s="6" t="s">
        <v>529</v>
      </c>
      <c r="B36" s="27" t="s">
        <v>530</v>
      </c>
      <c r="C36" s="26" t="s">
        <v>11</v>
      </c>
      <c r="D36" s="6">
        <f>300</f>
        <v>300</v>
      </c>
      <c r="E36" s="28">
        <f>D32*[1]Clothing!K3</f>
        <v>45</v>
      </c>
      <c r="F36" s="26" t="s">
        <v>522</v>
      </c>
      <c r="G36" s="6">
        <v>0</v>
      </c>
      <c r="H36" s="6">
        <f>E32*[1]Clothing!K4</f>
        <v>4.5</v>
      </c>
      <c r="I36" s="6">
        <v>0</v>
      </c>
    </row>
    <row r="37" spans="1:9" x14ac:dyDescent="0.25">
      <c r="A37" s="28" t="s">
        <v>531</v>
      </c>
      <c r="B37" s="27" t="s">
        <v>532</v>
      </c>
      <c r="C37" s="26" t="s">
        <v>11</v>
      </c>
      <c r="D37" s="6">
        <f>300</f>
        <v>300</v>
      </c>
      <c r="E37" s="28">
        <f>D32*[1]Clothing!K3</f>
        <v>45</v>
      </c>
      <c r="F37" s="26" t="s">
        <v>522</v>
      </c>
      <c r="G37" s="6">
        <v>0</v>
      </c>
      <c r="H37" s="6">
        <f>E32*[1]Clothing!K4</f>
        <v>4.5</v>
      </c>
      <c r="I37" s="6">
        <v>0</v>
      </c>
    </row>
    <row r="38" spans="1:9" x14ac:dyDescent="0.25">
      <c r="A38" s="28" t="s">
        <v>533</v>
      </c>
      <c r="B38" s="27" t="s">
        <v>534</v>
      </c>
      <c r="C38" s="26" t="s">
        <v>11</v>
      </c>
      <c r="D38" s="6">
        <f>300</f>
        <v>300</v>
      </c>
      <c r="E38" s="28">
        <f>D32*[1]Clothing!K3</f>
        <v>45</v>
      </c>
      <c r="F38" s="26" t="s">
        <v>522</v>
      </c>
      <c r="G38" s="6">
        <v>0</v>
      </c>
      <c r="H38" s="6">
        <f>E32*[1]Clothing!K4</f>
        <v>4.5</v>
      </c>
      <c r="I38" s="6">
        <v>0</v>
      </c>
    </row>
    <row r="39" spans="1:9" x14ac:dyDescent="0.25">
      <c r="A39" s="28" t="s">
        <v>535</v>
      </c>
      <c r="B39" s="27" t="s">
        <v>536</v>
      </c>
      <c r="C39" s="26" t="s">
        <v>11</v>
      </c>
      <c r="D39" s="6">
        <f>300</f>
        <v>300</v>
      </c>
      <c r="E39" s="28">
        <f>D32*[1]Clothing!K3</f>
        <v>45</v>
      </c>
      <c r="F39" s="26" t="s">
        <v>522</v>
      </c>
      <c r="G39" s="6">
        <v>0</v>
      </c>
      <c r="H39" s="6">
        <f>E32*[1]Clothing!K4</f>
        <v>4.5</v>
      </c>
      <c r="I39" s="6">
        <v>0</v>
      </c>
    </row>
    <row r="40" spans="1:9" x14ac:dyDescent="0.25">
      <c r="A40" s="28" t="s">
        <v>537</v>
      </c>
      <c r="B40" s="27" t="s">
        <v>538</v>
      </c>
      <c r="C40" s="26" t="s">
        <v>11</v>
      </c>
      <c r="D40" s="6">
        <f>300</f>
        <v>300</v>
      </c>
      <c r="E40" s="28">
        <f>D32*[1]Clothing!K3</f>
        <v>45</v>
      </c>
      <c r="F40" s="26" t="s">
        <v>522</v>
      </c>
      <c r="G40" s="6">
        <v>0</v>
      </c>
      <c r="H40" s="6">
        <f>E32*[1]Clothing!K4</f>
        <v>4.5</v>
      </c>
      <c r="I40" s="6">
        <v>0</v>
      </c>
    </row>
    <row r="41" spans="1:9" x14ac:dyDescent="0.25">
      <c r="A41" s="28" t="s">
        <v>539</v>
      </c>
      <c r="B41" s="27" t="s">
        <v>540</v>
      </c>
      <c r="C41" s="26" t="s">
        <v>11</v>
      </c>
      <c r="D41" s="6">
        <f>300</f>
        <v>300</v>
      </c>
      <c r="E41" s="28">
        <f>D32*[1]Clothing!K3</f>
        <v>45</v>
      </c>
      <c r="F41" s="26" t="s">
        <v>522</v>
      </c>
      <c r="G41" s="6">
        <v>0</v>
      </c>
      <c r="H41" s="6">
        <f>E32*[1]Clothing!K4</f>
        <v>4.5</v>
      </c>
      <c r="I41" s="6">
        <v>0</v>
      </c>
    </row>
    <row r="42" spans="1:9" x14ac:dyDescent="0.25">
      <c r="A42" s="28" t="s">
        <v>541</v>
      </c>
      <c r="B42" s="27" t="s">
        <v>542</v>
      </c>
      <c r="C42" s="26" t="s">
        <v>11</v>
      </c>
      <c r="D42" s="6">
        <f>300</f>
        <v>300</v>
      </c>
      <c r="E42" s="28">
        <f>D32*[1]Clothing!K3</f>
        <v>45</v>
      </c>
      <c r="F42" s="26" t="s">
        <v>522</v>
      </c>
      <c r="G42" s="6">
        <v>0</v>
      </c>
      <c r="H42" s="6">
        <f>E32*[1]Clothing!K4</f>
        <v>4.5</v>
      </c>
      <c r="I42" s="6">
        <v>0</v>
      </c>
    </row>
    <row r="43" spans="1:9" x14ac:dyDescent="0.25">
      <c r="A43" s="28" t="s">
        <v>543</v>
      </c>
      <c r="B43" s="27" t="s">
        <v>544</v>
      </c>
      <c r="C43" s="26" t="s">
        <v>11</v>
      </c>
      <c r="D43" s="6">
        <f>300</f>
        <v>300</v>
      </c>
      <c r="E43" s="28">
        <f>D43*[1]Clothing!K3</f>
        <v>45</v>
      </c>
      <c r="F43" s="26" t="s">
        <v>522</v>
      </c>
      <c r="G43" s="6">
        <v>0</v>
      </c>
      <c r="H43" s="6">
        <f>E32*[1]Clothing!K4</f>
        <v>4.5</v>
      </c>
      <c r="I43" s="6">
        <v>0</v>
      </c>
    </row>
    <row r="44" spans="1:9" x14ac:dyDescent="0.25">
      <c r="A44" s="28" t="s">
        <v>545</v>
      </c>
      <c r="B44" s="27" t="s">
        <v>546</v>
      </c>
      <c r="C44" s="26" t="s">
        <v>11</v>
      </c>
      <c r="D44" s="6">
        <f>300</f>
        <v>300</v>
      </c>
      <c r="E44" s="28">
        <f>D44*[1]Clothing!K3</f>
        <v>45</v>
      </c>
      <c r="F44" s="26" t="s">
        <v>522</v>
      </c>
      <c r="G44" s="6">
        <v>0</v>
      </c>
      <c r="H44" s="6">
        <f>E32*[1]Clothing!K4</f>
        <v>4.5</v>
      </c>
      <c r="I44" s="6">
        <v>0</v>
      </c>
    </row>
    <row r="45" spans="1:9" x14ac:dyDescent="0.25">
      <c r="A45" s="28" t="s">
        <v>547</v>
      </c>
      <c r="B45" s="27" t="s">
        <v>548</v>
      </c>
      <c r="C45" s="26" t="s">
        <v>11</v>
      </c>
      <c r="D45" s="6">
        <f>300</f>
        <v>300</v>
      </c>
      <c r="E45" s="28">
        <f>D32*[1]Clothing!K3</f>
        <v>45</v>
      </c>
      <c r="F45" s="26" t="s">
        <v>522</v>
      </c>
      <c r="G45" s="6">
        <v>0</v>
      </c>
      <c r="H45" s="6">
        <f>E32*[1]Clothing!K4</f>
        <v>4.5</v>
      </c>
      <c r="I45" s="6">
        <v>0</v>
      </c>
    </row>
    <row r="46" spans="1:9" x14ac:dyDescent="0.25">
      <c r="A46" s="28" t="s">
        <v>549</v>
      </c>
      <c r="B46" s="27" t="s">
        <v>550</v>
      </c>
      <c r="C46" s="26" t="s">
        <v>11</v>
      </c>
      <c r="D46" s="6">
        <f>300</f>
        <v>300</v>
      </c>
      <c r="E46" s="28">
        <f>D32*[1]Clothing!K3</f>
        <v>45</v>
      </c>
      <c r="F46" s="26" t="s">
        <v>522</v>
      </c>
      <c r="G46" s="6">
        <v>0</v>
      </c>
      <c r="H46" s="6">
        <f>E32*[1]Clothing!K4</f>
        <v>4.5</v>
      </c>
      <c r="I46" s="6">
        <v>0</v>
      </c>
    </row>
    <row r="47" spans="1:9" x14ac:dyDescent="0.25">
      <c r="A47" s="28" t="s">
        <v>551</v>
      </c>
      <c r="B47" s="27" t="s">
        <v>552</v>
      </c>
      <c r="C47" s="26" t="s">
        <v>11</v>
      </c>
      <c r="D47" s="6">
        <f>300</f>
        <v>300</v>
      </c>
      <c r="E47" s="28">
        <f>D32*[1]Clothing!K3</f>
        <v>45</v>
      </c>
      <c r="F47" s="26" t="s">
        <v>522</v>
      </c>
      <c r="G47" s="6">
        <v>0</v>
      </c>
      <c r="H47" s="6">
        <f>E32*[1]Clothing!K4</f>
        <v>4.5</v>
      </c>
      <c r="I47" s="6">
        <v>0</v>
      </c>
    </row>
    <row r="48" spans="1:9" x14ac:dyDescent="0.25">
      <c r="A48" s="28" t="s">
        <v>553</v>
      </c>
      <c r="B48" s="27" t="s">
        <v>554</v>
      </c>
      <c r="C48" s="26" t="s">
        <v>11</v>
      </c>
      <c r="D48" s="6">
        <f>300</f>
        <v>300</v>
      </c>
      <c r="E48" s="28">
        <f>D32*[1]Clothing!K3</f>
        <v>45</v>
      </c>
      <c r="F48" s="26" t="s">
        <v>522</v>
      </c>
      <c r="G48" s="6">
        <v>0</v>
      </c>
      <c r="H48" s="6">
        <f>E32*[1]Clothing!K4</f>
        <v>4.5</v>
      </c>
      <c r="I48" s="6">
        <v>0</v>
      </c>
    </row>
    <row r="49" spans="1:9" x14ac:dyDescent="0.25">
      <c r="A49" s="6" t="s">
        <v>555</v>
      </c>
      <c r="B49" s="27" t="s">
        <v>556</v>
      </c>
      <c r="C49" s="26" t="s">
        <v>11</v>
      </c>
      <c r="D49" s="6">
        <f>300</f>
        <v>300</v>
      </c>
      <c r="E49" s="28">
        <f>D49*[1]Clothing!K3</f>
        <v>45</v>
      </c>
      <c r="F49" s="46" t="s">
        <v>488</v>
      </c>
      <c r="G49" s="6">
        <v>0</v>
      </c>
      <c r="H49" s="4">
        <f>E49*[1]Clothing!K4</f>
        <v>4.5</v>
      </c>
      <c r="I49" s="6">
        <v>0</v>
      </c>
    </row>
    <row r="50" spans="1:9" x14ac:dyDescent="0.25">
      <c r="A50" s="6" t="s">
        <v>557</v>
      </c>
      <c r="B50" s="27" t="s">
        <v>558</v>
      </c>
      <c r="C50" s="26" t="s">
        <v>26</v>
      </c>
      <c r="D50" s="6">
        <f>800</f>
        <v>800</v>
      </c>
      <c r="E50" s="6">
        <f>D50*[1]Clothing!K3</f>
        <v>120</v>
      </c>
      <c r="F50" s="46" t="s">
        <v>488</v>
      </c>
      <c r="G50" s="6">
        <v>8</v>
      </c>
      <c r="H50" s="6">
        <f>E50*[1]Clothing!K4</f>
        <v>12</v>
      </c>
      <c r="I50" s="6">
        <f>D50*[1]Clothing!K5</f>
        <v>4800</v>
      </c>
    </row>
    <row r="51" spans="1:9" x14ac:dyDescent="0.25">
      <c r="A51" s="6" t="s">
        <v>559</v>
      </c>
      <c r="B51" s="27" t="s">
        <v>560</v>
      </c>
      <c r="C51" s="26" t="s">
        <v>26</v>
      </c>
      <c r="D51" s="6">
        <v>800</v>
      </c>
      <c r="E51" s="6">
        <f>D51*[1]Clothing!K3</f>
        <v>120</v>
      </c>
      <c r="F51" s="46" t="s">
        <v>488</v>
      </c>
      <c r="G51" s="6">
        <v>8</v>
      </c>
      <c r="H51" s="6">
        <f>E51*[1]Clothing!K4</f>
        <v>12</v>
      </c>
      <c r="I51" s="6">
        <f>D51*[1]Clothing!K5</f>
        <v>4800</v>
      </c>
    </row>
    <row r="52" spans="1:9" x14ac:dyDescent="0.25">
      <c r="A52" s="6" t="s">
        <v>561</v>
      </c>
      <c r="B52" s="27" t="s">
        <v>562</v>
      </c>
      <c r="C52" s="26" t="s">
        <v>33</v>
      </c>
      <c r="D52" s="6">
        <f>1200</f>
        <v>1200</v>
      </c>
      <c r="E52" s="6">
        <f>D52*[1]Clothing!K3</f>
        <v>180</v>
      </c>
      <c r="F52" s="46" t="s">
        <v>488</v>
      </c>
      <c r="G52" s="6">
        <v>12</v>
      </c>
      <c r="H52" s="6">
        <f>E52*[1]Clothing!K4</f>
        <v>18</v>
      </c>
      <c r="I52" s="6">
        <f>D52*[1]Clothing!K5</f>
        <v>7200</v>
      </c>
    </row>
    <row r="53" spans="1:9" x14ac:dyDescent="0.25">
      <c r="A53" s="6" t="s">
        <v>563</v>
      </c>
      <c r="B53" s="27" t="s">
        <v>564</v>
      </c>
      <c r="C53" s="26" t="s">
        <v>33</v>
      </c>
      <c r="D53" s="6">
        <f>1300</f>
        <v>1300</v>
      </c>
      <c r="E53" s="6">
        <f>D53*[1]Clothing!K3</f>
        <v>195</v>
      </c>
      <c r="F53" s="46" t="s">
        <v>488</v>
      </c>
      <c r="G53" s="6">
        <v>12</v>
      </c>
      <c r="H53" s="4">
        <f>E53*[1]Clothing!K4</f>
        <v>19.5</v>
      </c>
      <c r="I53" s="6">
        <f>D53*[1]Clothing!K5</f>
        <v>7800</v>
      </c>
    </row>
    <row r="54" spans="1:9" x14ac:dyDescent="0.25">
      <c r="A54" s="6" t="s">
        <v>565</v>
      </c>
      <c r="B54" s="27" t="s">
        <v>566</v>
      </c>
      <c r="C54" s="26" t="s">
        <v>33</v>
      </c>
      <c r="D54" s="6">
        <f>1200</f>
        <v>1200</v>
      </c>
      <c r="E54" s="6">
        <f>D54*[1]Clothing!K4</f>
        <v>120</v>
      </c>
      <c r="F54" s="46" t="s">
        <v>488</v>
      </c>
      <c r="G54" s="6">
        <v>12</v>
      </c>
      <c r="H54" s="4">
        <f>E54*[1]Clothing!K4</f>
        <v>12</v>
      </c>
      <c r="I54" s="6">
        <f>D54*[1]Clothing!K5</f>
        <v>7200</v>
      </c>
    </row>
    <row r="55" spans="1:9" x14ac:dyDescent="0.25">
      <c r="A55" s="6" t="s">
        <v>567</v>
      </c>
      <c r="B55" s="27" t="s">
        <v>568</v>
      </c>
      <c r="C55" s="26" t="s">
        <v>18</v>
      </c>
      <c r="D55" s="6">
        <f>600</f>
        <v>600</v>
      </c>
      <c r="E55" s="6">
        <f>D55*[1]Clothing!K3</f>
        <v>90</v>
      </c>
      <c r="F55" s="46" t="s">
        <v>488</v>
      </c>
      <c r="G55" s="6">
        <v>6</v>
      </c>
      <c r="H55" s="6">
        <f>E55*[1]Clothing!K4</f>
        <v>9</v>
      </c>
      <c r="I55" s="6">
        <f>D55*[1]Clothing!K5</f>
        <v>3600</v>
      </c>
    </row>
    <row r="56" spans="1:9" x14ac:dyDescent="0.25">
      <c r="A56" s="6" t="s">
        <v>569</v>
      </c>
      <c r="B56" s="27" t="s">
        <v>570</v>
      </c>
      <c r="C56" s="26" t="s">
        <v>18</v>
      </c>
      <c r="D56" s="6">
        <f>600</f>
        <v>600</v>
      </c>
      <c r="E56" s="6">
        <f>D55*[1]Clothing!K3</f>
        <v>90</v>
      </c>
      <c r="F56" s="46" t="s">
        <v>488</v>
      </c>
      <c r="G56" s="6">
        <v>6</v>
      </c>
      <c r="H56" s="6">
        <f>E55*[1]Clothing!K4</f>
        <v>9</v>
      </c>
      <c r="I56" s="6">
        <f>D55*[1]Clothing!K5</f>
        <v>3600</v>
      </c>
    </row>
    <row r="57" spans="1:9" x14ac:dyDescent="0.25">
      <c r="A57" s="6" t="s">
        <v>571</v>
      </c>
      <c r="B57" s="27" t="s">
        <v>572</v>
      </c>
      <c r="C57" s="26" t="s">
        <v>18</v>
      </c>
      <c r="D57" s="6">
        <f>600</f>
        <v>600</v>
      </c>
      <c r="E57" s="6">
        <f>D55*[1]Clothing!K3</f>
        <v>90</v>
      </c>
      <c r="F57" s="46" t="s">
        <v>488</v>
      </c>
      <c r="G57" s="6">
        <v>6</v>
      </c>
      <c r="H57" s="6">
        <f>E55*[1]Clothing!K4</f>
        <v>9</v>
      </c>
      <c r="I57" s="6">
        <f>D55*[1]Clothing!K5</f>
        <v>3600</v>
      </c>
    </row>
    <row r="58" spans="1:9" x14ac:dyDescent="0.25">
      <c r="A58" s="6" t="s">
        <v>573</v>
      </c>
      <c r="B58" s="27" t="s">
        <v>574</v>
      </c>
      <c r="C58" s="26" t="s">
        <v>92</v>
      </c>
      <c r="D58" s="6">
        <f>1000</f>
        <v>1000</v>
      </c>
      <c r="E58" s="6">
        <f>D58*[1]Clothing!K3</f>
        <v>150</v>
      </c>
      <c r="F58" s="46" t="s">
        <v>488</v>
      </c>
      <c r="G58" s="6">
        <v>10</v>
      </c>
      <c r="H58" s="6">
        <f>E58*[1]Clothing!K4</f>
        <v>15</v>
      </c>
      <c r="I58" s="6">
        <f>D58*[1]Clothing!K5</f>
        <v>6000</v>
      </c>
    </row>
    <row r="59" spans="1:9" x14ac:dyDescent="0.25">
      <c r="A59" s="6" t="s">
        <v>575</v>
      </c>
      <c r="B59" s="27" t="s">
        <v>576</v>
      </c>
      <c r="C59" s="26" t="s">
        <v>92</v>
      </c>
      <c r="D59" s="6">
        <f>1000</f>
        <v>1000</v>
      </c>
      <c r="E59" s="6">
        <f>D59*[1]Clothing!K3</f>
        <v>150</v>
      </c>
      <c r="F59" s="46" t="s">
        <v>488</v>
      </c>
      <c r="G59" s="6">
        <v>10</v>
      </c>
      <c r="H59" s="6">
        <f>E58*[1]Clothing!K4</f>
        <v>15</v>
      </c>
      <c r="I59" s="6">
        <f>D58*[1]Clothing!K5</f>
        <v>6000</v>
      </c>
    </row>
    <row r="60" spans="1:9" x14ac:dyDescent="0.25">
      <c r="A60" s="6" t="s">
        <v>577</v>
      </c>
      <c r="B60" s="27" t="s">
        <v>578</v>
      </c>
      <c r="C60" s="26" t="s">
        <v>92</v>
      </c>
      <c r="D60" s="6">
        <v>1000</v>
      </c>
      <c r="E60" s="6">
        <f>D60*[1]Clothing!K3</f>
        <v>150</v>
      </c>
      <c r="F60" s="46" t="s">
        <v>488</v>
      </c>
      <c r="G60" s="6">
        <v>10</v>
      </c>
      <c r="H60" s="6">
        <f>E58*[1]Clothing!K4</f>
        <v>15</v>
      </c>
      <c r="I60" s="6">
        <f>D58*[1]Clothing!K5</f>
        <v>6000</v>
      </c>
    </row>
    <row r="61" spans="1:9" x14ac:dyDescent="0.25">
      <c r="A61" s="6" t="s">
        <v>579</v>
      </c>
      <c r="B61" s="27" t="s">
        <v>580</v>
      </c>
      <c r="C61" s="26" t="s">
        <v>26</v>
      </c>
      <c r="D61" s="6">
        <f>800</f>
        <v>800</v>
      </c>
      <c r="E61" s="6">
        <f>D61*[1]Clothing!K3</f>
        <v>120</v>
      </c>
      <c r="F61" s="46" t="s">
        <v>459</v>
      </c>
      <c r="G61" s="6">
        <v>8</v>
      </c>
      <c r="H61" s="6">
        <f>E61*[1]Clothing!K4</f>
        <v>12</v>
      </c>
      <c r="I61" s="6">
        <f>D61*[1]Clothing!K5</f>
        <v>4800</v>
      </c>
    </row>
    <row r="62" spans="1:9" x14ac:dyDescent="0.25">
      <c r="A62" s="6" t="s">
        <v>581</v>
      </c>
      <c r="B62" s="27" t="s">
        <v>582</v>
      </c>
      <c r="C62" s="26" t="s">
        <v>26</v>
      </c>
      <c r="D62" s="6">
        <v>800</v>
      </c>
      <c r="E62" s="6">
        <f>D62*[1]Clothing!K3</f>
        <v>120</v>
      </c>
      <c r="F62" s="46" t="s">
        <v>459</v>
      </c>
      <c r="G62" s="6">
        <v>8</v>
      </c>
      <c r="H62" s="6">
        <f>E62*[1]Clothing!K4</f>
        <v>12</v>
      </c>
      <c r="I62" s="6">
        <f>D62*[1]Clothing!K5</f>
        <v>4800</v>
      </c>
    </row>
    <row r="63" spans="1:9" x14ac:dyDescent="0.25">
      <c r="A63" s="6" t="s">
        <v>583</v>
      </c>
      <c r="B63" s="27" t="s">
        <v>584</v>
      </c>
      <c r="C63" s="26" t="s">
        <v>26</v>
      </c>
      <c r="D63" s="6">
        <f>800</f>
        <v>800</v>
      </c>
      <c r="E63" s="6">
        <f>D63*[1]Clothing!K3</f>
        <v>120</v>
      </c>
      <c r="F63" s="46" t="s">
        <v>459</v>
      </c>
      <c r="G63" s="6">
        <v>8</v>
      </c>
      <c r="H63" s="6">
        <f>E63*[1]Clothing!K4</f>
        <v>12</v>
      </c>
      <c r="I63" s="6">
        <f>D63*[1]Clothing!K5</f>
        <v>4800</v>
      </c>
    </row>
    <row r="64" spans="1:9" x14ac:dyDescent="0.25">
      <c r="A64" s="6" t="s">
        <v>585</v>
      </c>
      <c r="B64" s="27" t="s">
        <v>586</v>
      </c>
      <c r="C64" s="26" t="s">
        <v>26</v>
      </c>
      <c r="D64" s="6">
        <f>800</f>
        <v>800</v>
      </c>
      <c r="E64" s="6">
        <f>D64*[1]Clothing!K3</f>
        <v>120</v>
      </c>
      <c r="F64" s="46" t="s">
        <v>459</v>
      </c>
      <c r="G64" s="6">
        <v>8</v>
      </c>
      <c r="H64" s="6">
        <f>E64*[1]Clothing!K4</f>
        <v>12</v>
      </c>
      <c r="I64" s="6">
        <f>D64*[1]Clothing!K5</f>
        <v>4800</v>
      </c>
    </row>
    <row r="65" spans="1:9" x14ac:dyDescent="0.25">
      <c r="A65" s="6" t="s">
        <v>587</v>
      </c>
      <c r="B65" s="27" t="s">
        <v>588</v>
      </c>
      <c r="C65" s="26" t="s">
        <v>11</v>
      </c>
      <c r="D65" s="6">
        <f>300</f>
        <v>300</v>
      </c>
      <c r="E65" s="28">
        <f>D65*[1]Clothing!K3</f>
        <v>45</v>
      </c>
      <c r="F65" s="46" t="s">
        <v>488</v>
      </c>
      <c r="G65" s="6">
        <v>0</v>
      </c>
      <c r="H65" s="4">
        <f>E65*[1]Clothing!K4</f>
        <v>4.5</v>
      </c>
      <c r="I65" s="6">
        <v>0</v>
      </c>
    </row>
    <row r="66" spans="1:9" x14ac:dyDescent="0.25">
      <c r="A66" s="6" t="s">
        <v>589</v>
      </c>
      <c r="B66" s="27" t="s">
        <v>590</v>
      </c>
      <c r="C66" s="26" t="s">
        <v>11</v>
      </c>
      <c r="D66" s="6">
        <f>300</f>
        <v>300</v>
      </c>
      <c r="E66" s="28">
        <f>D65*[1]Clothing!K3</f>
        <v>45</v>
      </c>
      <c r="F66" s="46" t="s">
        <v>488</v>
      </c>
      <c r="G66" s="6">
        <v>0</v>
      </c>
      <c r="H66" s="4">
        <f>E65*[1]Clothing!K4</f>
        <v>4.5</v>
      </c>
      <c r="I66" s="6">
        <v>0</v>
      </c>
    </row>
    <row r="67" spans="1:9" x14ac:dyDescent="0.25">
      <c r="A67" s="6" t="s">
        <v>591</v>
      </c>
      <c r="B67" s="27" t="s">
        <v>592</v>
      </c>
      <c r="C67" s="26" t="s">
        <v>11</v>
      </c>
      <c r="D67" s="6">
        <f>300</f>
        <v>300</v>
      </c>
      <c r="E67" s="28">
        <f>D65*[1]Clothing!K3</f>
        <v>45</v>
      </c>
      <c r="F67" s="46" t="s">
        <v>488</v>
      </c>
      <c r="G67" s="6">
        <v>0</v>
      </c>
      <c r="H67" s="4">
        <f>E65*[1]Clothing!K4</f>
        <v>4.5</v>
      </c>
      <c r="I67" s="6">
        <v>0</v>
      </c>
    </row>
    <row r="68" spans="1:9" x14ac:dyDescent="0.25">
      <c r="A68" s="28" t="s">
        <v>593</v>
      </c>
      <c r="B68" s="27" t="s">
        <v>594</v>
      </c>
      <c r="C68" s="26" t="s">
        <v>11</v>
      </c>
      <c r="D68" s="6">
        <f>300</f>
        <v>300</v>
      </c>
      <c r="E68" s="28">
        <f>D65*[1]Clothing!K3</f>
        <v>45</v>
      </c>
      <c r="F68" s="46" t="s">
        <v>488</v>
      </c>
      <c r="G68" s="6">
        <v>0</v>
      </c>
      <c r="H68" s="4">
        <f>E65*[1]Clothing!K4</f>
        <v>4.5</v>
      </c>
      <c r="I68" s="6">
        <v>0</v>
      </c>
    </row>
    <row r="69" spans="1:9" x14ac:dyDescent="0.25">
      <c r="A69" s="6" t="s">
        <v>595</v>
      </c>
      <c r="B69" s="27" t="s">
        <v>596</v>
      </c>
      <c r="C69" s="26" t="s">
        <v>11</v>
      </c>
      <c r="D69" s="6">
        <f>300</f>
        <v>300</v>
      </c>
      <c r="E69" s="28">
        <f>D65*[1]Clothing!K3</f>
        <v>45</v>
      </c>
      <c r="F69" s="46" t="s">
        <v>488</v>
      </c>
      <c r="G69" s="6">
        <v>0</v>
      </c>
      <c r="H69" s="4">
        <f>E65*[1]Clothing!K4</f>
        <v>4.5</v>
      </c>
      <c r="I69" s="6">
        <v>0</v>
      </c>
    </row>
    <row r="70" spans="1:9" x14ac:dyDescent="0.25">
      <c r="A70" s="6" t="s">
        <v>597</v>
      </c>
      <c r="B70" s="27" t="s">
        <v>598</v>
      </c>
      <c r="C70" s="26" t="s">
        <v>11</v>
      </c>
      <c r="D70" s="6">
        <f>300</f>
        <v>300</v>
      </c>
      <c r="E70" s="28">
        <f>D65*[1]Clothing!K3</f>
        <v>45</v>
      </c>
      <c r="F70" s="46" t="s">
        <v>488</v>
      </c>
      <c r="G70" s="6">
        <v>0</v>
      </c>
      <c r="H70" s="4">
        <f>E65*[1]Clothing!K4</f>
        <v>4.5</v>
      </c>
      <c r="I70" s="6">
        <v>0</v>
      </c>
    </row>
    <row r="71" spans="1:9" x14ac:dyDescent="0.25">
      <c r="A71" s="6" t="s">
        <v>599</v>
      </c>
      <c r="B71" s="27" t="s">
        <v>600</v>
      </c>
      <c r="C71" s="26" t="s">
        <v>11</v>
      </c>
      <c r="D71" s="6">
        <f>300</f>
        <v>300</v>
      </c>
      <c r="E71" s="28">
        <f>D65*[1]Clothing!K3</f>
        <v>45</v>
      </c>
      <c r="F71" s="46" t="s">
        <v>488</v>
      </c>
      <c r="G71" s="6">
        <v>0</v>
      </c>
      <c r="H71" s="4">
        <f>E65*[1]Clothing!K4</f>
        <v>4.5</v>
      </c>
      <c r="I71" s="6">
        <v>0</v>
      </c>
    </row>
    <row r="72" spans="1:9" x14ac:dyDescent="0.25">
      <c r="A72" s="6" t="s">
        <v>601</v>
      </c>
      <c r="B72" s="27" t="s">
        <v>602</v>
      </c>
      <c r="C72" s="26" t="s">
        <v>11</v>
      </c>
      <c r="D72" s="6">
        <f>300</f>
        <v>300</v>
      </c>
      <c r="E72" s="28">
        <f>D65*[1]Clothing!K3</f>
        <v>45</v>
      </c>
      <c r="F72" s="46" t="s">
        <v>488</v>
      </c>
      <c r="G72" s="6">
        <v>0</v>
      </c>
      <c r="H72" s="4">
        <f>E65*[1]Clothing!K4</f>
        <v>4.5</v>
      </c>
      <c r="I72" s="6">
        <v>0</v>
      </c>
    </row>
    <row r="73" spans="1:9" x14ac:dyDescent="0.25">
      <c r="A73" s="6" t="s">
        <v>603</v>
      </c>
      <c r="B73" s="27" t="s">
        <v>604</v>
      </c>
      <c r="C73" s="26" t="s">
        <v>11</v>
      </c>
      <c r="D73" s="6">
        <f>300</f>
        <v>300</v>
      </c>
      <c r="E73" s="28">
        <f>D65*[1]Clothing!K3</f>
        <v>45</v>
      </c>
      <c r="F73" s="46" t="s">
        <v>488</v>
      </c>
      <c r="G73" s="6">
        <v>0</v>
      </c>
      <c r="H73" s="4">
        <f>E65*[1]Clothing!K4</f>
        <v>4.5</v>
      </c>
      <c r="I73" s="6">
        <v>0</v>
      </c>
    </row>
    <row r="74" spans="1:9" x14ac:dyDescent="0.25">
      <c r="A74" s="6" t="s">
        <v>605</v>
      </c>
      <c r="B74" s="27" t="s">
        <v>606</v>
      </c>
      <c r="C74" s="26" t="s">
        <v>11</v>
      </c>
      <c r="D74" s="6">
        <f>300</f>
        <v>300</v>
      </c>
      <c r="E74" s="28">
        <f>D74*[1]Clothing!K3</f>
        <v>45</v>
      </c>
      <c r="F74" s="46" t="s">
        <v>459</v>
      </c>
      <c r="G74" s="6">
        <v>0</v>
      </c>
      <c r="H74" s="4">
        <f>E65*[1]Clothing!K4</f>
        <v>4.5</v>
      </c>
      <c r="I74" s="6">
        <v>0</v>
      </c>
    </row>
    <row r="75" spans="1:9" x14ac:dyDescent="0.25">
      <c r="A75" s="6" t="s">
        <v>607</v>
      </c>
      <c r="B75" s="27" t="s">
        <v>608</v>
      </c>
      <c r="C75" s="26" t="s">
        <v>11</v>
      </c>
      <c r="D75" s="6">
        <f>300</f>
        <v>300</v>
      </c>
      <c r="E75" s="28">
        <f>D74*[1]Clothing!K3</f>
        <v>45</v>
      </c>
      <c r="F75" s="46" t="s">
        <v>459</v>
      </c>
      <c r="G75" s="6">
        <v>0</v>
      </c>
      <c r="H75" s="4">
        <f>E65*[1]Clothing!K4</f>
        <v>4.5</v>
      </c>
      <c r="I75" s="6">
        <v>0</v>
      </c>
    </row>
    <row r="76" spans="1:9" x14ac:dyDescent="0.25">
      <c r="A76" s="6" t="s">
        <v>609</v>
      </c>
      <c r="B76" s="27" t="s">
        <v>610</v>
      </c>
      <c r="C76" s="26" t="s">
        <v>11</v>
      </c>
      <c r="D76" s="6">
        <f>300</f>
        <v>300</v>
      </c>
      <c r="E76" s="28">
        <f>D74*[1]Clothing!K3</f>
        <v>45</v>
      </c>
      <c r="F76" s="46" t="s">
        <v>459</v>
      </c>
      <c r="G76" s="6">
        <v>0</v>
      </c>
      <c r="H76" s="4">
        <f>E65*[1]Clothing!K4</f>
        <v>4.5</v>
      </c>
      <c r="I76" s="6">
        <v>0</v>
      </c>
    </row>
    <row r="77" spans="1:9" x14ac:dyDescent="0.25">
      <c r="A77" s="6" t="s">
        <v>611</v>
      </c>
      <c r="B77" s="27" t="s">
        <v>612</v>
      </c>
      <c r="C77" s="26" t="s">
        <v>11</v>
      </c>
      <c r="D77" s="6">
        <f>300</f>
        <v>300</v>
      </c>
      <c r="E77" s="28">
        <f>D74*[1]Clothing!K3</f>
        <v>45</v>
      </c>
      <c r="F77" s="46" t="s">
        <v>459</v>
      </c>
      <c r="G77" s="6">
        <v>0</v>
      </c>
      <c r="H77" s="4">
        <f>E65*[1]Clothing!K4</f>
        <v>4.5</v>
      </c>
      <c r="I77" s="6">
        <v>0</v>
      </c>
    </row>
    <row r="78" spans="1:9" x14ac:dyDescent="0.25">
      <c r="A78" s="6" t="s">
        <v>613</v>
      </c>
      <c r="B78" s="27" t="s">
        <v>614</v>
      </c>
      <c r="C78" s="26" t="s">
        <v>92</v>
      </c>
      <c r="D78" s="6">
        <f>1000</f>
        <v>1000</v>
      </c>
      <c r="E78" s="6">
        <f>D78*[1]Clothing!K3</f>
        <v>150</v>
      </c>
      <c r="F78" s="47" t="s">
        <v>513</v>
      </c>
      <c r="G78" s="6">
        <v>10</v>
      </c>
      <c r="H78" s="6">
        <f>E78*[1]Clothing!K4</f>
        <v>15</v>
      </c>
      <c r="I78" s="6">
        <f>D78*[1]Clothing!K5</f>
        <v>6000</v>
      </c>
    </row>
    <row r="79" spans="1:9" x14ac:dyDescent="0.25">
      <c r="A79" s="6" t="s">
        <v>615</v>
      </c>
      <c r="B79" s="27" t="s">
        <v>616</v>
      </c>
      <c r="C79" s="26" t="s">
        <v>92</v>
      </c>
      <c r="D79" s="6">
        <f>1000</f>
        <v>1000</v>
      </c>
      <c r="E79" s="6">
        <f>D79*[1]Clothing!K3</f>
        <v>150</v>
      </c>
      <c r="F79" s="47" t="s">
        <v>513</v>
      </c>
      <c r="G79" s="6">
        <v>10</v>
      </c>
      <c r="H79" s="6">
        <f>E79*[1]Clothing!K4</f>
        <v>15</v>
      </c>
      <c r="I79" s="6">
        <f>D79*[1]Clothing!K5</f>
        <v>6000</v>
      </c>
    </row>
    <row r="80" spans="1:9" x14ac:dyDescent="0.25">
      <c r="A80" s="6" t="s">
        <v>617</v>
      </c>
      <c r="B80" s="27" t="s">
        <v>618</v>
      </c>
      <c r="C80" s="26" t="s">
        <v>92</v>
      </c>
      <c r="D80" s="6">
        <f>1000</f>
        <v>1000</v>
      </c>
      <c r="E80" s="6">
        <f>D80*[1]Clothing!K3</f>
        <v>150</v>
      </c>
      <c r="F80" s="47" t="s">
        <v>513</v>
      </c>
      <c r="G80" s="6">
        <v>10</v>
      </c>
      <c r="H80" s="6">
        <f>E80*[1]Clothing!K4</f>
        <v>15</v>
      </c>
      <c r="I80" s="6">
        <f>D80*[1]Clothing!K5</f>
        <v>6000</v>
      </c>
    </row>
    <row r="81" spans="1:9" x14ac:dyDescent="0.25">
      <c r="A81" s="6" t="s">
        <v>619</v>
      </c>
      <c r="B81" s="27" t="s">
        <v>620</v>
      </c>
      <c r="C81" s="26" t="s">
        <v>11</v>
      </c>
      <c r="D81" s="6">
        <f>300</f>
        <v>300</v>
      </c>
      <c r="E81" s="28">
        <f>D81*[1]Clothing!K3</f>
        <v>45</v>
      </c>
      <c r="F81" s="26" t="s">
        <v>522</v>
      </c>
      <c r="G81" s="6">
        <v>0</v>
      </c>
      <c r="H81" s="4">
        <f>E81*[1]Clothing!K4</f>
        <v>4.5</v>
      </c>
      <c r="I81" s="6">
        <v>0</v>
      </c>
    </row>
    <row r="82" spans="1:9" x14ac:dyDescent="0.25">
      <c r="A82" s="28" t="s">
        <v>621</v>
      </c>
      <c r="B82" s="27" t="s">
        <v>622</v>
      </c>
      <c r="C82" s="26" t="s">
        <v>11</v>
      </c>
      <c r="D82" s="6">
        <f>300</f>
        <v>300</v>
      </c>
      <c r="E82" s="28">
        <f>D81*[1]Clothing!K3</f>
        <v>45</v>
      </c>
      <c r="F82" s="26" t="s">
        <v>522</v>
      </c>
      <c r="G82" s="6">
        <v>0</v>
      </c>
      <c r="H82" s="4">
        <f>E81*[1]Clothing!K4</f>
        <v>4.5</v>
      </c>
      <c r="I82" s="6">
        <v>0</v>
      </c>
    </row>
    <row r="83" spans="1:9" x14ac:dyDescent="0.25">
      <c r="A83" s="6" t="s">
        <v>623</v>
      </c>
      <c r="B83" s="31" t="s">
        <v>624</v>
      </c>
      <c r="C83" s="26" t="s">
        <v>11</v>
      </c>
      <c r="D83" s="6">
        <f>300</f>
        <v>300</v>
      </c>
      <c r="E83" s="28">
        <f>D81*[1]Clothing!K3</f>
        <v>45</v>
      </c>
      <c r="F83" s="26" t="s">
        <v>522</v>
      </c>
      <c r="G83" s="6">
        <v>0</v>
      </c>
      <c r="H83" s="4">
        <f>E81*[1]Clothing!K4</f>
        <v>4.5</v>
      </c>
      <c r="I83" s="6">
        <v>0</v>
      </c>
    </row>
    <row r="84" spans="1:9" x14ac:dyDescent="0.25">
      <c r="A84" s="28" t="s">
        <v>625</v>
      </c>
      <c r="B84" s="27" t="s">
        <v>626</v>
      </c>
      <c r="C84" s="26" t="s">
        <v>11</v>
      </c>
      <c r="D84" s="6">
        <f>300</f>
        <v>300</v>
      </c>
      <c r="E84" s="28">
        <f>D81*[1]Clothing!K3</f>
        <v>45</v>
      </c>
      <c r="F84" s="26" t="s">
        <v>522</v>
      </c>
      <c r="G84" s="6">
        <v>0</v>
      </c>
      <c r="H84" s="4">
        <f>E81*[1]Clothing!K4</f>
        <v>4.5</v>
      </c>
      <c r="I84" s="6">
        <v>0</v>
      </c>
    </row>
    <row r="85" spans="1:9" x14ac:dyDescent="0.25">
      <c r="A85" s="28" t="s">
        <v>625</v>
      </c>
      <c r="B85" s="27" t="s">
        <v>627</v>
      </c>
      <c r="C85" s="26" t="s">
        <v>11</v>
      </c>
      <c r="D85" s="6">
        <f>300</f>
        <v>300</v>
      </c>
      <c r="E85" s="28">
        <f>D81*[1]Clothing!K3</f>
        <v>45</v>
      </c>
      <c r="F85" s="26" t="s">
        <v>522</v>
      </c>
      <c r="G85" s="6">
        <v>0</v>
      </c>
      <c r="H85" s="4">
        <f>E81*[1]Clothing!K4</f>
        <v>4.5</v>
      </c>
      <c r="I85" s="6">
        <v>0</v>
      </c>
    </row>
    <row r="86" spans="1:9" x14ac:dyDescent="0.25">
      <c r="A86" s="28" t="s">
        <v>628</v>
      </c>
      <c r="B86" s="27" t="s">
        <v>629</v>
      </c>
      <c r="C86" s="26" t="s">
        <v>11</v>
      </c>
      <c r="D86" s="6">
        <f>300</f>
        <v>300</v>
      </c>
      <c r="E86" s="28">
        <f>D81*[1]Clothing!K3</f>
        <v>45</v>
      </c>
      <c r="F86" s="26" t="s">
        <v>522</v>
      </c>
      <c r="G86" s="6">
        <v>0</v>
      </c>
      <c r="H86" s="4">
        <f>E81*[1]Clothing!K4</f>
        <v>4.5</v>
      </c>
      <c r="I86" s="6">
        <v>0</v>
      </c>
    </row>
    <row r="87" spans="1:9" x14ac:dyDescent="0.25">
      <c r="A87" s="28" t="s">
        <v>630</v>
      </c>
      <c r="B87" s="27" t="s">
        <v>631</v>
      </c>
      <c r="C87" s="26" t="s">
        <v>11</v>
      </c>
      <c r="D87" s="6">
        <f>300</f>
        <v>300</v>
      </c>
      <c r="E87" s="28">
        <f>D81*[1]Clothing!K3</f>
        <v>45</v>
      </c>
      <c r="F87" s="26" t="s">
        <v>522</v>
      </c>
      <c r="G87" s="6">
        <v>0</v>
      </c>
      <c r="H87" s="4">
        <f>E81*[1]Clothing!K4</f>
        <v>4.5</v>
      </c>
      <c r="I87" s="6">
        <v>0</v>
      </c>
    </row>
    <row r="88" spans="1:9" x14ac:dyDescent="0.25">
      <c r="A88" s="28" t="s">
        <v>632</v>
      </c>
      <c r="B88" s="27" t="s">
        <v>633</v>
      </c>
      <c r="C88" s="26" t="s">
        <v>11</v>
      </c>
      <c r="D88" s="6">
        <f>300</f>
        <v>300</v>
      </c>
      <c r="E88" s="28">
        <f>D81*[1]Clothing!K3</f>
        <v>45</v>
      </c>
      <c r="F88" s="26" t="s">
        <v>522</v>
      </c>
      <c r="G88" s="6">
        <v>0</v>
      </c>
      <c r="H88" s="4">
        <f>E81*[1]Clothing!K4</f>
        <v>4.5</v>
      </c>
      <c r="I88" s="6">
        <v>0</v>
      </c>
    </row>
    <row r="89" spans="1:9" x14ac:dyDescent="0.25">
      <c r="A89" s="28" t="s">
        <v>634</v>
      </c>
      <c r="B89" s="27" t="s">
        <v>635</v>
      </c>
      <c r="C89" s="26" t="s">
        <v>11</v>
      </c>
      <c r="D89" s="6">
        <f>300</f>
        <v>300</v>
      </c>
      <c r="E89" s="28">
        <f>D81*[1]Clothing!K3</f>
        <v>45</v>
      </c>
      <c r="F89" s="26" t="s">
        <v>522</v>
      </c>
      <c r="G89" s="6">
        <v>0</v>
      </c>
      <c r="H89" s="4">
        <f>E81*[1]Clothing!K4</f>
        <v>4.5</v>
      </c>
      <c r="I89" s="6">
        <v>0</v>
      </c>
    </row>
    <row r="90" spans="1:9" x14ac:dyDescent="0.25">
      <c r="A90" s="28" t="s">
        <v>636</v>
      </c>
      <c r="B90" s="27" t="s">
        <v>637</v>
      </c>
      <c r="C90" s="26" t="s">
        <v>11</v>
      </c>
      <c r="D90" s="6">
        <f>300</f>
        <v>300</v>
      </c>
      <c r="E90" s="28">
        <f>D81*[1]Clothing!K3</f>
        <v>45</v>
      </c>
      <c r="F90" s="26" t="s">
        <v>522</v>
      </c>
      <c r="G90" s="6">
        <v>0</v>
      </c>
      <c r="H90" s="4">
        <f>E81*[1]Clothing!K4</f>
        <v>4.5</v>
      </c>
      <c r="I90" s="6">
        <v>0</v>
      </c>
    </row>
    <row r="91" spans="1:9" x14ac:dyDescent="0.25">
      <c r="A91" s="28" t="s">
        <v>638</v>
      </c>
      <c r="B91" s="27" t="s">
        <v>639</v>
      </c>
      <c r="C91" s="26" t="s">
        <v>11</v>
      </c>
      <c r="D91" s="6">
        <f>300</f>
        <v>300</v>
      </c>
      <c r="E91" s="28">
        <f>D81*[1]Clothing!K3</f>
        <v>45</v>
      </c>
      <c r="F91" s="26" t="s">
        <v>522</v>
      </c>
      <c r="G91" s="6">
        <v>0</v>
      </c>
      <c r="H91" s="4">
        <f>E81*[1]Clothing!K4</f>
        <v>4.5</v>
      </c>
      <c r="I91" s="6">
        <v>0</v>
      </c>
    </row>
    <row r="92" spans="1:9" x14ac:dyDescent="0.25">
      <c r="A92" s="6" t="s">
        <v>640</v>
      </c>
      <c r="B92" s="27" t="s">
        <v>641</v>
      </c>
      <c r="C92" s="26" t="s">
        <v>11</v>
      </c>
      <c r="D92" s="28">
        <f>300</f>
        <v>300</v>
      </c>
      <c r="E92" s="28">
        <f>D92*[1]Clothing!K3</f>
        <v>45</v>
      </c>
      <c r="F92" s="48" t="s">
        <v>459</v>
      </c>
      <c r="G92" s="6">
        <v>0</v>
      </c>
      <c r="H92" s="4">
        <f>E92*[1]Clothing!K4</f>
        <v>4.5</v>
      </c>
      <c r="I92" s="6">
        <v>0</v>
      </c>
    </row>
    <row r="93" spans="1:9" x14ac:dyDescent="0.25">
      <c r="A93" s="6" t="s">
        <v>642</v>
      </c>
      <c r="B93" s="27" t="s">
        <v>643</v>
      </c>
      <c r="C93" s="26" t="s">
        <v>11</v>
      </c>
      <c r="D93" s="28">
        <f>300</f>
        <v>300</v>
      </c>
      <c r="E93" s="28">
        <f>D93*[1]Clothing!K3</f>
        <v>45</v>
      </c>
      <c r="F93" s="48" t="s">
        <v>459</v>
      </c>
      <c r="G93" s="6">
        <v>0</v>
      </c>
      <c r="H93" s="4">
        <f>E93*[1]Clothing!K4</f>
        <v>4.5</v>
      </c>
      <c r="I93" s="6">
        <v>0</v>
      </c>
    </row>
    <row r="94" spans="1:9" x14ac:dyDescent="0.25">
      <c r="A94" s="6" t="s">
        <v>644</v>
      </c>
      <c r="B94" s="27" t="s">
        <v>645</v>
      </c>
      <c r="C94" s="26" t="s">
        <v>11</v>
      </c>
      <c r="D94" s="28">
        <f>300</f>
        <v>300</v>
      </c>
      <c r="E94" s="28">
        <f>D93*[1]Clothing!K3</f>
        <v>45</v>
      </c>
      <c r="F94" s="48" t="s">
        <v>459</v>
      </c>
      <c r="G94" s="6">
        <v>0</v>
      </c>
      <c r="H94" s="4">
        <f>E94*[1]Clothing!K4</f>
        <v>4.5</v>
      </c>
      <c r="I94" s="6">
        <v>0</v>
      </c>
    </row>
    <row r="95" spans="1:9" x14ac:dyDescent="0.25">
      <c r="A95" s="6" t="s">
        <v>646</v>
      </c>
      <c r="B95" s="27" t="s">
        <v>647</v>
      </c>
      <c r="C95" s="26" t="s">
        <v>11</v>
      </c>
      <c r="D95" s="28">
        <f>300</f>
        <v>300</v>
      </c>
      <c r="E95" s="28">
        <f>D93*[1]Clothing!K3</f>
        <v>45</v>
      </c>
      <c r="F95" s="48" t="s">
        <v>459</v>
      </c>
      <c r="G95" s="6">
        <v>0</v>
      </c>
      <c r="H95" s="4">
        <f>E95*[1]Clothing!K4</f>
        <v>4.5</v>
      </c>
      <c r="I95" s="6">
        <v>0</v>
      </c>
    </row>
    <row r="96" spans="1:9" x14ac:dyDescent="0.25">
      <c r="A96" s="6" t="s">
        <v>648</v>
      </c>
      <c r="B96" s="27" t="s">
        <v>649</v>
      </c>
      <c r="C96" s="26" t="s">
        <v>11</v>
      </c>
      <c r="D96" s="28">
        <f>300</f>
        <v>300</v>
      </c>
      <c r="E96" s="28">
        <f>D93*[1]Clothing!K3</f>
        <v>45</v>
      </c>
      <c r="F96" s="48" t="s">
        <v>459</v>
      </c>
      <c r="G96" s="6">
        <v>0</v>
      </c>
      <c r="H96" s="4">
        <f>E96*[1]Clothing!K4</f>
        <v>4.5</v>
      </c>
      <c r="I96" s="6">
        <v>0</v>
      </c>
    </row>
    <row r="97" spans="1:9" x14ac:dyDescent="0.25">
      <c r="A97" s="6" t="s">
        <v>650</v>
      </c>
      <c r="B97" s="27" t="s">
        <v>651</v>
      </c>
      <c r="C97" s="26" t="s">
        <v>26</v>
      </c>
      <c r="D97" s="28">
        <f>500</f>
        <v>500</v>
      </c>
      <c r="E97" s="28">
        <f>D97*[1]Clothing!K3</f>
        <v>75</v>
      </c>
      <c r="F97" s="48" t="s">
        <v>488</v>
      </c>
      <c r="G97" s="6">
        <v>0</v>
      </c>
      <c r="H97" s="4">
        <f>E97*[1]Clothing!K4</f>
        <v>7.5</v>
      </c>
      <c r="I97" s="6">
        <f>D97*[1]Clothing!K5</f>
        <v>3000</v>
      </c>
    </row>
    <row r="98" spans="1:9" x14ac:dyDescent="0.25">
      <c r="A98" s="6" t="s">
        <v>652</v>
      </c>
      <c r="B98" s="27" t="s">
        <v>653</v>
      </c>
      <c r="C98" s="26" t="s">
        <v>26</v>
      </c>
      <c r="D98" s="28">
        <f>500</f>
        <v>500</v>
      </c>
      <c r="E98" s="28">
        <f>D97*[1]Clothing!K3</f>
        <v>75</v>
      </c>
      <c r="F98" s="48" t="s">
        <v>488</v>
      </c>
      <c r="G98" s="6">
        <v>0</v>
      </c>
      <c r="H98" s="4">
        <f>E97*[1]Clothing!K4</f>
        <v>7.5</v>
      </c>
      <c r="I98" s="6">
        <f>D97*[1]Clothing!K5</f>
        <v>3000</v>
      </c>
    </row>
    <row r="99" spans="1:9" x14ac:dyDescent="0.25">
      <c r="A99" s="6" t="s">
        <v>654</v>
      </c>
      <c r="B99" s="27" t="s">
        <v>655</v>
      </c>
      <c r="C99" s="26" t="s">
        <v>26</v>
      </c>
      <c r="D99" s="28">
        <f>500</f>
        <v>500</v>
      </c>
      <c r="E99" s="28">
        <f>D97*[1]Clothing!K3</f>
        <v>75</v>
      </c>
      <c r="F99" s="48" t="s">
        <v>488</v>
      </c>
      <c r="G99" s="6">
        <v>0</v>
      </c>
      <c r="H99" s="4">
        <f>E97*[1]Clothing!K4</f>
        <v>7.5</v>
      </c>
      <c r="I99" s="6">
        <f>D97*[1]Clothing!K5</f>
        <v>3000</v>
      </c>
    </row>
    <row r="100" spans="1:9" x14ac:dyDescent="0.25">
      <c r="A100" s="6" t="s">
        <v>656</v>
      </c>
      <c r="B100" s="27" t="s">
        <v>657</v>
      </c>
      <c r="C100" s="26" t="s">
        <v>26</v>
      </c>
      <c r="D100" s="28">
        <f>500</f>
        <v>500</v>
      </c>
      <c r="E100" s="28">
        <f>D97*[1]Clothing!K3</f>
        <v>75</v>
      </c>
      <c r="F100" s="48" t="s">
        <v>488</v>
      </c>
      <c r="G100" s="6">
        <v>0</v>
      </c>
      <c r="H100" s="4">
        <f>E97*[1]Clothing!K4</f>
        <v>7.5</v>
      </c>
      <c r="I100" s="6">
        <f>D97*[1]Clothing!K5</f>
        <v>3000</v>
      </c>
    </row>
    <row r="101" spans="1:9" x14ac:dyDescent="0.25">
      <c r="A101" s="6" t="s">
        <v>658</v>
      </c>
      <c r="B101" s="27" t="s">
        <v>659</v>
      </c>
      <c r="C101" s="26" t="s">
        <v>26</v>
      </c>
      <c r="D101" s="28">
        <f>500</f>
        <v>500</v>
      </c>
      <c r="E101" s="28">
        <f>D97*[1]Clothing!K3</f>
        <v>75</v>
      </c>
      <c r="F101" s="48" t="s">
        <v>488</v>
      </c>
      <c r="G101" s="6">
        <v>0</v>
      </c>
      <c r="H101" s="4">
        <f>E97*[1]Clothing!K4</f>
        <v>7.5</v>
      </c>
      <c r="I101" s="6">
        <f>D97*[1]Clothing!K5</f>
        <v>3000</v>
      </c>
    </row>
    <row r="102" spans="1:9" x14ac:dyDescent="0.25">
      <c r="A102" s="6" t="s">
        <v>660</v>
      </c>
      <c r="B102" s="27" t="s">
        <v>661</v>
      </c>
      <c r="C102" s="26" t="s">
        <v>26</v>
      </c>
      <c r="D102" s="28">
        <f>500</f>
        <v>500</v>
      </c>
      <c r="E102" s="28">
        <f>D97*[1]Clothing!K3</f>
        <v>75</v>
      </c>
      <c r="F102" s="48" t="s">
        <v>488</v>
      </c>
      <c r="G102" s="6">
        <v>0</v>
      </c>
      <c r="H102" s="4">
        <f>E97*[1]Clothing!K4</f>
        <v>7.5</v>
      </c>
      <c r="I102" s="6">
        <f>D97*[1]Clothing!K5</f>
        <v>3000</v>
      </c>
    </row>
    <row r="103" spans="1:9" x14ac:dyDescent="0.25">
      <c r="A103" s="6" t="s">
        <v>662</v>
      </c>
      <c r="B103" s="27" t="s">
        <v>663</v>
      </c>
      <c r="C103" s="26" t="s">
        <v>26</v>
      </c>
      <c r="D103" s="28">
        <f>500</f>
        <v>500</v>
      </c>
      <c r="E103" s="28">
        <f>D97*[1]Clothing!K3</f>
        <v>75</v>
      </c>
      <c r="F103" s="48" t="s">
        <v>488</v>
      </c>
      <c r="G103" s="6">
        <v>0</v>
      </c>
      <c r="H103" s="4">
        <f>E97*[1]Clothing!K4</f>
        <v>7.5</v>
      </c>
      <c r="I103" s="6">
        <f>D97*[1]Clothing!K5</f>
        <v>3000</v>
      </c>
    </row>
    <row r="104" spans="1:9" x14ac:dyDescent="0.25">
      <c r="A104" s="6" t="s">
        <v>664</v>
      </c>
      <c r="B104" s="27" t="s">
        <v>665</v>
      </c>
      <c r="C104" s="26" t="s">
        <v>26</v>
      </c>
      <c r="D104" s="28">
        <f>500</f>
        <v>500</v>
      </c>
      <c r="E104" s="28">
        <f>D97*[1]Clothing!K3</f>
        <v>75</v>
      </c>
      <c r="F104" s="48" t="s">
        <v>488</v>
      </c>
      <c r="G104" s="6">
        <v>0</v>
      </c>
      <c r="H104" s="4">
        <f>E97*[1]Clothing!K4</f>
        <v>7.5</v>
      </c>
      <c r="I104" s="6">
        <f>D97*[1]Clothing!K5</f>
        <v>3000</v>
      </c>
    </row>
    <row r="105" spans="1:9" x14ac:dyDescent="0.25">
      <c r="A105" s="28" t="s">
        <v>666</v>
      </c>
      <c r="B105" s="31" t="s">
        <v>667</v>
      </c>
      <c r="C105" s="26" t="s">
        <v>26</v>
      </c>
      <c r="D105" s="28">
        <f>500</f>
        <v>500</v>
      </c>
      <c r="E105" s="28">
        <f>D97*[1]Clothing!K3</f>
        <v>75</v>
      </c>
      <c r="F105" s="48" t="s">
        <v>488</v>
      </c>
      <c r="G105" s="6">
        <v>0</v>
      </c>
      <c r="H105" s="4">
        <f>E97*[1]Clothing!K4</f>
        <v>7.5</v>
      </c>
      <c r="I105" s="6">
        <f>D97*[1]Clothing!K5</f>
        <v>3000</v>
      </c>
    </row>
    <row r="106" spans="1:9" x14ac:dyDescent="0.25">
      <c r="A106" s="6" t="s">
        <v>668</v>
      </c>
      <c r="B106" s="31" t="s">
        <v>669</v>
      </c>
      <c r="C106" s="26" t="s">
        <v>26</v>
      </c>
      <c r="D106" s="28">
        <f>500</f>
        <v>500</v>
      </c>
      <c r="E106" s="28">
        <f>D97*[1]Clothing!K3</f>
        <v>75</v>
      </c>
      <c r="F106" s="48" t="s">
        <v>488</v>
      </c>
      <c r="G106" s="6">
        <v>0</v>
      </c>
      <c r="H106" s="4">
        <f>E97*[1]Clothing!K4</f>
        <v>7.5</v>
      </c>
      <c r="I106" s="6">
        <f>D97*[1]Clothing!K5</f>
        <v>3000</v>
      </c>
    </row>
    <row r="107" spans="1:9" x14ac:dyDescent="0.25">
      <c r="A107" s="6" t="s">
        <v>670</v>
      </c>
      <c r="B107" s="27" t="s">
        <v>671</v>
      </c>
      <c r="C107" s="26" t="s">
        <v>11</v>
      </c>
      <c r="D107" s="28">
        <f>300</f>
        <v>300</v>
      </c>
      <c r="E107" s="28">
        <f>D107*[1]Clothing!K3</f>
        <v>45</v>
      </c>
      <c r="F107" s="48" t="s">
        <v>459</v>
      </c>
      <c r="G107" s="6">
        <v>0</v>
      </c>
      <c r="H107" s="4">
        <f>E107*[1]Clothing!K4</f>
        <v>4.5</v>
      </c>
      <c r="I107" s="6">
        <v>0</v>
      </c>
    </row>
    <row r="108" spans="1:9" x14ac:dyDescent="0.25">
      <c r="A108" s="6" t="s">
        <v>670</v>
      </c>
      <c r="B108" s="27" t="s">
        <v>672</v>
      </c>
      <c r="C108" s="26" t="s">
        <v>11</v>
      </c>
      <c r="D108" s="28">
        <f>300</f>
        <v>300</v>
      </c>
      <c r="E108" s="28">
        <f>D107*[1]Clothing!K3</f>
        <v>45</v>
      </c>
      <c r="F108" s="48" t="s">
        <v>459</v>
      </c>
      <c r="G108" s="6">
        <v>0</v>
      </c>
      <c r="H108" s="4">
        <f>E107*[1]Clothing!K4</f>
        <v>4.5</v>
      </c>
      <c r="I108" s="6">
        <v>0</v>
      </c>
    </row>
    <row r="109" spans="1:9" x14ac:dyDescent="0.25">
      <c r="A109" s="6" t="s">
        <v>673</v>
      </c>
      <c r="B109" s="27" t="s">
        <v>674</v>
      </c>
      <c r="C109" s="26" t="s">
        <v>11</v>
      </c>
      <c r="D109" s="28">
        <f>300</f>
        <v>300</v>
      </c>
      <c r="E109" s="28">
        <f>D107*[1]Clothing!K3</f>
        <v>45</v>
      </c>
      <c r="F109" s="48" t="s">
        <v>459</v>
      </c>
      <c r="G109" s="6">
        <v>0</v>
      </c>
      <c r="H109" s="4">
        <f>E107*[1]Clothing!K4</f>
        <v>4.5</v>
      </c>
      <c r="I109" s="6">
        <v>0</v>
      </c>
    </row>
    <row r="110" spans="1:9" x14ac:dyDescent="0.25">
      <c r="A110" s="6" t="s">
        <v>675</v>
      </c>
      <c r="B110" s="31" t="s">
        <v>676</v>
      </c>
      <c r="C110" s="26" t="s">
        <v>11</v>
      </c>
      <c r="D110" s="28">
        <f>300</f>
        <v>300</v>
      </c>
      <c r="E110" s="28">
        <f>D107*[1]Clothing!K3</f>
        <v>45</v>
      </c>
      <c r="F110" s="48" t="s">
        <v>459</v>
      </c>
      <c r="G110" s="6">
        <v>0</v>
      </c>
      <c r="H110" s="4">
        <f>E107*[1]Clothing!K4</f>
        <v>4.5</v>
      </c>
      <c r="I110" s="6">
        <v>0</v>
      </c>
    </row>
    <row r="111" spans="1:9" x14ac:dyDescent="0.25">
      <c r="A111" s="6" t="s">
        <v>670</v>
      </c>
      <c r="B111" s="31" t="s">
        <v>677</v>
      </c>
      <c r="C111" s="26" t="s">
        <v>11</v>
      </c>
      <c r="D111" s="28">
        <f>300</f>
        <v>300</v>
      </c>
      <c r="E111" s="28">
        <f>D107*[1]Clothing!K3</f>
        <v>45</v>
      </c>
      <c r="F111" s="48" t="s">
        <v>459</v>
      </c>
      <c r="G111" s="6">
        <v>0</v>
      </c>
      <c r="H111" s="4">
        <f>E107*[1]Clothing!K4</f>
        <v>4.5</v>
      </c>
      <c r="I111" s="6">
        <v>0</v>
      </c>
    </row>
    <row r="112" spans="1:9" x14ac:dyDescent="0.25">
      <c r="A112" s="6" t="s">
        <v>678</v>
      </c>
      <c r="B112" s="27" t="s">
        <v>679</v>
      </c>
      <c r="C112" s="26" t="s">
        <v>11</v>
      </c>
      <c r="D112" s="28">
        <f>300</f>
        <v>300</v>
      </c>
      <c r="E112" s="28">
        <f>D112*[1]Clothing!K3</f>
        <v>45</v>
      </c>
      <c r="F112" s="48" t="s">
        <v>459</v>
      </c>
      <c r="G112" s="6">
        <v>0</v>
      </c>
      <c r="H112" s="4">
        <f>E112*[1]Clothing!K4</f>
        <v>4.5</v>
      </c>
      <c r="I112" s="6">
        <v>0</v>
      </c>
    </row>
    <row r="113" spans="1:9" x14ac:dyDescent="0.25">
      <c r="A113" s="6" t="s">
        <v>680</v>
      </c>
      <c r="B113" s="27" t="s">
        <v>681</v>
      </c>
      <c r="C113" s="26" t="s">
        <v>11</v>
      </c>
      <c r="D113" s="28">
        <f>300</f>
        <v>300</v>
      </c>
      <c r="E113" s="28">
        <f>D113*[1]Clothing!K3</f>
        <v>45</v>
      </c>
      <c r="F113" s="26" t="s">
        <v>522</v>
      </c>
      <c r="G113" s="6">
        <v>0</v>
      </c>
      <c r="H113" s="4">
        <f>E114*[1]Clothing!K4</f>
        <v>4.5</v>
      </c>
      <c r="I113" s="6">
        <v>0</v>
      </c>
    </row>
    <row r="114" spans="1:9" x14ac:dyDescent="0.25">
      <c r="A114" s="6" t="s">
        <v>682</v>
      </c>
      <c r="B114" s="27" t="s">
        <v>683</v>
      </c>
      <c r="C114" s="26" t="s">
        <v>11</v>
      </c>
      <c r="D114" s="28">
        <f>300</f>
        <v>300</v>
      </c>
      <c r="E114" s="28">
        <f>D114*[1]Clothing!K3</f>
        <v>45</v>
      </c>
      <c r="F114" s="26" t="s">
        <v>522</v>
      </c>
      <c r="G114" s="6">
        <v>0</v>
      </c>
      <c r="H114" s="4">
        <f>E114*[1]Clothing!K4</f>
        <v>4.5</v>
      </c>
      <c r="I114" s="6">
        <v>0</v>
      </c>
    </row>
    <row r="115" spans="1:9" x14ac:dyDescent="0.25">
      <c r="A115" s="6" t="s">
        <v>684</v>
      </c>
      <c r="B115" s="27" t="s">
        <v>685</v>
      </c>
      <c r="C115" s="26" t="s">
        <v>11</v>
      </c>
      <c r="D115" s="28">
        <f>300</f>
        <v>300</v>
      </c>
      <c r="E115" s="28">
        <f>D115*[1]Clothing!K3</f>
        <v>45</v>
      </c>
      <c r="F115" s="26" t="s">
        <v>522</v>
      </c>
      <c r="G115" s="6">
        <v>0</v>
      </c>
      <c r="H115" s="4">
        <f>E114*[1]Clothing!K4</f>
        <v>4.5</v>
      </c>
      <c r="I115" s="6">
        <v>0</v>
      </c>
    </row>
    <row r="116" spans="1:9" x14ac:dyDescent="0.25">
      <c r="A116" s="6" t="s">
        <v>686</v>
      </c>
      <c r="B116" s="27" t="s">
        <v>687</v>
      </c>
      <c r="C116" s="26" t="s">
        <v>11</v>
      </c>
      <c r="D116" s="28">
        <f>300</f>
        <v>300</v>
      </c>
      <c r="E116" s="28">
        <f>D116*[1]Clothing!K3</f>
        <v>45</v>
      </c>
      <c r="F116" s="36" t="s">
        <v>459</v>
      </c>
      <c r="G116" s="6">
        <v>0</v>
      </c>
      <c r="H116" s="4">
        <f>E114*[1]Clothing!K4</f>
        <v>4.5</v>
      </c>
      <c r="I116" s="6">
        <v>0</v>
      </c>
    </row>
    <row r="117" spans="1:9" x14ac:dyDescent="0.25">
      <c r="A117" s="6" t="s">
        <v>688</v>
      </c>
      <c r="B117" s="27" t="s">
        <v>689</v>
      </c>
      <c r="C117" s="26" t="s">
        <v>11</v>
      </c>
      <c r="D117" s="28">
        <v>300</v>
      </c>
      <c r="E117" s="28">
        <f>D117*[1]Clothing!K3</f>
        <v>45</v>
      </c>
      <c r="F117" s="26" t="s">
        <v>522</v>
      </c>
      <c r="G117" s="6">
        <v>0</v>
      </c>
      <c r="H117" s="4">
        <f>E114*[1]Clothing!K4</f>
        <v>4.5</v>
      </c>
      <c r="I117" s="6">
        <v>0</v>
      </c>
    </row>
    <row r="118" spans="1:9" x14ac:dyDescent="0.25">
      <c r="A118" s="6" t="s">
        <v>690</v>
      </c>
      <c r="B118" s="27" t="s">
        <v>691</v>
      </c>
      <c r="C118" s="26" t="s">
        <v>11</v>
      </c>
      <c r="D118" s="28">
        <v>300</v>
      </c>
      <c r="E118" s="28">
        <f>D118*[1]Clothing!K3</f>
        <v>45</v>
      </c>
      <c r="F118" s="26" t="s">
        <v>522</v>
      </c>
      <c r="G118" s="6">
        <v>0</v>
      </c>
      <c r="H118" s="4">
        <f>E114*[1]Clothing!K4</f>
        <v>4.5</v>
      </c>
      <c r="I118" s="6">
        <v>0</v>
      </c>
    </row>
    <row r="119" spans="1:9" x14ac:dyDescent="0.25">
      <c r="A119" s="6" t="s">
        <v>692</v>
      </c>
      <c r="B119" s="27" t="s">
        <v>693</v>
      </c>
      <c r="C119" s="26" t="s">
        <v>11</v>
      </c>
      <c r="D119" s="28">
        <v>300</v>
      </c>
      <c r="E119" s="28">
        <f>D119*[1]Clothing!K3</f>
        <v>45</v>
      </c>
      <c r="F119" s="26" t="s">
        <v>522</v>
      </c>
      <c r="G119" s="6">
        <v>0</v>
      </c>
      <c r="H119" s="4">
        <f>E114*[1]Clothing!K4</f>
        <v>4.5</v>
      </c>
      <c r="I119" s="6">
        <v>0</v>
      </c>
    </row>
    <row r="120" spans="1:9" x14ac:dyDescent="0.25">
      <c r="A120" s="6" t="s">
        <v>694</v>
      </c>
      <c r="B120" s="27" t="s">
        <v>695</v>
      </c>
      <c r="C120" s="26" t="s">
        <v>11</v>
      </c>
      <c r="D120" s="28">
        <f>300</f>
        <v>300</v>
      </c>
      <c r="E120" s="28">
        <f>D120*[1]Clothing!K3</f>
        <v>45</v>
      </c>
      <c r="F120" s="26" t="s">
        <v>522</v>
      </c>
      <c r="G120" s="6">
        <v>0</v>
      </c>
      <c r="H120" s="4">
        <f>E114*[1]Clothing!K4</f>
        <v>4.5</v>
      </c>
      <c r="I120" s="6">
        <v>0</v>
      </c>
    </row>
    <row r="121" spans="1:9" x14ac:dyDescent="0.25">
      <c r="A121" s="6" t="s">
        <v>696</v>
      </c>
      <c r="B121" s="27" t="s">
        <v>697</v>
      </c>
      <c r="C121" s="26" t="s">
        <v>26</v>
      </c>
      <c r="D121" s="6">
        <f>800</f>
        <v>800</v>
      </c>
      <c r="E121" s="6">
        <f>D121*[1]Clothing!K3</f>
        <v>120</v>
      </c>
      <c r="F121" s="26" t="s">
        <v>522</v>
      </c>
      <c r="G121" s="6">
        <v>5</v>
      </c>
      <c r="H121" s="6">
        <f>E121*[1]Clothing!K4</f>
        <v>12</v>
      </c>
      <c r="I121" s="6">
        <f>D121*[1]Clothing!K5</f>
        <v>4800</v>
      </c>
    </row>
    <row r="122" spans="1:9" x14ac:dyDescent="0.25">
      <c r="A122" s="6" t="s">
        <v>698</v>
      </c>
      <c r="B122" s="27" t="s">
        <v>699</v>
      </c>
      <c r="C122" s="26" t="s">
        <v>26</v>
      </c>
      <c r="D122" s="6">
        <f>800</f>
        <v>800</v>
      </c>
      <c r="E122" s="6">
        <f>D121*[1]Clothing!K3</f>
        <v>120</v>
      </c>
      <c r="F122" s="26" t="s">
        <v>522</v>
      </c>
      <c r="G122" s="6">
        <v>5</v>
      </c>
      <c r="H122" s="6">
        <f>E121*[1]Clothing!K4</f>
        <v>12</v>
      </c>
      <c r="I122" s="6">
        <f>D121*[1]Clothing!K5</f>
        <v>4800</v>
      </c>
    </row>
    <row r="123" spans="1:9" x14ac:dyDescent="0.25">
      <c r="A123" s="6" t="s">
        <v>700</v>
      </c>
      <c r="B123" s="27" t="s">
        <v>701</v>
      </c>
      <c r="C123" s="26" t="s">
        <v>33</v>
      </c>
      <c r="D123" s="34" t="s">
        <v>39</v>
      </c>
      <c r="E123" s="6">
        <v>3000</v>
      </c>
      <c r="F123" s="26" t="s">
        <v>522</v>
      </c>
      <c r="G123" s="6">
        <v>5</v>
      </c>
      <c r="H123" s="6">
        <f>E121*[1]Clothing!K4</f>
        <v>12</v>
      </c>
      <c r="I123" s="6" t="s">
        <v>34</v>
      </c>
    </row>
    <row r="124" spans="1:9" x14ac:dyDescent="0.25">
      <c r="A124" s="6" t="s">
        <v>702</v>
      </c>
      <c r="B124" s="31" t="s">
        <v>703</v>
      </c>
      <c r="C124" s="26" t="s">
        <v>26</v>
      </c>
      <c r="D124" s="6">
        <f>800</f>
        <v>800</v>
      </c>
      <c r="E124" s="6">
        <f>D121*[1]Clothing!K3</f>
        <v>120</v>
      </c>
      <c r="F124" s="26" t="s">
        <v>522</v>
      </c>
      <c r="G124" s="6">
        <v>5</v>
      </c>
      <c r="H124" s="6">
        <f>E121*[1]Clothing!K4</f>
        <v>12</v>
      </c>
      <c r="I124" s="6">
        <f>D121*[1]Clothing!K5</f>
        <v>4800</v>
      </c>
    </row>
    <row r="125" spans="1:9" x14ac:dyDescent="0.25">
      <c r="A125" s="6" t="s">
        <v>704</v>
      </c>
      <c r="B125" s="27" t="s">
        <v>705</v>
      </c>
      <c r="C125" s="26" t="s">
        <v>26</v>
      </c>
      <c r="D125" s="6">
        <f>800</f>
        <v>800</v>
      </c>
      <c r="E125" s="6">
        <f>D121*[1]Clothing!K3</f>
        <v>120</v>
      </c>
      <c r="F125" s="26" t="s">
        <v>522</v>
      </c>
      <c r="G125" s="6">
        <v>5</v>
      </c>
      <c r="H125" s="6">
        <f>E121*[1]Clothing!K4</f>
        <v>12</v>
      </c>
      <c r="I125" s="6">
        <f>D121*[1]Clothing!K5</f>
        <v>4800</v>
      </c>
    </row>
    <row r="126" spans="1:9" x14ac:dyDescent="0.25">
      <c r="A126" s="6" t="s">
        <v>706</v>
      </c>
      <c r="B126" s="27" t="s">
        <v>707</v>
      </c>
      <c r="C126" s="26" t="s">
        <v>26</v>
      </c>
      <c r="D126" s="6">
        <f>800</f>
        <v>800</v>
      </c>
      <c r="E126" s="6">
        <f>D121*[1]Clothing!K3</f>
        <v>120</v>
      </c>
      <c r="F126" s="26" t="s">
        <v>522</v>
      </c>
      <c r="G126" s="6">
        <v>5</v>
      </c>
      <c r="H126" s="6">
        <f>E121*[1]Clothing!K4</f>
        <v>12</v>
      </c>
      <c r="I126" s="6">
        <f>D121*[1]Clothing!K5</f>
        <v>4800</v>
      </c>
    </row>
    <row r="127" spans="1:9" x14ac:dyDescent="0.25">
      <c r="A127" s="28" t="s">
        <v>708</v>
      </c>
      <c r="B127" s="27" t="s">
        <v>709</v>
      </c>
      <c r="C127" s="26" t="s">
        <v>26</v>
      </c>
      <c r="D127" s="6">
        <f>800</f>
        <v>800</v>
      </c>
      <c r="E127" s="6">
        <f>D121*[1]Clothing!K3</f>
        <v>120</v>
      </c>
      <c r="F127" s="26" t="s">
        <v>522</v>
      </c>
      <c r="G127" s="6">
        <v>5</v>
      </c>
      <c r="H127" s="6">
        <f>E121*[1]Clothing!K4</f>
        <v>12</v>
      </c>
      <c r="I127" s="6">
        <f>D121*[1]Clothing!K5</f>
        <v>4800</v>
      </c>
    </row>
    <row r="128" spans="1:9" x14ac:dyDescent="0.25">
      <c r="A128" s="6" t="s">
        <v>710</v>
      </c>
      <c r="B128" s="27" t="s">
        <v>711</v>
      </c>
      <c r="C128" s="26" t="s">
        <v>26</v>
      </c>
      <c r="D128" s="6">
        <f>800</f>
        <v>800</v>
      </c>
      <c r="E128" s="6">
        <f>D121*[1]Clothing!K3</f>
        <v>120</v>
      </c>
      <c r="F128" s="26" t="s">
        <v>522</v>
      </c>
      <c r="G128" s="6">
        <v>5</v>
      </c>
      <c r="H128" s="6">
        <f>E121*[1]Clothing!K4</f>
        <v>12</v>
      </c>
      <c r="I128" s="6">
        <f>D121*[1]Clothing!K5</f>
        <v>4800</v>
      </c>
    </row>
    <row r="129" spans="1:9" x14ac:dyDescent="0.25">
      <c r="A129" s="6" t="s">
        <v>712</v>
      </c>
      <c r="B129" s="27" t="s">
        <v>713</v>
      </c>
      <c r="C129" s="26" t="s">
        <v>26</v>
      </c>
      <c r="D129" s="6">
        <f>800</f>
        <v>800</v>
      </c>
      <c r="E129" s="6">
        <f>D121*[1]Clothing!K3</f>
        <v>120</v>
      </c>
      <c r="F129" s="26" t="s">
        <v>522</v>
      </c>
      <c r="G129" s="6">
        <v>5</v>
      </c>
      <c r="H129" s="6">
        <f>E121*[1]Clothing!K4</f>
        <v>12</v>
      </c>
      <c r="I129" s="6">
        <f>D121*[1]Clothing!K5</f>
        <v>4800</v>
      </c>
    </row>
    <row r="130" spans="1:9" x14ac:dyDescent="0.25">
      <c r="A130" s="6" t="s">
        <v>714</v>
      </c>
      <c r="B130" s="31" t="s">
        <v>715</v>
      </c>
      <c r="C130" s="26" t="s">
        <v>26</v>
      </c>
      <c r="D130" s="6">
        <f>800</f>
        <v>800</v>
      </c>
      <c r="E130" s="6">
        <f>D121*[1]Clothing!K3</f>
        <v>120</v>
      </c>
      <c r="F130" s="26" t="s">
        <v>522</v>
      </c>
      <c r="G130" s="6">
        <v>5</v>
      </c>
      <c r="H130" s="6">
        <f>E121*[1]Clothing!K4</f>
        <v>12</v>
      </c>
      <c r="I130" s="6">
        <f>D121*[1]Clothing!K5</f>
        <v>4800</v>
      </c>
    </row>
    <row r="131" spans="1:9" x14ac:dyDescent="0.25">
      <c r="A131" s="6" t="s">
        <v>716</v>
      </c>
      <c r="B131" s="27" t="s">
        <v>717</v>
      </c>
      <c r="C131" s="26" t="s">
        <v>26</v>
      </c>
      <c r="D131" s="6">
        <f>800</f>
        <v>800</v>
      </c>
      <c r="E131" s="6">
        <f>D121*[1]Clothing!K3</f>
        <v>120</v>
      </c>
      <c r="F131" s="26" t="s">
        <v>522</v>
      </c>
      <c r="G131" s="6">
        <v>5</v>
      </c>
      <c r="H131" s="6">
        <f>E121*[1]Clothing!K4</f>
        <v>12</v>
      </c>
      <c r="I131" s="6">
        <f>D121*[1]Clothing!K5</f>
        <v>4800</v>
      </c>
    </row>
    <row r="132" spans="1:9" x14ac:dyDescent="0.25">
      <c r="A132" s="6" t="s">
        <v>718</v>
      </c>
      <c r="B132" s="49" t="s">
        <v>719</v>
      </c>
      <c r="C132" s="26" t="s">
        <v>18</v>
      </c>
      <c r="D132" s="6">
        <v>700</v>
      </c>
      <c r="E132" s="6">
        <f>D132*[1]Clothing!K3</f>
        <v>105</v>
      </c>
      <c r="F132" s="36" t="s">
        <v>488</v>
      </c>
      <c r="G132" s="6">
        <v>6</v>
      </c>
      <c r="H132" s="4">
        <f>E132*[1]Clothing!K4</f>
        <v>10.5</v>
      </c>
      <c r="I132" s="4">
        <f>D132*[1]Clothing!K5</f>
        <v>4200</v>
      </c>
    </row>
    <row r="133" spans="1:9" x14ac:dyDescent="0.25">
      <c r="A133" s="6" t="s">
        <v>720</v>
      </c>
      <c r="B133" s="49" t="s">
        <v>721</v>
      </c>
      <c r="C133" s="26" t="s">
        <v>18</v>
      </c>
      <c r="D133" s="6">
        <v>500</v>
      </c>
      <c r="E133" s="6">
        <f>D133*[1]Clothing!K3</f>
        <v>75</v>
      </c>
      <c r="F133" s="27" t="s">
        <v>522</v>
      </c>
      <c r="G133" s="6">
        <v>4</v>
      </c>
      <c r="H133" s="6">
        <f>E133*[1]Clothing!K4</f>
        <v>7.5</v>
      </c>
      <c r="I133" s="6">
        <f>D133*[1]Clothing!K5</f>
        <v>3000</v>
      </c>
    </row>
    <row r="134" spans="1:9" x14ac:dyDescent="0.25">
      <c r="A134" s="34" t="s">
        <v>722</v>
      </c>
      <c r="B134" s="48" t="s">
        <v>723</v>
      </c>
      <c r="C134" s="26" t="s">
        <v>33</v>
      </c>
      <c r="D134" s="33" t="s">
        <v>39</v>
      </c>
      <c r="E134" s="35">
        <v>225</v>
      </c>
      <c r="F134" s="36" t="s">
        <v>513</v>
      </c>
      <c r="G134" s="35">
        <v>0</v>
      </c>
      <c r="H134" s="35">
        <f>SUM(Headgear[[#This Row],[Sell]]*[1]Clothing!K4)</f>
        <v>22.5</v>
      </c>
      <c r="I134" s="33" t="s">
        <v>39</v>
      </c>
    </row>
    <row r="135" spans="1:9" x14ac:dyDescent="0.25">
      <c r="A135" s="6" t="s">
        <v>724</v>
      </c>
      <c r="B135" s="49" t="s">
        <v>725</v>
      </c>
      <c r="C135" s="26" t="s">
        <v>33</v>
      </c>
      <c r="D135" s="4">
        <v>1500</v>
      </c>
      <c r="E135" s="4">
        <f>D135*[1]Clothing!K3</f>
        <v>225</v>
      </c>
      <c r="F135" s="50" t="s">
        <v>513</v>
      </c>
      <c r="G135" s="4">
        <v>10</v>
      </c>
      <c r="H135" s="4">
        <f>E135*[1]Clothing!K4</f>
        <v>22.5</v>
      </c>
      <c r="I135" s="4">
        <f>D135*[1]Clothing!K5</f>
        <v>9000</v>
      </c>
    </row>
    <row r="136" spans="1:9" x14ac:dyDescent="0.25">
      <c r="A136" s="6" t="s">
        <v>726</v>
      </c>
      <c r="B136" s="51" t="s">
        <v>727</v>
      </c>
      <c r="C136" s="26" t="s">
        <v>26</v>
      </c>
      <c r="D136" s="33" t="s">
        <v>39</v>
      </c>
      <c r="E136" s="35">
        <v>120</v>
      </c>
      <c r="F136" s="48" t="s">
        <v>513</v>
      </c>
      <c r="G136" s="35">
        <v>0</v>
      </c>
      <c r="H136" s="35">
        <f>SUM(Headgear[[#This Row],[Sell]]*[1]Clothing!K4)</f>
        <v>12</v>
      </c>
      <c r="I136" s="33" t="s">
        <v>39</v>
      </c>
    </row>
    <row r="137" spans="1:9" x14ac:dyDescent="0.25">
      <c r="A137" s="6" t="s">
        <v>728</v>
      </c>
      <c r="B137" s="51" t="s">
        <v>729</v>
      </c>
      <c r="C137" s="26" t="s">
        <v>18</v>
      </c>
      <c r="D137" s="33" t="s">
        <v>39</v>
      </c>
      <c r="E137" s="35">
        <v>60</v>
      </c>
      <c r="F137" s="48" t="s">
        <v>459</v>
      </c>
      <c r="G137" s="35">
        <v>0</v>
      </c>
      <c r="H137" s="35">
        <f>SUM(Headgear[[#This Row],[Sell]]*[1]Clothing!K4)</f>
        <v>6</v>
      </c>
      <c r="I137" s="33" t="s">
        <v>39</v>
      </c>
    </row>
    <row r="138" spans="1:9" x14ac:dyDescent="0.25">
      <c r="A138" s="6" t="s">
        <v>730</v>
      </c>
      <c r="B138" s="51" t="s">
        <v>731</v>
      </c>
      <c r="C138" s="26" t="s">
        <v>18</v>
      </c>
      <c r="D138" s="33" t="s">
        <v>39</v>
      </c>
      <c r="E138" s="35">
        <v>60</v>
      </c>
      <c r="F138" s="48" t="s">
        <v>459</v>
      </c>
      <c r="G138" s="35">
        <v>0</v>
      </c>
      <c r="H138" s="35">
        <f>SUM(Headgear[[#This Row],[Sell]]*[1]Clothing!K4)</f>
        <v>6</v>
      </c>
      <c r="I138" s="33" t="s">
        <v>39</v>
      </c>
    </row>
    <row r="139" spans="1:9" x14ac:dyDescent="0.25">
      <c r="A139" s="6" t="s">
        <v>732</v>
      </c>
      <c r="B139" s="51" t="s">
        <v>733</v>
      </c>
      <c r="C139" s="26" t="s">
        <v>33</v>
      </c>
      <c r="D139" s="33" t="s">
        <v>39</v>
      </c>
      <c r="E139" s="35">
        <v>400</v>
      </c>
      <c r="F139" s="48" t="s">
        <v>734</v>
      </c>
      <c r="G139" s="35">
        <v>0</v>
      </c>
      <c r="H139" s="35">
        <f>SUM(Headgear[[#This Row],[Sell]]*[1]Clothing!K4)</f>
        <v>40</v>
      </c>
      <c r="I139" s="33" t="s">
        <v>39</v>
      </c>
    </row>
  </sheetData>
  <conditionalFormatting sqref="C2:C133 C135">
    <cfRule type="cellIs" dxfId="617" priority="26" operator="equal">
      <formula>"Common"</formula>
    </cfRule>
  </conditionalFormatting>
  <conditionalFormatting sqref="C2:C133 C135">
    <cfRule type="cellIs" dxfId="616" priority="27" operator="equal">
      <formula>"Uncommon"</formula>
    </cfRule>
  </conditionalFormatting>
  <conditionalFormatting sqref="C2:C133 C135">
    <cfRule type="cellIs" dxfId="615" priority="28" operator="equal">
      <formula>"Rare"</formula>
    </cfRule>
  </conditionalFormatting>
  <conditionalFormatting sqref="C2:C133 C135">
    <cfRule type="cellIs" dxfId="614" priority="29" operator="equal">
      <formula>"Epic"</formula>
    </cfRule>
  </conditionalFormatting>
  <conditionalFormatting sqref="C2:C133 C135">
    <cfRule type="cellIs" dxfId="613" priority="30" operator="equal">
      <formula>"High End"</formula>
    </cfRule>
  </conditionalFormatting>
  <conditionalFormatting sqref="C134">
    <cfRule type="cellIs" dxfId="612" priority="21" operator="equal">
      <formula>"Common"</formula>
    </cfRule>
  </conditionalFormatting>
  <conditionalFormatting sqref="C134">
    <cfRule type="cellIs" dxfId="611" priority="22" operator="equal">
      <formula>"Uncommon"</formula>
    </cfRule>
  </conditionalFormatting>
  <conditionalFormatting sqref="C134">
    <cfRule type="cellIs" dxfId="610" priority="23" operator="equal">
      <formula>"Rare"</formula>
    </cfRule>
  </conditionalFormatting>
  <conditionalFormatting sqref="C134">
    <cfRule type="cellIs" dxfId="609" priority="24" operator="equal">
      <formula>"Epic"</formula>
    </cfRule>
  </conditionalFormatting>
  <conditionalFormatting sqref="C134">
    <cfRule type="cellIs" dxfId="608" priority="25" operator="equal">
      <formula>"High End"</formula>
    </cfRule>
  </conditionalFormatting>
  <conditionalFormatting sqref="C136">
    <cfRule type="cellIs" dxfId="607" priority="16" operator="equal">
      <formula>"Common"</formula>
    </cfRule>
  </conditionalFormatting>
  <conditionalFormatting sqref="C136">
    <cfRule type="cellIs" dxfId="606" priority="17" operator="equal">
      <formula>"Uncommon"</formula>
    </cfRule>
  </conditionalFormatting>
  <conditionalFormatting sqref="C136">
    <cfRule type="cellIs" dxfId="605" priority="18" operator="equal">
      <formula>"Rare"</formula>
    </cfRule>
  </conditionalFormatting>
  <conditionalFormatting sqref="C136">
    <cfRule type="cellIs" dxfId="604" priority="19" operator="equal">
      <formula>"Epic"</formula>
    </cfRule>
  </conditionalFormatting>
  <conditionalFormatting sqref="C136">
    <cfRule type="cellIs" dxfId="603" priority="20" operator="equal">
      <formula>"High End"</formula>
    </cfRule>
  </conditionalFormatting>
  <conditionalFormatting sqref="C137">
    <cfRule type="cellIs" dxfId="602" priority="11" operator="equal">
      <formula>"Common"</formula>
    </cfRule>
  </conditionalFormatting>
  <conditionalFormatting sqref="C137">
    <cfRule type="cellIs" dxfId="601" priority="12" operator="equal">
      <formula>"Uncommon"</formula>
    </cfRule>
  </conditionalFormatting>
  <conditionalFormatting sqref="C137">
    <cfRule type="cellIs" dxfId="600" priority="13" operator="equal">
      <formula>"Rare"</formula>
    </cfRule>
  </conditionalFormatting>
  <conditionalFormatting sqref="C137">
    <cfRule type="cellIs" dxfId="599" priority="14" operator="equal">
      <formula>"Epic"</formula>
    </cfRule>
  </conditionalFormatting>
  <conditionalFormatting sqref="C137">
    <cfRule type="cellIs" dxfId="598" priority="15" operator="equal">
      <formula>"High End"</formula>
    </cfRule>
  </conditionalFormatting>
  <conditionalFormatting sqref="C138">
    <cfRule type="cellIs" dxfId="597" priority="6" operator="equal">
      <formula>"Common"</formula>
    </cfRule>
  </conditionalFormatting>
  <conditionalFormatting sqref="C138">
    <cfRule type="cellIs" dxfId="596" priority="7" operator="equal">
      <formula>"Uncommon"</formula>
    </cfRule>
  </conditionalFormatting>
  <conditionalFormatting sqref="C138">
    <cfRule type="cellIs" dxfId="595" priority="8" operator="equal">
      <formula>"Rare"</formula>
    </cfRule>
  </conditionalFormatting>
  <conditionalFormatting sqref="C138">
    <cfRule type="cellIs" dxfId="594" priority="9" operator="equal">
      <formula>"Epic"</formula>
    </cfRule>
  </conditionalFormatting>
  <conditionalFormatting sqref="C138">
    <cfRule type="cellIs" dxfId="593" priority="10" operator="equal">
      <formula>"High End"</formula>
    </cfRule>
  </conditionalFormatting>
  <conditionalFormatting sqref="C139">
    <cfRule type="cellIs" dxfId="592" priority="1" operator="equal">
      <formula>"Common"</formula>
    </cfRule>
  </conditionalFormatting>
  <conditionalFormatting sqref="C139">
    <cfRule type="cellIs" dxfId="591" priority="2" operator="equal">
      <formula>"Uncommon"</formula>
    </cfRule>
  </conditionalFormatting>
  <conditionalFormatting sqref="C139">
    <cfRule type="cellIs" dxfId="590" priority="3" operator="equal">
      <formula>"Rare"</formula>
    </cfRule>
  </conditionalFormatting>
  <conditionalFormatting sqref="C139">
    <cfRule type="cellIs" dxfId="589" priority="4" operator="equal">
      <formula>"Epic"</formula>
    </cfRule>
  </conditionalFormatting>
  <conditionalFormatting sqref="C139">
    <cfRule type="cellIs" dxfId="588" priority="5" operator="equal">
      <formula>"High End"</formula>
    </cfRule>
  </conditionalFormatting>
  <dataValidations count="2">
    <dataValidation type="list" allowBlank="1" sqref="C2:C139" xr:uid="{00000000-0002-0000-0300-000001000000}">
      <formula1>"Common,Uncommon,Rare,Epic,High End"</formula1>
    </dataValidation>
    <dataValidation type="list" allowBlank="1" sqref="F2:F139" xr:uid="{00000000-0002-0000-0300-000000000000}">
      <formula1>"Civilian,Guerilla,Ghillie Suit,Military"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C14F-ACCD-4E20-AEF4-E4773F947E46}">
  <dimension ref="A1:I121"/>
  <sheetViews>
    <sheetView workbookViewId="0">
      <selection sqref="A1:I122"/>
    </sheetView>
  </sheetViews>
  <sheetFormatPr defaultRowHeight="15" x14ac:dyDescent="0.25"/>
  <cols>
    <col min="1" max="1" width="32.85546875" bestFit="1" customWidth="1"/>
    <col min="2" max="2" width="67.85546875" bestFit="1" customWidth="1"/>
    <col min="3" max="3" width="15.140625" bestFit="1" customWidth="1"/>
    <col min="4" max="4" width="9" bestFit="1" customWidth="1"/>
    <col min="6" max="6" width="10" bestFit="1" customWidth="1"/>
    <col min="7" max="7" width="13.42578125" bestFit="1" customWidth="1"/>
    <col min="8" max="8" width="16.42578125" bestFit="1" customWidth="1"/>
    <col min="9" max="9" width="20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735</v>
      </c>
      <c r="H1" s="1" t="s">
        <v>7</v>
      </c>
      <c r="I1" s="10" t="s">
        <v>8</v>
      </c>
    </row>
    <row r="2" spans="1:9" x14ac:dyDescent="0.25">
      <c r="A2" s="52" t="s">
        <v>736</v>
      </c>
      <c r="B2" s="53" t="s">
        <v>737</v>
      </c>
      <c r="C2" s="20" t="s">
        <v>233</v>
      </c>
      <c r="D2" s="33" t="s">
        <v>39</v>
      </c>
      <c r="E2" s="33" t="s">
        <v>39</v>
      </c>
      <c r="F2" s="26" t="s">
        <v>522</v>
      </c>
      <c r="G2" s="33" t="s">
        <v>39</v>
      </c>
      <c r="H2" s="33" t="s">
        <v>39</v>
      </c>
      <c r="I2" s="33" t="s">
        <v>39</v>
      </c>
    </row>
    <row r="3" spans="1:9" x14ac:dyDescent="0.25">
      <c r="A3" s="52" t="s">
        <v>738</v>
      </c>
      <c r="B3" s="53" t="s">
        <v>739</v>
      </c>
      <c r="C3" s="26" t="s">
        <v>18</v>
      </c>
      <c r="D3" s="52">
        <v>600</v>
      </c>
      <c r="E3" s="52">
        <f>D3*[1]Clothing!K144</f>
        <v>90</v>
      </c>
      <c r="F3" s="46" t="s">
        <v>488</v>
      </c>
      <c r="G3" s="52">
        <v>40</v>
      </c>
      <c r="H3" s="4">
        <f>E3*[1]Clothing!K145</f>
        <v>9</v>
      </c>
      <c r="I3" s="6">
        <f>D3*[1]Clothing!K146</f>
        <v>1800</v>
      </c>
    </row>
    <row r="4" spans="1:9" x14ac:dyDescent="0.25">
      <c r="A4" s="52" t="s">
        <v>740</v>
      </c>
      <c r="B4" s="49" t="s">
        <v>741</v>
      </c>
      <c r="C4" s="26" t="s">
        <v>18</v>
      </c>
      <c r="D4" s="52">
        <v>600</v>
      </c>
      <c r="E4" s="52">
        <f>D4*[1]Clothing!K144</f>
        <v>90</v>
      </c>
      <c r="F4" s="46" t="s">
        <v>488</v>
      </c>
      <c r="G4" s="52">
        <v>40</v>
      </c>
      <c r="H4" s="4">
        <f>E4*[1]Clothing!K145</f>
        <v>9</v>
      </c>
      <c r="I4" s="6">
        <f>D4*[1]Clothing!K146</f>
        <v>1800</v>
      </c>
    </row>
    <row r="5" spans="1:9" x14ac:dyDescent="0.25">
      <c r="A5" s="52" t="s">
        <v>742</v>
      </c>
      <c r="B5" s="53" t="s">
        <v>743</v>
      </c>
      <c r="C5" s="26" t="s">
        <v>18</v>
      </c>
      <c r="D5" s="52">
        <v>600</v>
      </c>
      <c r="E5" s="52">
        <f>D5*[1]Clothing!K144</f>
        <v>90</v>
      </c>
      <c r="F5" s="46" t="s">
        <v>744</v>
      </c>
      <c r="G5" s="52">
        <v>40</v>
      </c>
      <c r="H5" s="4">
        <f>E5*[1]Clothing!K145</f>
        <v>9</v>
      </c>
      <c r="I5" s="6">
        <f>D5*[1]Clothing!K146</f>
        <v>1800</v>
      </c>
    </row>
    <row r="6" spans="1:9" x14ac:dyDescent="0.25">
      <c r="A6" s="52" t="s">
        <v>745</v>
      </c>
      <c r="B6" s="53" t="s">
        <v>746</v>
      </c>
      <c r="C6" s="26" t="s">
        <v>18</v>
      </c>
      <c r="D6" s="52">
        <v>600</v>
      </c>
      <c r="E6" s="52">
        <f>D6*[1]Clothing!K144</f>
        <v>90</v>
      </c>
      <c r="F6" s="46" t="s">
        <v>488</v>
      </c>
      <c r="G6" s="52">
        <v>40</v>
      </c>
      <c r="H6" s="4">
        <f>E6*[1]Clothing!K145</f>
        <v>9</v>
      </c>
      <c r="I6" s="6">
        <f>D6*[1]Clothing!K146</f>
        <v>1800</v>
      </c>
    </row>
    <row r="7" spans="1:9" x14ac:dyDescent="0.25">
      <c r="A7" s="52" t="s">
        <v>747</v>
      </c>
      <c r="B7" s="53" t="s">
        <v>748</v>
      </c>
      <c r="C7" s="26" t="s">
        <v>18</v>
      </c>
      <c r="D7" s="52">
        <v>600</v>
      </c>
      <c r="E7" s="52">
        <f>D7*[1]Clothing!K144</f>
        <v>90</v>
      </c>
      <c r="F7" s="46" t="s">
        <v>488</v>
      </c>
      <c r="G7" s="52">
        <v>40</v>
      </c>
      <c r="H7" s="4">
        <f>E7*[1]Clothing!K145</f>
        <v>9</v>
      </c>
      <c r="I7" s="6">
        <f>D7*[1]Clothing!K146</f>
        <v>1800</v>
      </c>
    </row>
    <row r="8" spans="1:9" x14ac:dyDescent="0.25">
      <c r="A8" s="52" t="s">
        <v>749</v>
      </c>
      <c r="B8" s="53" t="s">
        <v>750</v>
      </c>
      <c r="C8" s="26" t="s">
        <v>18</v>
      </c>
      <c r="D8" s="52">
        <v>600</v>
      </c>
      <c r="E8" s="6">
        <f>D8*[1]Clothing!K144</f>
        <v>90</v>
      </c>
      <c r="F8" s="46" t="s">
        <v>488</v>
      </c>
      <c r="G8" s="52">
        <v>40</v>
      </c>
      <c r="H8" s="4">
        <f>E8*[1]Clothing!K145</f>
        <v>9</v>
      </c>
      <c r="I8" s="6">
        <f>D8*[1]Clothing!K146</f>
        <v>1800</v>
      </c>
    </row>
    <row r="9" spans="1:9" x14ac:dyDescent="0.25">
      <c r="A9" s="52" t="s">
        <v>751</v>
      </c>
      <c r="B9" s="53" t="s">
        <v>752</v>
      </c>
      <c r="C9" s="26" t="s">
        <v>18</v>
      </c>
      <c r="D9" s="52">
        <v>600</v>
      </c>
      <c r="E9" s="52">
        <f>D9*[1]Clothing!K144</f>
        <v>90</v>
      </c>
      <c r="F9" s="46" t="s">
        <v>488</v>
      </c>
      <c r="G9" s="52">
        <v>40</v>
      </c>
      <c r="H9" s="4">
        <f>E9*[1]Clothing!K145</f>
        <v>9</v>
      </c>
      <c r="I9" s="6">
        <f>D9*[1]Clothing!K146</f>
        <v>1800</v>
      </c>
    </row>
    <row r="10" spans="1:9" x14ac:dyDescent="0.25">
      <c r="A10" s="52" t="s">
        <v>753</v>
      </c>
      <c r="B10" s="53" t="s">
        <v>754</v>
      </c>
      <c r="C10" s="26" t="s">
        <v>18</v>
      </c>
      <c r="D10" s="52">
        <v>600</v>
      </c>
      <c r="E10" s="52">
        <f>D10*[1]Clothing!K144</f>
        <v>90</v>
      </c>
      <c r="F10" s="46" t="s">
        <v>488</v>
      </c>
      <c r="G10" s="52">
        <v>40</v>
      </c>
      <c r="H10" s="4">
        <f>E10*[1]Clothing!K145</f>
        <v>9</v>
      </c>
      <c r="I10" s="6">
        <f>D10*[1]Clothing!K146</f>
        <v>1800</v>
      </c>
    </row>
    <row r="11" spans="1:9" x14ac:dyDescent="0.25">
      <c r="A11" s="52" t="s">
        <v>749</v>
      </c>
      <c r="B11" s="53" t="s">
        <v>748</v>
      </c>
      <c r="C11" s="26" t="s">
        <v>18</v>
      </c>
      <c r="D11" s="52">
        <v>600</v>
      </c>
      <c r="E11" s="52">
        <f>D11*[1]Clothing!K144</f>
        <v>90</v>
      </c>
      <c r="F11" s="46" t="s">
        <v>488</v>
      </c>
      <c r="G11" s="52">
        <v>40</v>
      </c>
      <c r="H11" s="4">
        <f>E11*[1]Clothing!K145</f>
        <v>9</v>
      </c>
      <c r="I11" s="6">
        <f>D11*[1]Clothing!K146</f>
        <v>1800</v>
      </c>
    </row>
    <row r="12" spans="1:9" x14ac:dyDescent="0.25">
      <c r="A12" s="52" t="s">
        <v>755</v>
      </c>
      <c r="B12" s="53" t="s">
        <v>756</v>
      </c>
      <c r="C12" s="26" t="s">
        <v>18</v>
      </c>
      <c r="D12" s="52">
        <v>600</v>
      </c>
      <c r="E12" s="52">
        <f>D12*[1]Clothing!K144</f>
        <v>90</v>
      </c>
      <c r="F12" s="46" t="s">
        <v>488</v>
      </c>
      <c r="G12" s="52">
        <v>40</v>
      </c>
      <c r="H12" s="4">
        <f>E12*[1]Clothing!K145</f>
        <v>9</v>
      </c>
      <c r="I12" s="6">
        <f>D12*[1]Clothing!K146</f>
        <v>1800</v>
      </c>
    </row>
    <row r="13" spans="1:9" x14ac:dyDescent="0.25">
      <c r="A13" s="52" t="s">
        <v>757</v>
      </c>
      <c r="B13" s="53" t="s">
        <v>758</v>
      </c>
      <c r="C13" s="26" t="s">
        <v>26</v>
      </c>
      <c r="D13" s="52">
        <v>700</v>
      </c>
      <c r="E13" s="52">
        <f>D13*[1]Clothing!K144</f>
        <v>105</v>
      </c>
      <c r="F13" s="46" t="s">
        <v>488</v>
      </c>
      <c r="G13" s="52">
        <v>40</v>
      </c>
      <c r="H13" s="4">
        <f>E13*[1]Clothing!K145</f>
        <v>10.5</v>
      </c>
      <c r="I13" s="6">
        <f>D13*[1]Clothing!K146</f>
        <v>2100</v>
      </c>
    </row>
    <row r="14" spans="1:9" x14ac:dyDescent="0.25">
      <c r="A14" s="52" t="s">
        <v>759</v>
      </c>
      <c r="B14" s="49" t="s">
        <v>760</v>
      </c>
      <c r="C14" s="26" t="s">
        <v>33</v>
      </c>
      <c r="D14" s="52">
        <v>1000</v>
      </c>
      <c r="E14" s="52">
        <f>D14*[1]Clothing!K144</f>
        <v>150</v>
      </c>
      <c r="F14" s="46" t="s">
        <v>488</v>
      </c>
      <c r="G14" s="52">
        <v>40</v>
      </c>
      <c r="H14" s="4">
        <f>E14*[1]Clothing!K145</f>
        <v>15</v>
      </c>
      <c r="I14" s="6">
        <f>D14*[1]Clothing!K146</f>
        <v>3000</v>
      </c>
    </row>
    <row r="15" spans="1:9" x14ac:dyDescent="0.25">
      <c r="A15" s="52" t="s">
        <v>761</v>
      </c>
      <c r="B15" s="49" t="s">
        <v>762</v>
      </c>
      <c r="C15" s="26" t="s">
        <v>26</v>
      </c>
      <c r="D15" s="52">
        <v>700</v>
      </c>
      <c r="E15" s="52">
        <f>D15*[1]Clothing!K144</f>
        <v>105</v>
      </c>
      <c r="F15" s="46" t="s">
        <v>488</v>
      </c>
      <c r="G15" s="52">
        <v>40</v>
      </c>
      <c r="H15" s="4">
        <f>E15*[1]Clothing!K145</f>
        <v>10.5</v>
      </c>
      <c r="I15" s="6">
        <f>D15*[1]Clothing!K146</f>
        <v>2100</v>
      </c>
    </row>
    <row r="16" spans="1:9" x14ac:dyDescent="0.25">
      <c r="A16" s="52" t="s">
        <v>763</v>
      </c>
      <c r="B16" s="53" t="s">
        <v>764</v>
      </c>
      <c r="C16" s="26" t="s">
        <v>26</v>
      </c>
      <c r="D16" s="52">
        <v>700</v>
      </c>
      <c r="E16" s="52">
        <f>D16*[1]Clothing!K144</f>
        <v>105</v>
      </c>
      <c r="F16" s="46" t="s">
        <v>488</v>
      </c>
      <c r="G16" s="52">
        <v>40</v>
      </c>
      <c r="H16" s="4">
        <f>E16*[1]Clothing!K145</f>
        <v>10.5</v>
      </c>
      <c r="I16" s="6">
        <f>D16*[1]Clothing!K146</f>
        <v>2100</v>
      </c>
    </row>
    <row r="17" spans="1:9" x14ac:dyDescent="0.25">
      <c r="A17" s="52" t="s">
        <v>765</v>
      </c>
      <c r="B17" s="53" t="s">
        <v>766</v>
      </c>
      <c r="C17" s="26" t="s">
        <v>26</v>
      </c>
      <c r="D17" s="52">
        <v>700</v>
      </c>
      <c r="E17" s="52">
        <f>D17*[1]Clothing!K144</f>
        <v>105</v>
      </c>
      <c r="F17" s="46" t="s">
        <v>488</v>
      </c>
      <c r="G17" s="52">
        <v>40</v>
      </c>
      <c r="H17" s="4">
        <f>E17*[1]Clothing!K145</f>
        <v>10.5</v>
      </c>
      <c r="I17" s="6">
        <f>D17*[1]Clothing!K146</f>
        <v>2100</v>
      </c>
    </row>
    <row r="18" spans="1:9" x14ac:dyDescent="0.25">
      <c r="A18" s="52" t="s">
        <v>767</v>
      </c>
      <c r="B18" s="53" t="s">
        <v>768</v>
      </c>
      <c r="C18" s="26" t="s">
        <v>26</v>
      </c>
      <c r="D18" s="52">
        <v>700</v>
      </c>
      <c r="E18" s="52">
        <f>D18*[1]Clothing!K144</f>
        <v>105</v>
      </c>
      <c r="F18" s="46" t="s">
        <v>488</v>
      </c>
      <c r="G18" s="52">
        <v>40</v>
      </c>
      <c r="H18" s="4">
        <f>E18*[1]Clothing!K145</f>
        <v>10.5</v>
      </c>
      <c r="I18" s="6">
        <f>D18*[1]Clothing!K146</f>
        <v>2100</v>
      </c>
    </row>
    <row r="19" spans="1:9" x14ac:dyDescent="0.25">
      <c r="A19" s="52" t="s">
        <v>769</v>
      </c>
      <c r="B19" s="53" t="s">
        <v>770</v>
      </c>
      <c r="C19" s="26" t="s">
        <v>26</v>
      </c>
      <c r="D19" s="52">
        <v>700</v>
      </c>
      <c r="E19" s="52">
        <f>D19*[1]Clothing!K144</f>
        <v>105</v>
      </c>
      <c r="F19" s="46" t="s">
        <v>488</v>
      </c>
      <c r="G19" s="52">
        <v>40</v>
      </c>
      <c r="H19" s="4">
        <f>E19*[1]Clothing!K145</f>
        <v>10.5</v>
      </c>
      <c r="I19" s="6">
        <f>D19*[1]Clothing!K146</f>
        <v>2100</v>
      </c>
    </row>
    <row r="20" spans="1:9" x14ac:dyDescent="0.25">
      <c r="A20" s="52" t="s">
        <v>771</v>
      </c>
      <c r="B20" s="53" t="s">
        <v>772</v>
      </c>
      <c r="C20" s="26" t="s">
        <v>33</v>
      </c>
      <c r="D20" s="52">
        <v>900</v>
      </c>
      <c r="E20" s="52">
        <f>D20*[1]Clothing!K144</f>
        <v>135</v>
      </c>
      <c r="F20" s="46" t="s">
        <v>513</v>
      </c>
      <c r="G20" s="52">
        <v>80</v>
      </c>
      <c r="H20" s="4">
        <f>E20*[1]Clothing!K145</f>
        <v>13.5</v>
      </c>
      <c r="I20" s="6">
        <f>D20*[1]Clothing!K146</f>
        <v>2700</v>
      </c>
    </row>
    <row r="21" spans="1:9" x14ac:dyDescent="0.25">
      <c r="A21" s="52" t="s">
        <v>773</v>
      </c>
      <c r="B21" s="53" t="s">
        <v>774</v>
      </c>
      <c r="C21" s="26" t="s">
        <v>33</v>
      </c>
      <c r="D21" s="52">
        <v>900</v>
      </c>
      <c r="E21" s="52">
        <f>D21*[1]Clothing!K144</f>
        <v>135</v>
      </c>
      <c r="F21" s="46" t="s">
        <v>513</v>
      </c>
      <c r="G21" s="52">
        <v>80</v>
      </c>
      <c r="H21" s="4">
        <f>E21*[1]Clothing!K145</f>
        <v>13.5</v>
      </c>
      <c r="I21" s="6">
        <f>D21*[1]Clothing!K146</f>
        <v>2700</v>
      </c>
    </row>
    <row r="22" spans="1:9" x14ac:dyDescent="0.25">
      <c r="A22" s="52" t="s">
        <v>775</v>
      </c>
      <c r="B22" s="53" t="s">
        <v>776</v>
      </c>
      <c r="C22" s="26" t="s">
        <v>33</v>
      </c>
      <c r="D22" s="28">
        <v>900</v>
      </c>
      <c r="E22" s="52">
        <f>D22*[1]Clothing!K144</f>
        <v>135</v>
      </c>
      <c r="F22" s="46" t="s">
        <v>513</v>
      </c>
      <c r="G22" s="52">
        <v>80</v>
      </c>
      <c r="H22" s="4">
        <f>E22*[1]Clothing!K145</f>
        <v>13.5</v>
      </c>
      <c r="I22" s="6">
        <f>D22*[1]Clothing!K146</f>
        <v>2700</v>
      </c>
    </row>
    <row r="23" spans="1:9" x14ac:dyDescent="0.25">
      <c r="A23" s="52" t="s">
        <v>777</v>
      </c>
      <c r="B23" s="53" t="s">
        <v>778</v>
      </c>
      <c r="C23" s="26" t="s">
        <v>26</v>
      </c>
      <c r="D23" s="52">
        <v>800</v>
      </c>
      <c r="E23" s="52">
        <f>D23*[1]Clothing!K144</f>
        <v>120</v>
      </c>
      <c r="F23" s="46" t="s">
        <v>488</v>
      </c>
      <c r="G23" s="52">
        <v>40</v>
      </c>
      <c r="H23" s="4">
        <f>E23*[1]Clothing!K145</f>
        <v>12</v>
      </c>
      <c r="I23" s="6">
        <f>D23*[1]Clothing!K146</f>
        <v>2400</v>
      </c>
    </row>
    <row r="24" spans="1:9" x14ac:dyDescent="0.25">
      <c r="A24" s="52" t="s">
        <v>779</v>
      </c>
      <c r="B24" s="53" t="s">
        <v>780</v>
      </c>
      <c r="C24" s="26" t="s">
        <v>26</v>
      </c>
      <c r="D24" s="52">
        <v>800</v>
      </c>
      <c r="E24" s="52">
        <f>D24*[1]Clothing!K144</f>
        <v>120</v>
      </c>
      <c r="F24" s="46" t="s">
        <v>488</v>
      </c>
      <c r="G24" s="52">
        <v>40</v>
      </c>
      <c r="H24" s="4">
        <f>E24*[1]Clothing!K145</f>
        <v>12</v>
      </c>
      <c r="I24" s="6">
        <f>D24*[1]Clothing!K146</f>
        <v>2400</v>
      </c>
    </row>
    <row r="25" spans="1:9" x14ac:dyDescent="0.25">
      <c r="A25" s="52" t="s">
        <v>781</v>
      </c>
      <c r="B25" s="53" t="s">
        <v>782</v>
      </c>
      <c r="C25" s="26" t="s">
        <v>11</v>
      </c>
      <c r="D25" s="52">
        <v>300</v>
      </c>
      <c r="E25" s="52">
        <f>D25*[1]Clothing!K144</f>
        <v>45</v>
      </c>
      <c r="F25" s="46" t="s">
        <v>522</v>
      </c>
      <c r="G25" s="28">
        <v>20</v>
      </c>
      <c r="H25" s="4">
        <f>E25*[1]Clothing!K145</f>
        <v>4.5</v>
      </c>
      <c r="I25" s="6">
        <v>0</v>
      </c>
    </row>
    <row r="26" spans="1:9" x14ac:dyDescent="0.25">
      <c r="A26" s="52" t="s">
        <v>783</v>
      </c>
      <c r="B26" s="53" t="s">
        <v>784</v>
      </c>
      <c r="C26" s="26" t="s">
        <v>11</v>
      </c>
      <c r="D26" s="28">
        <v>300</v>
      </c>
      <c r="E26" s="52">
        <f>D26*[1]Clothing!K144</f>
        <v>45</v>
      </c>
      <c r="F26" s="26" t="s">
        <v>522</v>
      </c>
      <c r="G26" s="52">
        <v>20</v>
      </c>
      <c r="H26" s="4">
        <f>E26*[1]Clothing!K145</f>
        <v>4.5</v>
      </c>
      <c r="I26" s="6">
        <v>0</v>
      </c>
    </row>
    <row r="27" spans="1:9" x14ac:dyDescent="0.25">
      <c r="A27" s="52" t="s">
        <v>785</v>
      </c>
      <c r="B27" s="53" t="s">
        <v>786</v>
      </c>
      <c r="C27" s="26" t="s">
        <v>11</v>
      </c>
      <c r="D27" s="28">
        <v>300</v>
      </c>
      <c r="E27" s="52">
        <f>D27*[1]Clothing!K144</f>
        <v>45</v>
      </c>
      <c r="F27" s="26" t="s">
        <v>522</v>
      </c>
      <c r="G27" s="28">
        <v>20</v>
      </c>
      <c r="H27" s="4">
        <f>E27*[1]Clothing!K145</f>
        <v>4.5</v>
      </c>
      <c r="I27" s="6">
        <v>0</v>
      </c>
    </row>
    <row r="28" spans="1:9" x14ac:dyDescent="0.25">
      <c r="A28" s="52" t="s">
        <v>785</v>
      </c>
      <c r="B28" s="53" t="s">
        <v>787</v>
      </c>
      <c r="C28" s="26" t="s">
        <v>11</v>
      </c>
      <c r="D28" s="52">
        <v>300</v>
      </c>
      <c r="E28" s="52">
        <f>D28*[1]Clothing!K144</f>
        <v>45</v>
      </c>
      <c r="F28" s="26" t="s">
        <v>522</v>
      </c>
      <c r="G28" s="52">
        <v>20</v>
      </c>
      <c r="H28" s="4">
        <f>E28*[1]Clothing!K145</f>
        <v>4.5</v>
      </c>
      <c r="I28" s="6">
        <v>0</v>
      </c>
    </row>
    <row r="29" spans="1:9" x14ac:dyDescent="0.25">
      <c r="A29" s="52" t="s">
        <v>788</v>
      </c>
      <c r="B29" s="53" t="s">
        <v>789</v>
      </c>
      <c r="C29" s="26" t="s">
        <v>11</v>
      </c>
      <c r="D29" s="28">
        <v>300</v>
      </c>
      <c r="E29" s="52">
        <f>D29*[1]Clothing!K144</f>
        <v>45</v>
      </c>
      <c r="F29" s="26" t="s">
        <v>522</v>
      </c>
      <c r="G29" s="28">
        <v>20</v>
      </c>
      <c r="H29" s="4">
        <f>E29*[1]Clothing!K145</f>
        <v>4.5</v>
      </c>
      <c r="I29" s="6">
        <v>0</v>
      </c>
    </row>
    <row r="30" spans="1:9" x14ac:dyDescent="0.25">
      <c r="A30" s="52" t="s">
        <v>790</v>
      </c>
      <c r="B30" s="53" t="s">
        <v>791</v>
      </c>
      <c r="C30" s="26" t="s">
        <v>11</v>
      </c>
      <c r="D30" s="28">
        <v>300</v>
      </c>
      <c r="E30" s="52">
        <f>D30*[1]Clothing!K144</f>
        <v>45</v>
      </c>
      <c r="F30" s="26" t="s">
        <v>522</v>
      </c>
      <c r="G30" s="28">
        <v>20</v>
      </c>
      <c r="H30" s="4">
        <f>E30*[1]Clothing!K145</f>
        <v>4.5</v>
      </c>
      <c r="I30" s="6">
        <v>0</v>
      </c>
    </row>
    <row r="31" spans="1:9" x14ac:dyDescent="0.25">
      <c r="A31" s="52" t="s">
        <v>792</v>
      </c>
      <c r="B31" s="53" t="s">
        <v>793</v>
      </c>
      <c r="C31" s="26" t="s">
        <v>11</v>
      </c>
      <c r="D31" s="28">
        <v>300</v>
      </c>
      <c r="E31" s="52">
        <f>D31*[1]Clothing!K144</f>
        <v>45</v>
      </c>
      <c r="F31" s="26" t="s">
        <v>522</v>
      </c>
      <c r="G31" s="28">
        <v>20</v>
      </c>
      <c r="H31" s="54">
        <f>E31*[1]Clothing!K145</f>
        <v>4.5</v>
      </c>
      <c r="I31" s="6">
        <v>0</v>
      </c>
    </row>
    <row r="32" spans="1:9" x14ac:dyDescent="0.25">
      <c r="A32" s="52" t="s">
        <v>794</v>
      </c>
      <c r="B32" s="53" t="s">
        <v>795</v>
      </c>
      <c r="C32" s="26" t="s">
        <v>11</v>
      </c>
      <c r="D32" s="28">
        <v>300</v>
      </c>
      <c r="E32" s="52">
        <f>D32*[1]Clothing!K144</f>
        <v>45</v>
      </c>
      <c r="F32" s="26" t="s">
        <v>522</v>
      </c>
      <c r="G32" s="28">
        <v>20</v>
      </c>
      <c r="H32" s="4">
        <f>E32*[1]Clothing!K145</f>
        <v>4.5</v>
      </c>
      <c r="I32" s="6">
        <v>0</v>
      </c>
    </row>
    <row r="33" spans="1:9" x14ac:dyDescent="0.25">
      <c r="A33" s="52" t="s">
        <v>796</v>
      </c>
      <c r="B33" s="53" t="s">
        <v>797</v>
      </c>
      <c r="C33" s="26" t="s">
        <v>11</v>
      </c>
      <c r="D33" s="28">
        <v>300</v>
      </c>
      <c r="E33" s="52">
        <f>D33*[1]Clothing!K144</f>
        <v>45</v>
      </c>
      <c r="F33" s="26" t="s">
        <v>522</v>
      </c>
      <c r="G33" s="28">
        <v>20</v>
      </c>
      <c r="H33" s="4">
        <f>E33*[1]Clothing!K145</f>
        <v>4.5</v>
      </c>
      <c r="I33" s="6">
        <v>0</v>
      </c>
    </row>
    <row r="34" spans="1:9" x14ac:dyDescent="0.25">
      <c r="A34" s="52" t="s">
        <v>798</v>
      </c>
      <c r="B34" s="53" t="s">
        <v>799</v>
      </c>
      <c r="C34" s="26" t="s">
        <v>11</v>
      </c>
      <c r="D34" s="52">
        <v>300</v>
      </c>
      <c r="E34" s="52">
        <f>D34*[1]Clothing!K144</f>
        <v>45</v>
      </c>
      <c r="F34" s="36" t="s">
        <v>522</v>
      </c>
      <c r="G34" s="52">
        <v>20</v>
      </c>
      <c r="H34" s="4">
        <f>E34*[1]Clothing!K145</f>
        <v>4.5</v>
      </c>
      <c r="I34" s="6">
        <v>0</v>
      </c>
    </row>
    <row r="35" spans="1:9" x14ac:dyDescent="0.25">
      <c r="A35" s="52" t="s">
        <v>800</v>
      </c>
      <c r="B35" s="53" t="s">
        <v>801</v>
      </c>
      <c r="C35" s="26" t="s">
        <v>11</v>
      </c>
      <c r="D35" s="52">
        <v>300</v>
      </c>
      <c r="E35" s="52">
        <f>D35*[1]Clothing!K144</f>
        <v>45</v>
      </c>
      <c r="F35" s="26" t="s">
        <v>522</v>
      </c>
      <c r="G35" s="52">
        <v>20</v>
      </c>
      <c r="H35" s="4">
        <f>E35*[1]Clothing!K145</f>
        <v>4.5</v>
      </c>
      <c r="I35" s="6">
        <v>0</v>
      </c>
    </row>
    <row r="36" spans="1:9" x14ac:dyDescent="0.25">
      <c r="A36" s="52" t="s">
        <v>802</v>
      </c>
      <c r="B36" s="53" t="s">
        <v>803</v>
      </c>
      <c r="C36" s="26" t="s">
        <v>11</v>
      </c>
      <c r="D36" s="52">
        <v>300</v>
      </c>
      <c r="E36" s="52">
        <f>D36*[1]Clothing!K144</f>
        <v>45</v>
      </c>
      <c r="F36" s="26" t="s">
        <v>522</v>
      </c>
      <c r="G36" s="52">
        <v>20</v>
      </c>
      <c r="H36" s="4">
        <f>E36*[1]Clothing!K145</f>
        <v>4.5</v>
      </c>
      <c r="I36" s="6">
        <v>0</v>
      </c>
    </row>
    <row r="37" spans="1:9" x14ac:dyDescent="0.25">
      <c r="A37" s="52" t="s">
        <v>804</v>
      </c>
      <c r="B37" s="53" t="s">
        <v>805</v>
      </c>
      <c r="C37" s="26" t="s">
        <v>18</v>
      </c>
      <c r="D37" s="52">
        <v>600</v>
      </c>
      <c r="E37" s="52">
        <f>D37*[1]Clothing!K144</f>
        <v>90</v>
      </c>
      <c r="F37" s="36" t="s">
        <v>513</v>
      </c>
      <c r="G37" s="52">
        <v>40</v>
      </c>
      <c r="H37" s="4">
        <f>E37*[1]Clothing!K145</f>
        <v>9</v>
      </c>
      <c r="I37" s="6">
        <v>0</v>
      </c>
    </row>
    <row r="38" spans="1:9" x14ac:dyDescent="0.25">
      <c r="A38" s="52" t="s">
        <v>806</v>
      </c>
      <c r="B38" s="53" t="s">
        <v>807</v>
      </c>
      <c r="C38" s="26" t="s">
        <v>33</v>
      </c>
      <c r="D38" s="52">
        <v>1000</v>
      </c>
      <c r="E38" s="52">
        <f>D38*[1]Clothing!K144</f>
        <v>150</v>
      </c>
      <c r="F38" s="36" t="s">
        <v>513</v>
      </c>
      <c r="G38" s="52">
        <v>60</v>
      </c>
      <c r="H38" s="4">
        <f>E38*[1]Clothing!K145</f>
        <v>15</v>
      </c>
      <c r="I38" s="6">
        <f>D38*[1]Clothing!K146</f>
        <v>3000</v>
      </c>
    </row>
    <row r="39" spans="1:9" x14ac:dyDescent="0.25">
      <c r="A39" s="52" t="s">
        <v>808</v>
      </c>
      <c r="B39" s="53" t="s">
        <v>809</v>
      </c>
      <c r="C39" s="26" t="s">
        <v>33</v>
      </c>
      <c r="D39" s="52">
        <v>1000</v>
      </c>
      <c r="E39" s="52">
        <f>D39*[1]Clothing!K144</f>
        <v>150</v>
      </c>
      <c r="F39" s="36" t="s">
        <v>513</v>
      </c>
      <c r="G39" s="52">
        <v>60</v>
      </c>
      <c r="H39" s="4">
        <f>E39*[1]Clothing!K145</f>
        <v>15</v>
      </c>
      <c r="I39" s="6">
        <f>D39*[1]Clothing!K146</f>
        <v>3000</v>
      </c>
    </row>
    <row r="40" spans="1:9" x14ac:dyDescent="0.25">
      <c r="A40" s="52" t="s">
        <v>810</v>
      </c>
      <c r="B40" s="53" t="s">
        <v>811</v>
      </c>
      <c r="C40" s="26" t="s">
        <v>33</v>
      </c>
      <c r="D40" s="52">
        <v>1000</v>
      </c>
      <c r="E40" s="52">
        <f>D40*[1]Clothing!K144</f>
        <v>150</v>
      </c>
      <c r="F40" s="36" t="s">
        <v>513</v>
      </c>
      <c r="G40" s="52">
        <v>60</v>
      </c>
      <c r="H40" s="4">
        <f>E40*[1]Clothing!K145</f>
        <v>15</v>
      </c>
      <c r="I40" s="6">
        <f>D40*[1]Clothing!K146</f>
        <v>3000</v>
      </c>
    </row>
    <row r="41" spans="1:9" x14ac:dyDescent="0.25">
      <c r="A41" s="52" t="s">
        <v>812</v>
      </c>
      <c r="B41" s="53" t="s">
        <v>780</v>
      </c>
      <c r="C41" s="26" t="s">
        <v>26</v>
      </c>
      <c r="D41" s="52">
        <v>700</v>
      </c>
      <c r="E41" s="52">
        <f>D41*[1]Clothing!K144</f>
        <v>105</v>
      </c>
      <c r="F41" s="36" t="s">
        <v>744</v>
      </c>
      <c r="G41" s="52">
        <v>40</v>
      </c>
      <c r="H41" s="4">
        <f>E41*[1]Clothing!K145</f>
        <v>10.5</v>
      </c>
      <c r="I41" s="6">
        <f>D41*[1]Clothing!K146</f>
        <v>2100</v>
      </c>
    </row>
    <row r="42" spans="1:9" x14ac:dyDescent="0.25">
      <c r="A42" s="52" t="s">
        <v>813</v>
      </c>
      <c r="B42" s="53" t="s">
        <v>814</v>
      </c>
      <c r="C42" s="26" t="s">
        <v>26</v>
      </c>
      <c r="D42" s="52">
        <v>800</v>
      </c>
      <c r="E42" s="52">
        <f>D42*[1]Clothing!K144</f>
        <v>120</v>
      </c>
      <c r="F42" s="36" t="s">
        <v>488</v>
      </c>
      <c r="G42" s="52">
        <v>40</v>
      </c>
      <c r="H42" s="33">
        <f>SUM(E42*[1]Clothing!K145)</f>
        <v>12</v>
      </c>
      <c r="I42" s="33">
        <f>SUM(D42*[1]Clothing!K146)</f>
        <v>2400</v>
      </c>
    </row>
    <row r="43" spans="1:9" x14ac:dyDescent="0.25">
      <c r="A43" s="52" t="s">
        <v>815</v>
      </c>
      <c r="B43" s="49" t="s">
        <v>816</v>
      </c>
      <c r="C43" s="26" t="s">
        <v>26</v>
      </c>
      <c r="D43" s="52">
        <v>800</v>
      </c>
      <c r="E43" s="52">
        <f>D43*[1]Clothing!K144</f>
        <v>120</v>
      </c>
      <c r="F43" s="36" t="s">
        <v>488</v>
      </c>
      <c r="G43" s="52">
        <v>40</v>
      </c>
      <c r="H43" s="4">
        <f>E43*[1]Clothing!K145</f>
        <v>12</v>
      </c>
      <c r="I43" s="6">
        <f>D43*[1]Clothing!K146</f>
        <v>2400</v>
      </c>
    </row>
    <row r="44" spans="1:9" x14ac:dyDescent="0.25">
      <c r="A44" s="52" t="s">
        <v>817</v>
      </c>
      <c r="B44" s="53" t="s">
        <v>818</v>
      </c>
      <c r="C44" s="26" t="s">
        <v>18</v>
      </c>
      <c r="D44" s="52">
        <v>500</v>
      </c>
      <c r="E44" s="52">
        <f>D44*[1]Clothing!K144</f>
        <v>75</v>
      </c>
      <c r="F44" s="36" t="s">
        <v>522</v>
      </c>
      <c r="G44" s="52">
        <v>30</v>
      </c>
      <c r="H44" s="4">
        <f>E44*[1]Clothing!K145</f>
        <v>7.5</v>
      </c>
      <c r="I44" s="6">
        <f>D44*[1]Clothing!K146</f>
        <v>1500</v>
      </c>
    </row>
    <row r="45" spans="1:9" x14ac:dyDescent="0.25">
      <c r="A45" s="52" t="s">
        <v>819</v>
      </c>
      <c r="B45" s="53" t="s">
        <v>820</v>
      </c>
      <c r="C45" s="26" t="s">
        <v>18</v>
      </c>
      <c r="D45" s="52">
        <v>350</v>
      </c>
      <c r="E45" s="14">
        <f>D45*[1]Clothing!K144</f>
        <v>52.5</v>
      </c>
      <c r="F45" s="36" t="s">
        <v>744</v>
      </c>
      <c r="G45" s="52">
        <v>30</v>
      </c>
      <c r="H45" s="4">
        <f>E45*[1]Clothing!K145</f>
        <v>5.25</v>
      </c>
      <c r="I45" s="6">
        <f>D45*[1]Clothing!K146</f>
        <v>1050</v>
      </c>
    </row>
    <row r="46" spans="1:9" x14ac:dyDescent="0.25">
      <c r="A46" s="52" t="s">
        <v>821</v>
      </c>
      <c r="B46" s="53" t="s">
        <v>822</v>
      </c>
      <c r="C46" s="26" t="s">
        <v>18</v>
      </c>
      <c r="D46" s="52">
        <v>350</v>
      </c>
      <c r="E46" s="14">
        <f>D46*[1]Clothing!K144</f>
        <v>52.5</v>
      </c>
      <c r="F46" s="36" t="s">
        <v>744</v>
      </c>
      <c r="G46" s="52">
        <v>30</v>
      </c>
      <c r="H46" s="4">
        <f>E46*[1]Clothing!K145</f>
        <v>5.25</v>
      </c>
      <c r="I46" s="6">
        <f>D46*[1]Clothing!K146</f>
        <v>1050</v>
      </c>
    </row>
    <row r="47" spans="1:9" x14ac:dyDescent="0.25">
      <c r="A47" s="52" t="s">
        <v>823</v>
      </c>
      <c r="B47" s="53" t="s">
        <v>824</v>
      </c>
      <c r="C47" s="26" t="s">
        <v>18</v>
      </c>
      <c r="D47" s="52">
        <v>350</v>
      </c>
      <c r="E47" s="14">
        <f>D47*[1]Clothing!K144</f>
        <v>52.5</v>
      </c>
      <c r="F47" s="36" t="s">
        <v>744</v>
      </c>
      <c r="G47" s="52">
        <v>30</v>
      </c>
      <c r="H47" s="4">
        <f>E47*[1]Clothing!K145</f>
        <v>5.25</v>
      </c>
      <c r="I47" s="6">
        <f>D47*[1]Clothing!K146</f>
        <v>1050</v>
      </c>
    </row>
    <row r="48" spans="1:9" x14ac:dyDescent="0.25">
      <c r="A48" s="52" t="s">
        <v>825</v>
      </c>
      <c r="B48" s="53" t="s">
        <v>826</v>
      </c>
      <c r="C48" s="26" t="s">
        <v>18</v>
      </c>
      <c r="D48" s="52">
        <v>350</v>
      </c>
      <c r="E48" s="14">
        <f>D48*[1]Clothing!K144</f>
        <v>52.5</v>
      </c>
      <c r="F48" s="36" t="s">
        <v>744</v>
      </c>
      <c r="G48" s="52">
        <v>30</v>
      </c>
      <c r="H48" s="4">
        <f>E48*[1]Clothing!K145</f>
        <v>5.25</v>
      </c>
      <c r="I48" s="6">
        <f>D48*[1]Clothing!K146</f>
        <v>1050</v>
      </c>
    </row>
    <row r="49" spans="1:9" x14ac:dyDescent="0.25">
      <c r="A49" s="52" t="s">
        <v>827</v>
      </c>
      <c r="B49" s="53" t="s">
        <v>828</v>
      </c>
      <c r="C49" s="26" t="s">
        <v>18</v>
      </c>
      <c r="D49" s="52">
        <v>350</v>
      </c>
      <c r="E49" s="14">
        <f>D49*[1]Clothing!K144</f>
        <v>52.5</v>
      </c>
      <c r="F49" s="36" t="s">
        <v>744</v>
      </c>
      <c r="G49" s="52">
        <v>30</v>
      </c>
      <c r="H49" s="4">
        <f>E49*[1]Clothing!K145</f>
        <v>5.25</v>
      </c>
      <c r="I49" s="6">
        <f>D49*[1]Clothing!K146</f>
        <v>1050</v>
      </c>
    </row>
    <row r="50" spans="1:9" x14ac:dyDescent="0.25">
      <c r="A50" s="52" t="s">
        <v>829</v>
      </c>
      <c r="B50" s="53" t="s">
        <v>830</v>
      </c>
      <c r="C50" s="26" t="s">
        <v>92</v>
      </c>
      <c r="D50" s="52">
        <v>900</v>
      </c>
      <c r="E50" s="52">
        <f>D50*[1]Clothing!K144</f>
        <v>135</v>
      </c>
      <c r="F50" s="36" t="s">
        <v>744</v>
      </c>
      <c r="G50" s="52">
        <v>50</v>
      </c>
      <c r="H50" s="4">
        <f>E50*[1]Clothing!K145</f>
        <v>13.5</v>
      </c>
      <c r="I50" s="6">
        <f>D50*[1]Clothing!K146</f>
        <v>2700</v>
      </c>
    </row>
    <row r="51" spans="1:9" x14ac:dyDescent="0.25">
      <c r="A51" s="52" t="s">
        <v>831</v>
      </c>
      <c r="B51" s="53" t="s">
        <v>832</v>
      </c>
      <c r="C51" s="26" t="s">
        <v>11</v>
      </c>
      <c r="D51" s="52">
        <v>300</v>
      </c>
      <c r="E51" s="52">
        <f>D51*[1]Clothing!K144</f>
        <v>45</v>
      </c>
      <c r="F51" s="26" t="s">
        <v>522</v>
      </c>
      <c r="G51" s="52">
        <v>30</v>
      </c>
      <c r="H51" s="4">
        <f>E51*[1]Clothing!K145</f>
        <v>4.5</v>
      </c>
      <c r="I51" s="6">
        <v>0</v>
      </c>
    </row>
    <row r="52" spans="1:9" x14ac:dyDescent="0.25">
      <c r="A52" s="52" t="s">
        <v>833</v>
      </c>
      <c r="B52" s="53" t="s">
        <v>834</v>
      </c>
      <c r="C52" s="26" t="s">
        <v>11</v>
      </c>
      <c r="D52" s="52">
        <v>300</v>
      </c>
      <c r="E52" s="52">
        <f>D52*[1]Clothing!K144</f>
        <v>45</v>
      </c>
      <c r="F52" s="26" t="s">
        <v>522</v>
      </c>
      <c r="G52" s="52">
        <v>30</v>
      </c>
      <c r="H52" s="4">
        <f>E52*[1]Clothing!K145</f>
        <v>4.5</v>
      </c>
      <c r="I52" s="6">
        <v>0</v>
      </c>
    </row>
    <row r="53" spans="1:9" x14ac:dyDescent="0.25">
      <c r="A53" s="52" t="s">
        <v>835</v>
      </c>
      <c r="B53" s="53" t="s">
        <v>836</v>
      </c>
      <c r="C53" s="26" t="s">
        <v>11</v>
      </c>
      <c r="D53" s="52">
        <v>250</v>
      </c>
      <c r="E53" s="52">
        <f>D53*[1]Clothing!K144</f>
        <v>37.5</v>
      </c>
      <c r="F53" s="26" t="s">
        <v>522</v>
      </c>
      <c r="G53" s="52">
        <v>20</v>
      </c>
      <c r="H53" s="4">
        <f>E53*[1]Clothing!K145</f>
        <v>3.75</v>
      </c>
      <c r="I53" s="6">
        <v>0</v>
      </c>
    </row>
    <row r="54" spans="1:9" x14ac:dyDescent="0.25">
      <c r="A54" s="52" t="s">
        <v>837</v>
      </c>
      <c r="B54" s="53" t="s">
        <v>838</v>
      </c>
      <c r="C54" s="26" t="s">
        <v>11</v>
      </c>
      <c r="D54" s="52">
        <v>300</v>
      </c>
      <c r="E54" s="52">
        <f>D54*[1]Clothing!K144</f>
        <v>45</v>
      </c>
      <c r="F54" s="26" t="s">
        <v>522</v>
      </c>
      <c r="G54" s="52">
        <v>30</v>
      </c>
      <c r="H54" s="4">
        <f>E54*[1]Clothing!K145</f>
        <v>4.5</v>
      </c>
      <c r="I54" s="6">
        <v>0</v>
      </c>
    </row>
    <row r="55" spans="1:9" x14ac:dyDescent="0.25">
      <c r="A55" s="52" t="s">
        <v>839</v>
      </c>
      <c r="B55" s="53" t="s">
        <v>840</v>
      </c>
      <c r="C55" s="26" t="s">
        <v>11</v>
      </c>
      <c r="D55" s="52">
        <v>300</v>
      </c>
      <c r="E55" s="52">
        <f>D55*[1]Clothing!K144</f>
        <v>45</v>
      </c>
      <c r="F55" s="26" t="s">
        <v>522</v>
      </c>
      <c r="G55" s="52">
        <v>30</v>
      </c>
      <c r="H55" s="4">
        <f>E55*[1]Clothing!K145</f>
        <v>4.5</v>
      </c>
      <c r="I55" s="6">
        <v>0</v>
      </c>
    </row>
    <row r="56" spans="1:9" x14ac:dyDescent="0.25">
      <c r="A56" s="52" t="s">
        <v>841</v>
      </c>
      <c r="B56" s="53" t="s">
        <v>842</v>
      </c>
      <c r="C56" s="26" t="s">
        <v>18</v>
      </c>
      <c r="D56" s="52">
        <v>600</v>
      </c>
      <c r="E56" s="52">
        <f>D56*[1]Clothing!K144</f>
        <v>90</v>
      </c>
      <c r="F56" s="36" t="s">
        <v>488</v>
      </c>
      <c r="G56" s="52">
        <v>40</v>
      </c>
      <c r="H56" s="4">
        <f>E56*[1]Clothing!K145</f>
        <v>9</v>
      </c>
      <c r="I56" s="6">
        <f>D56*[1]Clothing!K146</f>
        <v>1800</v>
      </c>
    </row>
    <row r="57" spans="1:9" x14ac:dyDescent="0.25">
      <c r="A57" s="52" t="s">
        <v>843</v>
      </c>
      <c r="B57" s="53" t="s">
        <v>844</v>
      </c>
      <c r="C57" s="26" t="s">
        <v>18</v>
      </c>
      <c r="D57" s="52">
        <v>600</v>
      </c>
      <c r="E57" s="52">
        <f>D57*[1]Clothing!K144</f>
        <v>90</v>
      </c>
      <c r="F57" s="36" t="s">
        <v>488</v>
      </c>
      <c r="G57" s="52">
        <v>40</v>
      </c>
      <c r="H57" s="4">
        <f>E57*[1]Clothing!K145</f>
        <v>9</v>
      </c>
      <c r="I57" s="6">
        <f>D57*[1]Clothing!K146</f>
        <v>1800</v>
      </c>
    </row>
    <row r="58" spans="1:9" x14ac:dyDescent="0.25">
      <c r="A58" s="52" t="s">
        <v>845</v>
      </c>
      <c r="B58" s="53" t="s">
        <v>846</v>
      </c>
      <c r="C58" s="26" t="s">
        <v>18</v>
      </c>
      <c r="D58" s="52">
        <v>600</v>
      </c>
      <c r="E58" s="52">
        <f>D58*[1]Clothing!K144</f>
        <v>90</v>
      </c>
      <c r="F58" s="36" t="s">
        <v>488</v>
      </c>
      <c r="G58" s="52">
        <v>40</v>
      </c>
      <c r="H58" s="4">
        <f>E58*[1]Clothing!K145</f>
        <v>9</v>
      </c>
      <c r="I58" s="6">
        <f>D58*[1]Clothing!K146</f>
        <v>1800</v>
      </c>
    </row>
    <row r="59" spans="1:9" x14ac:dyDescent="0.25">
      <c r="A59" s="52" t="s">
        <v>847</v>
      </c>
      <c r="B59" s="49" t="s">
        <v>848</v>
      </c>
      <c r="C59" s="26" t="s">
        <v>18</v>
      </c>
      <c r="D59" s="52">
        <v>600</v>
      </c>
      <c r="E59" s="52">
        <f>D59*[1]Clothing!K144</f>
        <v>90</v>
      </c>
      <c r="F59" s="36" t="s">
        <v>488</v>
      </c>
      <c r="G59" s="52">
        <v>40</v>
      </c>
      <c r="H59" s="4">
        <f>E59*[1]Clothing!K145</f>
        <v>9</v>
      </c>
      <c r="I59" s="6">
        <f>D59*[1]Clothing!K146</f>
        <v>1800</v>
      </c>
    </row>
    <row r="60" spans="1:9" x14ac:dyDescent="0.25">
      <c r="A60" s="52" t="s">
        <v>849</v>
      </c>
      <c r="B60" s="49" t="s">
        <v>850</v>
      </c>
      <c r="C60" s="26" t="s">
        <v>18</v>
      </c>
      <c r="D60" s="52">
        <v>600</v>
      </c>
      <c r="E60" s="52">
        <f>D60*[1]Clothing!K144</f>
        <v>90</v>
      </c>
      <c r="F60" s="36" t="s">
        <v>488</v>
      </c>
      <c r="G60" s="52">
        <v>40</v>
      </c>
      <c r="H60" s="4">
        <f>E60*[1]Clothing!K145</f>
        <v>9</v>
      </c>
      <c r="I60" s="6">
        <f>D60*[1]Clothing!K146</f>
        <v>1800</v>
      </c>
    </row>
    <row r="61" spans="1:9" x14ac:dyDescent="0.25">
      <c r="A61" s="52" t="s">
        <v>851</v>
      </c>
      <c r="B61" s="49" t="s">
        <v>852</v>
      </c>
      <c r="C61" s="26" t="s">
        <v>18</v>
      </c>
      <c r="D61" s="52">
        <v>600</v>
      </c>
      <c r="E61" s="52">
        <f>D61*[1]Clothing!K144</f>
        <v>90</v>
      </c>
      <c r="F61" s="36" t="s">
        <v>488</v>
      </c>
      <c r="G61" s="52">
        <v>40</v>
      </c>
      <c r="H61" s="4">
        <f>E61*[1]Clothing!K145</f>
        <v>9</v>
      </c>
      <c r="I61" s="6">
        <f>D61*[1]Clothing!K146</f>
        <v>1800</v>
      </c>
    </row>
    <row r="62" spans="1:9" x14ac:dyDescent="0.25">
      <c r="A62" s="52" t="s">
        <v>853</v>
      </c>
      <c r="B62" s="49" t="s">
        <v>854</v>
      </c>
      <c r="C62" s="26" t="s">
        <v>18</v>
      </c>
      <c r="D62" s="52">
        <v>600</v>
      </c>
      <c r="E62" s="52">
        <f>D62*[1]Clothing!K144</f>
        <v>90</v>
      </c>
      <c r="F62" s="36" t="s">
        <v>488</v>
      </c>
      <c r="G62" s="52">
        <v>40</v>
      </c>
      <c r="H62" s="4">
        <f>E62*[1]Clothing!K145</f>
        <v>9</v>
      </c>
      <c r="I62" s="6">
        <f>D62*[1]Clothing!K146</f>
        <v>1800</v>
      </c>
    </row>
    <row r="63" spans="1:9" x14ac:dyDescent="0.25">
      <c r="A63" s="52" t="s">
        <v>855</v>
      </c>
      <c r="B63" s="49" t="s">
        <v>856</v>
      </c>
      <c r="C63" s="26" t="s">
        <v>18</v>
      </c>
      <c r="D63" s="52">
        <v>600</v>
      </c>
      <c r="E63" s="52">
        <f>D63*[1]Clothing!K144</f>
        <v>90</v>
      </c>
      <c r="F63" s="36" t="s">
        <v>488</v>
      </c>
      <c r="G63" s="52">
        <v>40</v>
      </c>
      <c r="H63" s="4">
        <f>E63*[1]Clothing!K145</f>
        <v>9</v>
      </c>
      <c r="I63" s="6">
        <f>D63*[1]Clothing!K146</f>
        <v>1800</v>
      </c>
    </row>
    <row r="64" spans="1:9" x14ac:dyDescent="0.25">
      <c r="A64" s="52" t="s">
        <v>857</v>
      </c>
      <c r="B64" s="53" t="s">
        <v>858</v>
      </c>
      <c r="C64" s="26" t="s">
        <v>18</v>
      </c>
      <c r="D64" s="52">
        <v>600</v>
      </c>
      <c r="E64" s="52">
        <f>D64*[1]Clothing!K144</f>
        <v>90</v>
      </c>
      <c r="F64" s="36" t="s">
        <v>488</v>
      </c>
      <c r="G64" s="52">
        <v>40</v>
      </c>
      <c r="H64" s="4">
        <f>E64*[1]Clothing!K145</f>
        <v>9</v>
      </c>
      <c r="I64" s="6">
        <f>D64*[1]Clothing!K146</f>
        <v>1800</v>
      </c>
    </row>
    <row r="65" spans="1:9" x14ac:dyDescent="0.25">
      <c r="A65" s="52" t="s">
        <v>859</v>
      </c>
      <c r="B65" s="53" t="s">
        <v>860</v>
      </c>
      <c r="C65" s="26" t="s">
        <v>11</v>
      </c>
      <c r="D65" s="52">
        <v>300</v>
      </c>
      <c r="E65" s="52">
        <f>D65*[1]Clothing!K144</f>
        <v>45</v>
      </c>
      <c r="F65" s="36" t="s">
        <v>744</v>
      </c>
      <c r="G65" s="52">
        <v>40</v>
      </c>
      <c r="H65" s="4">
        <f>E65*[1]Clothing!K145</f>
        <v>4.5</v>
      </c>
      <c r="I65" s="6">
        <v>0</v>
      </c>
    </row>
    <row r="66" spans="1:9" x14ac:dyDescent="0.25">
      <c r="A66" s="52" t="s">
        <v>861</v>
      </c>
      <c r="B66" s="53" t="s">
        <v>862</v>
      </c>
      <c r="C66" s="26" t="s">
        <v>11</v>
      </c>
      <c r="D66" s="52">
        <v>200</v>
      </c>
      <c r="E66" s="52">
        <f>D66*[1]Clothing!K144</f>
        <v>30</v>
      </c>
      <c r="F66" s="26" t="s">
        <v>522</v>
      </c>
      <c r="G66" s="52">
        <v>20</v>
      </c>
      <c r="H66" s="4">
        <f>E66*[1]Clothing!K145</f>
        <v>3</v>
      </c>
      <c r="I66" s="6">
        <v>0</v>
      </c>
    </row>
    <row r="67" spans="1:9" x14ac:dyDescent="0.25">
      <c r="A67" s="52" t="s">
        <v>863</v>
      </c>
      <c r="B67" s="53" t="s">
        <v>864</v>
      </c>
      <c r="C67" s="26" t="s">
        <v>11</v>
      </c>
      <c r="D67" s="52">
        <v>200</v>
      </c>
      <c r="E67" s="52">
        <f>D67*[1]Clothing!K144</f>
        <v>30</v>
      </c>
      <c r="F67" s="26" t="s">
        <v>522</v>
      </c>
      <c r="G67" s="52">
        <v>20</v>
      </c>
      <c r="H67" s="4">
        <f>E67*[1]Clothing!K145</f>
        <v>3</v>
      </c>
      <c r="I67" s="6">
        <v>0</v>
      </c>
    </row>
    <row r="68" spans="1:9" x14ac:dyDescent="0.25">
      <c r="A68" s="52" t="s">
        <v>865</v>
      </c>
      <c r="B68" s="53" t="s">
        <v>866</v>
      </c>
      <c r="C68" s="26" t="s">
        <v>11</v>
      </c>
      <c r="D68" s="52">
        <v>200</v>
      </c>
      <c r="E68" s="52">
        <f>D68*[1]Clothing!K144</f>
        <v>30</v>
      </c>
      <c r="F68" s="26" t="s">
        <v>522</v>
      </c>
      <c r="G68" s="52">
        <v>20</v>
      </c>
      <c r="H68" s="4">
        <f>E68*[1]Clothing!K145</f>
        <v>3</v>
      </c>
      <c r="I68" s="6">
        <v>0</v>
      </c>
    </row>
    <row r="69" spans="1:9" x14ac:dyDescent="0.25">
      <c r="A69" s="52" t="s">
        <v>867</v>
      </c>
      <c r="B69" s="53" t="s">
        <v>868</v>
      </c>
      <c r="C69" s="26" t="s">
        <v>11</v>
      </c>
      <c r="D69" s="52">
        <v>200</v>
      </c>
      <c r="E69" s="52">
        <f>D69*[1]Clothing!K144</f>
        <v>30</v>
      </c>
      <c r="F69" s="26" t="s">
        <v>522</v>
      </c>
      <c r="G69" s="52">
        <v>20</v>
      </c>
      <c r="H69" s="4">
        <f>E69*[1]Clothing!K145</f>
        <v>3</v>
      </c>
      <c r="I69" s="6">
        <v>0</v>
      </c>
    </row>
    <row r="70" spans="1:9" x14ac:dyDescent="0.25">
      <c r="A70" s="52" t="s">
        <v>869</v>
      </c>
      <c r="B70" s="53" t="s">
        <v>870</v>
      </c>
      <c r="C70" s="20" t="s">
        <v>233</v>
      </c>
      <c r="D70" s="33" t="s">
        <v>39</v>
      </c>
      <c r="E70" s="33" t="s">
        <v>39</v>
      </c>
      <c r="F70" s="46" t="s">
        <v>39</v>
      </c>
      <c r="G70" s="33" t="s">
        <v>39</v>
      </c>
      <c r="H70" s="33" t="s">
        <v>39</v>
      </c>
      <c r="I70" s="33" t="s">
        <v>39</v>
      </c>
    </row>
    <row r="71" spans="1:9" x14ac:dyDescent="0.25">
      <c r="A71" s="52" t="s">
        <v>871</v>
      </c>
      <c r="B71" s="53" t="s">
        <v>872</v>
      </c>
      <c r="C71" s="26" t="s">
        <v>18</v>
      </c>
      <c r="D71" s="52">
        <v>400</v>
      </c>
      <c r="E71" s="52">
        <f>D71*[1]Clothing!K144</f>
        <v>60</v>
      </c>
      <c r="F71" s="26" t="s">
        <v>744</v>
      </c>
      <c r="G71" s="52">
        <v>30</v>
      </c>
      <c r="H71" s="4">
        <f>E71*[1]Clothing!K145</f>
        <v>6</v>
      </c>
      <c r="I71" s="6">
        <f>D71*[1]Clothing!K146</f>
        <v>1200</v>
      </c>
    </row>
    <row r="72" spans="1:9" x14ac:dyDescent="0.25">
      <c r="A72" s="52" t="s">
        <v>873</v>
      </c>
      <c r="B72" s="53" t="s">
        <v>874</v>
      </c>
      <c r="C72" s="26" t="s">
        <v>11</v>
      </c>
      <c r="D72" s="52">
        <v>200</v>
      </c>
      <c r="E72" s="52">
        <f>D72*[1]Clothing!K144</f>
        <v>30</v>
      </c>
      <c r="F72" s="26" t="s">
        <v>522</v>
      </c>
      <c r="G72" s="52">
        <v>20</v>
      </c>
      <c r="H72" s="4">
        <f>E72*[1]Clothing!K145</f>
        <v>3</v>
      </c>
      <c r="I72" s="6">
        <v>0</v>
      </c>
    </row>
    <row r="73" spans="1:9" x14ac:dyDescent="0.25">
      <c r="A73" s="52" t="s">
        <v>875</v>
      </c>
      <c r="B73" s="53" t="s">
        <v>876</v>
      </c>
      <c r="C73" s="26" t="s">
        <v>11</v>
      </c>
      <c r="D73" s="52">
        <v>200</v>
      </c>
      <c r="E73" s="52">
        <f>D73*[1]Clothing!K144</f>
        <v>30</v>
      </c>
      <c r="F73" s="26" t="s">
        <v>522</v>
      </c>
      <c r="G73" s="28">
        <v>20</v>
      </c>
      <c r="H73" s="4">
        <f>E73*[1]Clothing!K145</f>
        <v>3</v>
      </c>
      <c r="I73" s="6">
        <v>0</v>
      </c>
    </row>
    <row r="74" spans="1:9" x14ac:dyDescent="0.25">
      <c r="A74" s="52" t="s">
        <v>877</v>
      </c>
      <c r="B74" s="53" t="s">
        <v>878</v>
      </c>
      <c r="C74" s="26" t="s">
        <v>11</v>
      </c>
      <c r="D74" s="28">
        <v>200</v>
      </c>
      <c r="E74" s="52">
        <f>D74*[1]Clothing!K144</f>
        <v>30</v>
      </c>
      <c r="F74" s="26" t="s">
        <v>522</v>
      </c>
      <c r="G74" s="28">
        <v>20</v>
      </c>
      <c r="H74" s="4">
        <f>E74*[1]Clothing!K145</f>
        <v>3</v>
      </c>
      <c r="I74" s="6">
        <v>0</v>
      </c>
    </row>
    <row r="75" spans="1:9" x14ac:dyDescent="0.25">
      <c r="A75" s="52" t="s">
        <v>879</v>
      </c>
      <c r="B75" s="53" t="s">
        <v>880</v>
      </c>
      <c r="C75" s="26" t="s">
        <v>11</v>
      </c>
      <c r="D75" s="28">
        <v>200</v>
      </c>
      <c r="E75" s="52">
        <f>D75*[1]Clothing!K144</f>
        <v>30</v>
      </c>
      <c r="F75" s="26" t="s">
        <v>522</v>
      </c>
      <c r="G75" s="28">
        <v>20</v>
      </c>
      <c r="H75" s="4">
        <f>E75*[1]Clothing!K145</f>
        <v>3</v>
      </c>
      <c r="I75" s="6">
        <v>0</v>
      </c>
    </row>
    <row r="76" spans="1:9" x14ac:dyDescent="0.25">
      <c r="A76" s="52" t="s">
        <v>881</v>
      </c>
      <c r="B76" s="53" t="s">
        <v>882</v>
      </c>
      <c r="C76" s="26" t="s">
        <v>11</v>
      </c>
      <c r="D76" s="28">
        <v>200</v>
      </c>
      <c r="E76" s="52">
        <f>D76*[1]Clothing!K144</f>
        <v>30</v>
      </c>
      <c r="F76" s="26" t="s">
        <v>522</v>
      </c>
      <c r="G76" s="52">
        <v>20</v>
      </c>
      <c r="H76" s="4">
        <f>E76*[1]Clothing!K145</f>
        <v>3</v>
      </c>
      <c r="I76" s="6">
        <v>0</v>
      </c>
    </row>
    <row r="77" spans="1:9" x14ac:dyDescent="0.25">
      <c r="A77" s="52" t="s">
        <v>883</v>
      </c>
      <c r="B77" s="53" t="s">
        <v>884</v>
      </c>
      <c r="C77" s="26" t="s">
        <v>11</v>
      </c>
      <c r="D77" s="28">
        <v>200</v>
      </c>
      <c r="E77" s="52">
        <f>D77*[1]Clothing!K144</f>
        <v>30</v>
      </c>
      <c r="F77" s="26" t="s">
        <v>522</v>
      </c>
      <c r="G77" s="28">
        <v>20</v>
      </c>
      <c r="H77" s="4">
        <f>E77*[1]Clothing!K145</f>
        <v>3</v>
      </c>
      <c r="I77" s="6">
        <v>0</v>
      </c>
    </row>
    <row r="78" spans="1:9" x14ac:dyDescent="0.25">
      <c r="A78" s="52" t="s">
        <v>885</v>
      </c>
      <c r="B78" s="53" t="s">
        <v>886</v>
      </c>
      <c r="C78" s="26" t="s">
        <v>11</v>
      </c>
      <c r="D78" s="52">
        <v>200</v>
      </c>
      <c r="E78" s="52">
        <f>D78*[1]Clothing!K144</f>
        <v>30</v>
      </c>
      <c r="F78" s="26" t="s">
        <v>522</v>
      </c>
      <c r="G78" s="28">
        <v>20</v>
      </c>
      <c r="H78" s="4">
        <f>E78*[1]Clothing!K145</f>
        <v>3</v>
      </c>
      <c r="I78" s="6">
        <v>0</v>
      </c>
    </row>
    <row r="79" spans="1:9" x14ac:dyDescent="0.25">
      <c r="A79" s="52" t="s">
        <v>887</v>
      </c>
      <c r="B79" s="53" t="s">
        <v>888</v>
      </c>
      <c r="C79" s="26" t="s">
        <v>11</v>
      </c>
      <c r="D79" s="52">
        <v>200</v>
      </c>
      <c r="E79" s="52">
        <f>D79*[1]Clothing!K144</f>
        <v>30</v>
      </c>
      <c r="F79" s="26" t="s">
        <v>522</v>
      </c>
      <c r="G79" s="28">
        <v>20</v>
      </c>
      <c r="H79" s="4">
        <f>E79*[1]Clothing!K145</f>
        <v>3</v>
      </c>
      <c r="I79" s="6">
        <v>0</v>
      </c>
    </row>
    <row r="80" spans="1:9" x14ac:dyDescent="0.25">
      <c r="A80" s="52" t="s">
        <v>889</v>
      </c>
      <c r="B80" s="53" t="s">
        <v>890</v>
      </c>
      <c r="C80" s="26" t="s">
        <v>11</v>
      </c>
      <c r="D80" s="28">
        <v>200</v>
      </c>
      <c r="E80" s="52">
        <f>D80*[1]Clothing!K144</f>
        <v>30</v>
      </c>
      <c r="F80" s="26" t="s">
        <v>522</v>
      </c>
      <c r="G80" s="28">
        <v>20</v>
      </c>
      <c r="H80" s="4">
        <f>E80*[1]Clothing!K145</f>
        <v>3</v>
      </c>
      <c r="I80" s="6">
        <v>0</v>
      </c>
    </row>
    <row r="81" spans="1:9" x14ac:dyDescent="0.25">
      <c r="A81" s="52" t="s">
        <v>891</v>
      </c>
      <c r="B81" s="53" t="s">
        <v>892</v>
      </c>
      <c r="C81" s="26" t="s">
        <v>11</v>
      </c>
      <c r="D81" s="28">
        <v>200</v>
      </c>
      <c r="E81" s="52">
        <f>[1]Clothing!K144*D81</f>
        <v>30</v>
      </c>
      <c r="F81" s="26" t="s">
        <v>522</v>
      </c>
      <c r="G81" s="28">
        <v>20</v>
      </c>
      <c r="H81" s="4">
        <f>E81*[1]Clothing!K145</f>
        <v>3</v>
      </c>
      <c r="I81" s="6">
        <v>0</v>
      </c>
    </row>
    <row r="82" spans="1:9" x14ac:dyDescent="0.25">
      <c r="A82" s="52" t="s">
        <v>893</v>
      </c>
      <c r="B82" s="53" t="s">
        <v>894</v>
      </c>
      <c r="C82" s="26" t="s">
        <v>11</v>
      </c>
      <c r="D82" s="28">
        <v>200</v>
      </c>
      <c r="E82" s="52">
        <f>[1]Clothing!K144*D82</f>
        <v>30</v>
      </c>
      <c r="F82" s="26" t="s">
        <v>522</v>
      </c>
      <c r="G82" s="28">
        <v>20</v>
      </c>
      <c r="H82" s="4">
        <f>E82*[1]Clothing!K145</f>
        <v>3</v>
      </c>
      <c r="I82" s="6">
        <v>0</v>
      </c>
    </row>
    <row r="83" spans="1:9" x14ac:dyDescent="0.25">
      <c r="A83" s="52" t="s">
        <v>895</v>
      </c>
      <c r="B83" s="55" t="s">
        <v>39</v>
      </c>
      <c r="C83" s="26" t="s">
        <v>18</v>
      </c>
      <c r="D83" s="52">
        <v>500</v>
      </c>
      <c r="E83" s="52">
        <f>D83*[1]Clothing!K144</f>
        <v>75</v>
      </c>
      <c r="F83" s="36" t="s">
        <v>744</v>
      </c>
      <c r="G83" s="52">
        <v>40</v>
      </c>
      <c r="H83" s="4">
        <f>E83*[1]Clothing!K145</f>
        <v>7.5</v>
      </c>
      <c r="I83" s="6">
        <f>D83*[1]Clothing!K146</f>
        <v>1500</v>
      </c>
    </row>
    <row r="84" spans="1:9" x14ac:dyDescent="0.25">
      <c r="A84" s="52" t="s">
        <v>896</v>
      </c>
      <c r="B84" s="55" t="s">
        <v>39</v>
      </c>
      <c r="C84" s="26" t="s">
        <v>33</v>
      </c>
      <c r="D84" s="52">
        <v>1500</v>
      </c>
      <c r="E84" s="52">
        <f>D84*[1]Clothing!K144</f>
        <v>225</v>
      </c>
      <c r="F84" s="36" t="s">
        <v>513</v>
      </c>
      <c r="G84" s="52">
        <v>80</v>
      </c>
      <c r="H84" s="4">
        <f>E84*[1]Clothing!K145</f>
        <v>22.5</v>
      </c>
      <c r="I84" s="6">
        <f>D84*[1]Clothing!K146</f>
        <v>4500</v>
      </c>
    </row>
    <row r="85" spans="1:9" x14ac:dyDescent="0.25">
      <c r="A85" s="52" t="s">
        <v>897</v>
      </c>
      <c r="B85" s="53" t="s">
        <v>898</v>
      </c>
      <c r="C85" s="26" t="s">
        <v>33</v>
      </c>
      <c r="D85" s="52">
        <v>2000</v>
      </c>
      <c r="E85" s="52">
        <f>D85*[1]Clothing!K144</f>
        <v>300</v>
      </c>
      <c r="F85" s="36" t="s">
        <v>513</v>
      </c>
      <c r="G85" s="28">
        <v>60</v>
      </c>
      <c r="H85" s="4">
        <f>E85*[1]Clothing!K145</f>
        <v>30</v>
      </c>
      <c r="I85" s="6">
        <f>D85*[1]Clothing!K146</f>
        <v>6000</v>
      </c>
    </row>
    <row r="86" spans="1:9" x14ac:dyDescent="0.25">
      <c r="A86" s="52" t="s">
        <v>899</v>
      </c>
      <c r="B86" s="53" t="s">
        <v>900</v>
      </c>
      <c r="C86" s="26" t="s">
        <v>33</v>
      </c>
      <c r="D86" s="52">
        <v>2000</v>
      </c>
      <c r="E86" s="52">
        <f>D86*[1]Clothing!K144</f>
        <v>300</v>
      </c>
      <c r="F86" s="36" t="s">
        <v>513</v>
      </c>
      <c r="G86" s="28">
        <v>60</v>
      </c>
      <c r="H86" s="4">
        <f>E86*[1]Clothing!K145</f>
        <v>30</v>
      </c>
      <c r="I86" s="6">
        <f>D86*[1]Clothing!K146</f>
        <v>6000</v>
      </c>
    </row>
    <row r="87" spans="1:9" x14ac:dyDescent="0.25">
      <c r="A87" s="52" t="s">
        <v>901</v>
      </c>
      <c r="B87" s="53" t="s">
        <v>902</v>
      </c>
      <c r="C87" s="26" t="s">
        <v>33</v>
      </c>
      <c r="D87" s="52">
        <v>2000</v>
      </c>
      <c r="E87" s="52">
        <f>D87*[1]Clothing!K144</f>
        <v>300</v>
      </c>
      <c r="F87" s="36" t="s">
        <v>513</v>
      </c>
      <c r="G87" s="28">
        <v>60</v>
      </c>
      <c r="H87" s="4">
        <f>E87*[1]Clothing!K145</f>
        <v>30</v>
      </c>
      <c r="I87" s="6">
        <f>D87*[1]Clothing!K146</f>
        <v>6000</v>
      </c>
    </row>
    <row r="88" spans="1:9" x14ac:dyDescent="0.25">
      <c r="A88" s="52" t="s">
        <v>903</v>
      </c>
      <c r="B88" s="53" t="s">
        <v>904</v>
      </c>
      <c r="C88" s="26" t="s">
        <v>33</v>
      </c>
      <c r="D88" s="52">
        <v>2000</v>
      </c>
      <c r="E88" s="52">
        <f>D88*[1]Clothing!K144</f>
        <v>300</v>
      </c>
      <c r="F88" s="36" t="s">
        <v>513</v>
      </c>
      <c r="G88" s="28">
        <v>60</v>
      </c>
      <c r="H88" s="4">
        <f>E88*[1]Clothing!K145</f>
        <v>30</v>
      </c>
      <c r="I88" s="6">
        <f>D88*[1]Clothing!K146</f>
        <v>6000</v>
      </c>
    </row>
    <row r="89" spans="1:9" x14ac:dyDescent="0.25">
      <c r="A89" s="52" t="s">
        <v>905</v>
      </c>
      <c r="B89" s="53" t="s">
        <v>906</v>
      </c>
      <c r="C89" s="26" t="s">
        <v>33</v>
      </c>
      <c r="D89" s="52">
        <v>2000</v>
      </c>
      <c r="E89" s="52">
        <f>D89*[1]Clothing!K144</f>
        <v>300</v>
      </c>
      <c r="F89" s="36" t="s">
        <v>513</v>
      </c>
      <c r="G89" s="28">
        <v>60</v>
      </c>
      <c r="H89" s="4">
        <f>E89*[1]Clothing!K145</f>
        <v>30</v>
      </c>
      <c r="I89" s="6">
        <f>D89*[1]Clothing!K146</f>
        <v>6000</v>
      </c>
    </row>
    <row r="90" spans="1:9" x14ac:dyDescent="0.25">
      <c r="A90" s="52" t="s">
        <v>907</v>
      </c>
      <c r="B90" s="53" t="s">
        <v>908</v>
      </c>
      <c r="C90" s="26" t="s">
        <v>33</v>
      </c>
      <c r="D90" s="52">
        <v>2000</v>
      </c>
      <c r="E90" s="52">
        <f>D90*[1]Clothing!K144</f>
        <v>300</v>
      </c>
      <c r="F90" s="36" t="s">
        <v>513</v>
      </c>
      <c r="G90" s="28">
        <v>60</v>
      </c>
      <c r="H90" s="4">
        <f>E90*[1]Clothing!K145</f>
        <v>30</v>
      </c>
      <c r="I90" s="6">
        <f>D90*[1]Clothing!K146</f>
        <v>6000</v>
      </c>
    </row>
    <row r="91" spans="1:9" x14ac:dyDescent="0.25">
      <c r="A91" s="52" t="s">
        <v>909</v>
      </c>
      <c r="B91" s="53" t="s">
        <v>910</v>
      </c>
      <c r="C91" s="26" t="s">
        <v>33</v>
      </c>
      <c r="D91" s="52">
        <v>2000</v>
      </c>
      <c r="E91" s="52">
        <f>[1]Clothing!K144*D91</f>
        <v>300</v>
      </c>
      <c r="F91" s="36" t="s">
        <v>513</v>
      </c>
      <c r="G91" s="28">
        <v>60</v>
      </c>
      <c r="H91" s="4">
        <f>E91*[1]Clothing!K145</f>
        <v>30</v>
      </c>
      <c r="I91" s="6">
        <f>D91*[1]Clothing!K146</f>
        <v>6000</v>
      </c>
    </row>
    <row r="92" spans="1:9" x14ac:dyDescent="0.25">
      <c r="A92" s="52" t="s">
        <v>911</v>
      </c>
      <c r="B92" s="53" t="s">
        <v>912</v>
      </c>
      <c r="C92" s="26" t="s">
        <v>33</v>
      </c>
      <c r="D92" s="52">
        <v>2000</v>
      </c>
      <c r="E92" s="52">
        <f>[1]Clothing!K144*D92</f>
        <v>300</v>
      </c>
      <c r="F92" s="36" t="s">
        <v>513</v>
      </c>
      <c r="G92" s="28">
        <v>60</v>
      </c>
      <c r="H92" s="4">
        <f>E92*[1]Clothing!K145</f>
        <v>30</v>
      </c>
      <c r="I92" s="6">
        <f>D92*[1]Clothing!K146</f>
        <v>6000</v>
      </c>
    </row>
    <row r="93" spans="1:9" x14ac:dyDescent="0.25">
      <c r="A93" s="52" t="s">
        <v>913</v>
      </c>
      <c r="B93" s="53" t="s">
        <v>914</v>
      </c>
      <c r="C93" s="26" t="s">
        <v>33</v>
      </c>
      <c r="D93" s="52">
        <v>2000</v>
      </c>
      <c r="E93" s="52">
        <f>D93*[1]Clothing!K144</f>
        <v>300</v>
      </c>
      <c r="F93" s="36" t="s">
        <v>513</v>
      </c>
      <c r="G93" s="28">
        <v>60</v>
      </c>
      <c r="H93" s="4">
        <f>E93*[1]Clothing!K145</f>
        <v>30</v>
      </c>
      <c r="I93" s="6">
        <f>D93*[1]Clothing!K146</f>
        <v>6000</v>
      </c>
    </row>
    <row r="94" spans="1:9" x14ac:dyDescent="0.25">
      <c r="A94" s="6" t="s">
        <v>915</v>
      </c>
      <c r="B94" s="49" t="s">
        <v>916</v>
      </c>
      <c r="C94" s="26" t="s">
        <v>33</v>
      </c>
      <c r="D94" s="6">
        <v>2000</v>
      </c>
      <c r="E94" s="6">
        <f>D94*[1]Clothing!K144</f>
        <v>300</v>
      </c>
      <c r="F94" s="36" t="s">
        <v>513</v>
      </c>
      <c r="G94" s="6">
        <v>40</v>
      </c>
      <c r="H94" s="4">
        <f>E94*[1]Clothing!K145</f>
        <v>30</v>
      </c>
      <c r="I94" s="6">
        <f>D94*[1]Clothing!K146</f>
        <v>6000</v>
      </c>
    </row>
    <row r="95" spans="1:9" x14ac:dyDescent="0.25">
      <c r="A95" s="52" t="s">
        <v>917</v>
      </c>
      <c r="B95" s="53" t="s">
        <v>918</v>
      </c>
      <c r="C95" s="26" t="s">
        <v>33</v>
      </c>
      <c r="D95" s="52">
        <v>2000</v>
      </c>
      <c r="E95" s="52">
        <f>D95*[1]Clothing!K144</f>
        <v>300</v>
      </c>
      <c r="F95" s="36" t="s">
        <v>513</v>
      </c>
      <c r="G95" s="52">
        <v>60</v>
      </c>
      <c r="H95" s="4">
        <f>E95*[1]Clothing!K145</f>
        <v>30</v>
      </c>
      <c r="I95" s="6">
        <f>D95*[1]Clothing!K146</f>
        <v>6000</v>
      </c>
    </row>
    <row r="96" spans="1:9" x14ac:dyDescent="0.25">
      <c r="A96" s="52" t="s">
        <v>919</v>
      </c>
      <c r="B96" s="56" t="s">
        <v>39</v>
      </c>
      <c r="C96" s="26" t="s">
        <v>11</v>
      </c>
      <c r="D96" s="52">
        <v>300</v>
      </c>
      <c r="E96" s="52">
        <f>D96*[1]Clothing!K144</f>
        <v>45</v>
      </c>
      <c r="F96" s="36" t="s">
        <v>744</v>
      </c>
      <c r="G96" s="52">
        <v>30</v>
      </c>
      <c r="H96" s="4">
        <f>E96*[1]Clothing!K145</f>
        <v>4.5</v>
      </c>
      <c r="I96" s="6">
        <v>0</v>
      </c>
    </row>
    <row r="97" spans="1:9" x14ac:dyDescent="0.25">
      <c r="A97" s="6" t="s">
        <v>920</v>
      </c>
      <c r="B97" s="27" t="s">
        <v>921</v>
      </c>
      <c r="C97" s="26" t="s">
        <v>11</v>
      </c>
      <c r="D97" s="6">
        <v>300</v>
      </c>
      <c r="E97" s="4">
        <f>D97*[1]Clothing!K144</f>
        <v>45</v>
      </c>
      <c r="F97" s="36" t="s">
        <v>744</v>
      </c>
      <c r="G97" s="6">
        <v>30</v>
      </c>
      <c r="H97" s="4">
        <f>E97*[1]Clothing!K145</f>
        <v>4.5</v>
      </c>
      <c r="I97" s="6">
        <v>0</v>
      </c>
    </row>
    <row r="98" spans="1:9" x14ac:dyDescent="0.25">
      <c r="A98" s="6" t="s">
        <v>922</v>
      </c>
      <c r="B98" s="27" t="s">
        <v>923</v>
      </c>
      <c r="C98" s="26" t="s">
        <v>11</v>
      </c>
      <c r="D98" s="28">
        <v>300</v>
      </c>
      <c r="E98" s="4">
        <f>D98*[1]Clothing!K144</f>
        <v>45</v>
      </c>
      <c r="F98" s="36" t="s">
        <v>744</v>
      </c>
      <c r="G98" s="28">
        <v>30</v>
      </c>
      <c r="H98" s="4">
        <f>E98*[1]Clothing!K145</f>
        <v>4.5</v>
      </c>
      <c r="I98" s="6">
        <v>0</v>
      </c>
    </row>
    <row r="99" spans="1:9" x14ac:dyDescent="0.25">
      <c r="A99" s="6" t="s">
        <v>924</v>
      </c>
      <c r="B99" s="27" t="s">
        <v>925</v>
      </c>
      <c r="C99" s="26" t="s">
        <v>11</v>
      </c>
      <c r="D99" s="28">
        <v>300</v>
      </c>
      <c r="E99" s="4">
        <f>D99*[1]Clothing!K144</f>
        <v>45</v>
      </c>
      <c r="F99" s="36" t="s">
        <v>744</v>
      </c>
      <c r="G99" s="28">
        <v>30</v>
      </c>
      <c r="H99" s="4">
        <f>E99*[1]Clothing!K145</f>
        <v>4.5</v>
      </c>
      <c r="I99" s="6">
        <v>0</v>
      </c>
    </row>
    <row r="100" spans="1:9" x14ac:dyDescent="0.25">
      <c r="A100" s="6" t="s">
        <v>926</v>
      </c>
      <c r="B100" s="27" t="s">
        <v>927</v>
      </c>
      <c r="C100" s="26" t="s">
        <v>11</v>
      </c>
      <c r="D100" s="28">
        <v>300</v>
      </c>
      <c r="E100" s="4">
        <f>D100*[1]Clothing!K144</f>
        <v>45</v>
      </c>
      <c r="F100" s="36" t="s">
        <v>744</v>
      </c>
      <c r="G100" s="28">
        <v>30</v>
      </c>
      <c r="H100" s="4">
        <f>E100*[1]Clothing!K145</f>
        <v>4.5</v>
      </c>
      <c r="I100" s="6">
        <v>0</v>
      </c>
    </row>
    <row r="101" spans="1:9" x14ac:dyDescent="0.25">
      <c r="A101" s="6" t="s">
        <v>928</v>
      </c>
      <c r="B101" s="27" t="s">
        <v>929</v>
      </c>
      <c r="C101" s="26" t="s">
        <v>11</v>
      </c>
      <c r="D101" s="28">
        <v>300</v>
      </c>
      <c r="E101" s="4">
        <f>D101*[1]Clothing!K144</f>
        <v>45</v>
      </c>
      <c r="F101" s="36" t="s">
        <v>744</v>
      </c>
      <c r="G101" s="28">
        <v>30</v>
      </c>
      <c r="H101" s="4">
        <f>E101*[1]Clothing!K145</f>
        <v>4.5</v>
      </c>
      <c r="I101" s="6">
        <v>0</v>
      </c>
    </row>
    <row r="102" spans="1:9" x14ac:dyDescent="0.25">
      <c r="A102" s="6" t="s">
        <v>930</v>
      </c>
      <c r="B102" s="27" t="s">
        <v>931</v>
      </c>
      <c r="C102" s="26" t="s">
        <v>11</v>
      </c>
      <c r="D102" s="28">
        <v>300</v>
      </c>
      <c r="E102" s="4">
        <f>D102*[1]Clothing!K144</f>
        <v>45</v>
      </c>
      <c r="F102" s="36" t="s">
        <v>522</v>
      </c>
      <c r="G102" s="28">
        <v>30</v>
      </c>
      <c r="H102" s="4">
        <f>E102*[1]Clothing!K145</f>
        <v>4.5</v>
      </c>
      <c r="I102" s="6">
        <v>0</v>
      </c>
    </row>
    <row r="103" spans="1:9" x14ac:dyDescent="0.25">
      <c r="A103" s="6" t="s">
        <v>932</v>
      </c>
      <c r="B103" s="27" t="s">
        <v>933</v>
      </c>
      <c r="C103" s="26" t="s">
        <v>11</v>
      </c>
      <c r="D103" s="28">
        <v>300</v>
      </c>
      <c r="E103" s="4">
        <f>D103*[1]Clothing!K144</f>
        <v>45</v>
      </c>
      <c r="F103" s="36" t="s">
        <v>522</v>
      </c>
      <c r="G103" s="28">
        <v>30</v>
      </c>
      <c r="H103" s="4">
        <f>E103*[1]Clothing!K145</f>
        <v>4.5</v>
      </c>
      <c r="I103" s="6">
        <v>0</v>
      </c>
    </row>
    <row r="104" spans="1:9" x14ac:dyDescent="0.25">
      <c r="A104" s="6" t="s">
        <v>934</v>
      </c>
      <c r="B104" s="27" t="s">
        <v>935</v>
      </c>
      <c r="C104" s="26" t="s">
        <v>11</v>
      </c>
      <c r="D104" s="28">
        <v>300</v>
      </c>
      <c r="E104" s="4">
        <f>D104*[1]Clothing!K144</f>
        <v>45</v>
      </c>
      <c r="F104" s="36" t="s">
        <v>522</v>
      </c>
      <c r="G104" s="28">
        <v>30</v>
      </c>
      <c r="H104" s="4">
        <f>E104*[1]Clothing!K145</f>
        <v>4.5</v>
      </c>
      <c r="I104" s="6">
        <v>0</v>
      </c>
    </row>
    <row r="105" spans="1:9" x14ac:dyDescent="0.25">
      <c r="A105" s="6" t="s">
        <v>936</v>
      </c>
      <c r="B105" s="27" t="s">
        <v>937</v>
      </c>
      <c r="C105" s="26" t="s">
        <v>11</v>
      </c>
      <c r="D105" s="28">
        <v>300</v>
      </c>
      <c r="E105" s="4">
        <f>D105*[1]Clothing!K144</f>
        <v>45</v>
      </c>
      <c r="F105" s="36" t="s">
        <v>522</v>
      </c>
      <c r="G105" s="28">
        <v>30</v>
      </c>
      <c r="H105" s="4">
        <f>E105*[1]Clothing!K145</f>
        <v>4.5</v>
      </c>
      <c r="I105" s="6">
        <v>0</v>
      </c>
    </row>
    <row r="106" spans="1:9" x14ac:dyDescent="0.25">
      <c r="A106" s="6" t="s">
        <v>938</v>
      </c>
      <c r="B106" s="27" t="s">
        <v>939</v>
      </c>
      <c r="C106" s="26" t="s">
        <v>11</v>
      </c>
      <c r="D106" s="28">
        <v>300</v>
      </c>
      <c r="E106" s="4">
        <f>D106*[1]Clothing!K144</f>
        <v>45</v>
      </c>
      <c r="F106" s="36" t="s">
        <v>522</v>
      </c>
      <c r="G106" s="28">
        <v>30</v>
      </c>
      <c r="H106" s="4">
        <f>E106*[1]Clothing!K145</f>
        <v>4.5</v>
      </c>
      <c r="I106" s="6">
        <v>0</v>
      </c>
    </row>
    <row r="107" spans="1:9" x14ac:dyDescent="0.25">
      <c r="A107" s="6" t="s">
        <v>940</v>
      </c>
      <c r="B107" s="27" t="s">
        <v>941</v>
      </c>
      <c r="C107" s="26" t="s">
        <v>11</v>
      </c>
      <c r="D107" s="28">
        <v>300</v>
      </c>
      <c r="E107" s="4">
        <f>D107*[1]Clothing!K144</f>
        <v>45</v>
      </c>
      <c r="F107" s="36" t="s">
        <v>522</v>
      </c>
      <c r="G107" s="28">
        <v>30</v>
      </c>
      <c r="H107" s="4">
        <f>E107*[1]Clothing!K145</f>
        <v>4.5</v>
      </c>
      <c r="I107" s="6">
        <v>0</v>
      </c>
    </row>
    <row r="108" spans="1:9" x14ac:dyDescent="0.25">
      <c r="A108" s="6" t="s">
        <v>942</v>
      </c>
      <c r="B108" s="49" t="s">
        <v>943</v>
      </c>
      <c r="C108" s="26" t="s">
        <v>11</v>
      </c>
      <c r="D108" s="28">
        <v>300</v>
      </c>
      <c r="E108" s="4">
        <f>D108*[1]Clothing!K144</f>
        <v>45</v>
      </c>
      <c r="F108" s="36" t="s">
        <v>522</v>
      </c>
      <c r="G108" s="6">
        <v>30</v>
      </c>
      <c r="H108" s="4">
        <f>E108*[1]Clothing!K145</f>
        <v>4.5</v>
      </c>
      <c r="I108" s="6">
        <v>0</v>
      </c>
    </row>
    <row r="109" spans="1:9" x14ac:dyDescent="0.25">
      <c r="A109" s="6" t="s">
        <v>944</v>
      </c>
      <c r="B109" s="49" t="s">
        <v>945</v>
      </c>
      <c r="C109" s="26" t="s">
        <v>18</v>
      </c>
      <c r="D109" s="6">
        <v>400</v>
      </c>
      <c r="E109" s="6">
        <f>D109*[1]Clothing!K144</f>
        <v>60</v>
      </c>
      <c r="F109" s="36" t="s">
        <v>744</v>
      </c>
      <c r="G109" s="6">
        <v>40</v>
      </c>
      <c r="H109" s="4">
        <f>E109*[1]Clothing!K145</f>
        <v>6</v>
      </c>
      <c r="I109" s="6">
        <f>D109*[1]Clothing!K146</f>
        <v>1200</v>
      </c>
    </row>
    <row r="110" spans="1:9" x14ac:dyDescent="0.25">
      <c r="A110" s="6" t="s">
        <v>946</v>
      </c>
      <c r="B110" s="27" t="s">
        <v>947</v>
      </c>
      <c r="C110" s="26" t="s">
        <v>18</v>
      </c>
      <c r="D110" s="6">
        <v>400</v>
      </c>
      <c r="E110" s="6">
        <f>D110*[1]Clothing!K144</f>
        <v>60</v>
      </c>
      <c r="F110" s="36" t="s">
        <v>488</v>
      </c>
      <c r="G110" s="6">
        <v>40</v>
      </c>
      <c r="H110" s="4">
        <f>E110*[1]Clothing!K145</f>
        <v>6</v>
      </c>
      <c r="I110" s="6">
        <f>D111*[1]Clothing!K146</f>
        <v>1200</v>
      </c>
    </row>
    <row r="111" spans="1:9" x14ac:dyDescent="0.25">
      <c r="A111" s="6" t="s">
        <v>948</v>
      </c>
      <c r="B111" s="27" t="s">
        <v>949</v>
      </c>
      <c r="C111" s="26" t="s">
        <v>18</v>
      </c>
      <c r="D111" s="6">
        <v>400</v>
      </c>
      <c r="E111" s="6">
        <f>D111*[1]Clothing!K144</f>
        <v>60</v>
      </c>
      <c r="F111" s="36" t="s">
        <v>488</v>
      </c>
      <c r="G111" s="6">
        <v>40</v>
      </c>
      <c r="H111" s="4">
        <f>E111*[1]Clothing!K145</f>
        <v>6</v>
      </c>
      <c r="I111" s="6">
        <f>D111*[1]Clothing!K146</f>
        <v>1200</v>
      </c>
    </row>
    <row r="112" spans="1:9" x14ac:dyDescent="0.25">
      <c r="A112" s="6" t="s">
        <v>950</v>
      </c>
      <c r="B112" s="27" t="s">
        <v>951</v>
      </c>
      <c r="C112" s="26" t="s">
        <v>18</v>
      </c>
      <c r="D112" s="6">
        <v>400</v>
      </c>
      <c r="E112" s="6">
        <f>D112*[1]Clothing!K144</f>
        <v>60</v>
      </c>
      <c r="F112" s="36" t="s">
        <v>488</v>
      </c>
      <c r="G112" s="6">
        <v>40</v>
      </c>
      <c r="H112" s="4">
        <f>E112*[1]Clothing!K145</f>
        <v>6</v>
      </c>
      <c r="I112" s="6">
        <f>D112*[1]Clothing!K146</f>
        <v>1200</v>
      </c>
    </row>
    <row r="113" spans="1:9" x14ac:dyDescent="0.25">
      <c r="A113" s="6" t="s">
        <v>952</v>
      </c>
      <c r="B113" s="27" t="s">
        <v>953</v>
      </c>
      <c r="C113" s="26" t="s">
        <v>18</v>
      </c>
      <c r="D113" s="6">
        <v>400</v>
      </c>
      <c r="E113" s="6">
        <f>D113*[1]Clothing!K144</f>
        <v>60</v>
      </c>
      <c r="F113" s="36" t="s">
        <v>488</v>
      </c>
      <c r="G113" s="6">
        <v>40</v>
      </c>
      <c r="H113" s="4">
        <f>E113*[1]Clothing!K145</f>
        <v>6</v>
      </c>
      <c r="I113" s="6">
        <f>D113*[1]Clothing!K146</f>
        <v>1200</v>
      </c>
    </row>
    <row r="114" spans="1:9" x14ac:dyDescent="0.25">
      <c r="A114" s="6" t="s">
        <v>954</v>
      </c>
      <c r="B114" s="27" t="s">
        <v>955</v>
      </c>
      <c r="C114" s="26" t="s">
        <v>18</v>
      </c>
      <c r="D114" s="6">
        <v>400</v>
      </c>
      <c r="E114" s="6">
        <f>D114*[1]Clothing!K144</f>
        <v>60</v>
      </c>
      <c r="F114" s="36" t="s">
        <v>488</v>
      </c>
      <c r="G114" s="6">
        <v>40</v>
      </c>
      <c r="H114" s="4">
        <f>E114*[1]Clothing!K145</f>
        <v>6</v>
      </c>
      <c r="I114" s="6">
        <f>D114*[1]Clothing!K146</f>
        <v>1200</v>
      </c>
    </row>
    <row r="115" spans="1:9" x14ac:dyDescent="0.25">
      <c r="A115" s="6" t="s">
        <v>956</v>
      </c>
      <c r="B115" s="49" t="s">
        <v>957</v>
      </c>
      <c r="C115" s="26" t="s">
        <v>33</v>
      </c>
      <c r="D115" s="6">
        <v>1000</v>
      </c>
      <c r="E115" s="6">
        <f>D115*[1]Clothing!K145</f>
        <v>100</v>
      </c>
      <c r="F115" s="36" t="s">
        <v>513</v>
      </c>
      <c r="G115" s="6">
        <v>20</v>
      </c>
      <c r="H115" s="4">
        <f>E115*[1]Clothing!K145</f>
        <v>10</v>
      </c>
      <c r="I115" s="6">
        <f>D115*[1]Clothing!K146</f>
        <v>3000</v>
      </c>
    </row>
    <row r="116" spans="1:9" x14ac:dyDescent="0.25">
      <c r="A116" s="6" t="s">
        <v>958</v>
      </c>
      <c r="B116" s="49" t="s">
        <v>959</v>
      </c>
      <c r="C116" s="26" t="s">
        <v>33</v>
      </c>
      <c r="D116" s="6">
        <v>1000</v>
      </c>
      <c r="E116" s="6">
        <f>D116*[1]Clothing!K145</f>
        <v>100</v>
      </c>
      <c r="F116" s="36" t="s">
        <v>513</v>
      </c>
      <c r="G116" s="6">
        <v>20</v>
      </c>
      <c r="H116" s="4">
        <f>E116*[1]Clothing!K145</f>
        <v>10</v>
      </c>
      <c r="I116" s="6">
        <f>D116*[1]Clothing!K146</f>
        <v>3000</v>
      </c>
    </row>
    <row r="117" spans="1:9" x14ac:dyDescent="0.25">
      <c r="A117" s="6" t="s">
        <v>960</v>
      </c>
      <c r="B117" s="27" t="s">
        <v>961</v>
      </c>
      <c r="C117" s="26" t="s">
        <v>11</v>
      </c>
      <c r="D117" s="6">
        <v>200</v>
      </c>
      <c r="E117" s="6">
        <f>D117*[1]Clothing!K145</f>
        <v>20</v>
      </c>
      <c r="F117" s="26" t="s">
        <v>522</v>
      </c>
      <c r="G117" s="6">
        <v>20</v>
      </c>
      <c r="H117" s="4">
        <f>E117*[1]Clothing!K145</f>
        <v>2</v>
      </c>
      <c r="I117" s="6">
        <v>0</v>
      </c>
    </row>
    <row r="118" spans="1:9" x14ac:dyDescent="0.25">
      <c r="A118" s="6" t="s">
        <v>962</v>
      </c>
      <c r="B118" s="27" t="s">
        <v>963</v>
      </c>
      <c r="C118" s="26" t="s">
        <v>11</v>
      </c>
      <c r="D118" s="6">
        <v>200</v>
      </c>
      <c r="E118" s="6">
        <f>D118*[1]Clothing!K145</f>
        <v>20</v>
      </c>
      <c r="F118" s="26" t="s">
        <v>522</v>
      </c>
      <c r="G118" s="6">
        <v>20</v>
      </c>
      <c r="H118" s="4">
        <f>E118*[1]Clothing!K145</f>
        <v>2</v>
      </c>
      <c r="I118" s="6">
        <v>0</v>
      </c>
    </row>
    <row r="119" spans="1:9" x14ac:dyDescent="0.25">
      <c r="A119" s="6" t="s">
        <v>964</v>
      </c>
      <c r="B119" s="27" t="s">
        <v>965</v>
      </c>
      <c r="C119" s="26" t="s">
        <v>11</v>
      </c>
      <c r="D119" s="6">
        <v>200</v>
      </c>
      <c r="E119" s="6">
        <f>D118*[1]Clothing!K145</f>
        <v>20</v>
      </c>
      <c r="F119" s="26" t="s">
        <v>522</v>
      </c>
      <c r="G119" s="6">
        <v>20</v>
      </c>
      <c r="H119" s="4">
        <f>E119*[1]Clothing!K145</f>
        <v>2</v>
      </c>
      <c r="I119" s="6">
        <v>0</v>
      </c>
    </row>
    <row r="120" spans="1:9" x14ac:dyDescent="0.25">
      <c r="A120" s="6" t="s">
        <v>966</v>
      </c>
      <c r="B120" s="57" t="s">
        <v>39</v>
      </c>
      <c r="C120" s="20" t="s">
        <v>233</v>
      </c>
      <c r="D120" s="33" t="s">
        <v>39</v>
      </c>
      <c r="E120" s="33" t="s">
        <v>39</v>
      </c>
      <c r="F120" s="26" t="s">
        <v>522</v>
      </c>
      <c r="G120" s="34" t="s">
        <v>39</v>
      </c>
      <c r="H120" s="18" t="s">
        <v>39</v>
      </c>
      <c r="I120" s="34" t="s">
        <v>39</v>
      </c>
    </row>
    <row r="121" spans="1:9" x14ac:dyDescent="0.25">
      <c r="A121" s="6" t="s">
        <v>967</v>
      </c>
      <c r="B121" s="49" t="s">
        <v>968</v>
      </c>
      <c r="C121" s="26" t="s">
        <v>18</v>
      </c>
      <c r="D121" s="6">
        <v>600</v>
      </c>
      <c r="E121" s="6">
        <f>D121*[1]Clothing!K144</f>
        <v>90</v>
      </c>
      <c r="F121" s="36" t="s">
        <v>744</v>
      </c>
      <c r="G121" s="6">
        <v>40</v>
      </c>
      <c r="H121" s="4">
        <f>E121*[1]Clothing!K145</f>
        <v>9</v>
      </c>
      <c r="I121" s="6">
        <f>D121*[1]Clothing!K146</f>
        <v>1800</v>
      </c>
    </row>
  </sheetData>
  <conditionalFormatting sqref="C3:C69 C71:C119 C121">
    <cfRule type="cellIs" dxfId="582" priority="16" operator="equal">
      <formula>"Common"</formula>
    </cfRule>
  </conditionalFormatting>
  <conditionalFormatting sqref="C3:C69 C71:C119 C121">
    <cfRule type="cellIs" dxfId="581" priority="17" operator="equal">
      <formula>"Uncommon"</formula>
    </cfRule>
  </conditionalFormatting>
  <conditionalFormatting sqref="C3:C69 C71:C119 C121">
    <cfRule type="cellIs" dxfId="580" priority="18" operator="equal">
      <formula>"Rare"</formula>
    </cfRule>
  </conditionalFormatting>
  <conditionalFormatting sqref="C3:C69 C71:C119 C121">
    <cfRule type="cellIs" dxfId="579" priority="19" operator="equal">
      <formula>"Epic"</formula>
    </cfRule>
  </conditionalFormatting>
  <conditionalFormatting sqref="C3:C69 C71:C119 C121">
    <cfRule type="cellIs" dxfId="578" priority="20" operator="equal">
      <formula>"High End"</formula>
    </cfRule>
  </conditionalFormatting>
  <conditionalFormatting sqref="C70">
    <cfRule type="cellIs" dxfId="577" priority="11" operator="equal">
      <formula>"Common"</formula>
    </cfRule>
  </conditionalFormatting>
  <conditionalFormatting sqref="C70">
    <cfRule type="cellIs" dxfId="576" priority="12" operator="equal">
      <formula>"Uncommon"</formula>
    </cfRule>
  </conditionalFormatting>
  <conditionalFormatting sqref="C70">
    <cfRule type="cellIs" dxfId="575" priority="13" operator="equal">
      <formula>"Rare"</formula>
    </cfRule>
  </conditionalFormatting>
  <conditionalFormatting sqref="C70">
    <cfRule type="cellIs" dxfId="574" priority="14" operator="equal">
      <formula>"Epic"</formula>
    </cfRule>
  </conditionalFormatting>
  <conditionalFormatting sqref="C70">
    <cfRule type="cellIs" dxfId="573" priority="15" operator="equal">
      <formula>"High End"</formula>
    </cfRule>
  </conditionalFormatting>
  <conditionalFormatting sqref="C120">
    <cfRule type="cellIs" dxfId="572" priority="6" operator="equal">
      <formula>"Common"</formula>
    </cfRule>
  </conditionalFormatting>
  <conditionalFormatting sqref="C120">
    <cfRule type="cellIs" dxfId="571" priority="7" operator="equal">
      <formula>"Uncommon"</formula>
    </cfRule>
  </conditionalFormatting>
  <conditionalFormatting sqref="C120">
    <cfRule type="cellIs" dxfId="570" priority="8" operator="equal">
      <formula>"Rare"</formula>
    </cfRule>
  </conditionalFormatting>
  <conditionalFormatting sqref="C120">
    <cfRule type="cellIs" dxfId="569" priority="9" operator="equal">
      <formula>"Epic"</formula>
    </cfRule>
  </conditionalFormatting>
  <conditionalFormatting sqref="C120">
    <cfRule type="cellIs" dxfId="568" priority="10" operator="equal">
      <formula>"High End"</formula>
    </cfRule>
  </conditionalFormatting>
  <conditionalFormatting sqref="C2">
    <cfRule type="cellIs" dxfId="567" priority="1" operator="equal">
      <formula>"Common"</formula>
    </cfRule>
  </conditionalFormatting>
  <conditionalFormatting sqref="C2">
    <cfRule type="cellIs" dxfId="566" priority="2" operator="equal">
      <formula>"Uncommon"</formula>
    </cfRule>
  </conditionalFormatting>
  <conditionalFormatting sqref="C2">
    <cfRule type="cellIs" dxfId="565" priority="3" operator="equal">
      <formula>"Rare"</formula>
    </cfRule>
  </conditionalFormatting>
  <conditionalFormatting sqref="C2">
    <cfRule type="cellIs" dxfId="564" priority="4" operator="equal">
      <formula>"Epic"</formula>
    </cfRule>
  </conditionalFormatting>
  <conditionalFormatting sqref="C2">
    <cfRule type="cellIs" dxfId="563" priority="5" operator="equal">
      <formula>"High End"</formula>
    </cfRule>
  </conditionalFormatting>
  <dataValidations count="2">
    <dataValidation type="list" allowBlank="1" sqref="C121 C71:C119 C3:C69" xr:uid="{00000000-0002-0000-0300-000001000000}">
      <formula1>"Common,Uncommon,Rare,Epic,High End"</formula1>
    </dataValidation>
    <dataValidation type="list" allowBlank="1" sqref="F71:F121 F2:F69" xr:uid="{00000000-0002-0000-0300-000000000000}">
      <formula1>"Civilian,Guerilla,Ghillie Suit,Military"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E989-2C7B-45C1-9E15-5C8CD8315DB2}">
  <dimension ref="A1:J56"/>
  <sheetViews>
    <sheetView workbookViewId="0">
      <selection sqref="A1:J56"/>
    </sheetView>
  </sheetViews>
  <sheetFormatPr defaultRowHeight="15" x14ac:dyDescent="0.25"/>
  <cols>
    <col min="1" max="1" width="32.28515625" bestFit="1" customWidth="1"/>
    <col min="2" max="2" width="35.5703125" bestFit="1" customWidth="1"/>
    <col min="3" max="3" width="15.140625" bestFit="1" customWidth="1"/>
    <col min="4" max="4" width="9" bestFit="1" customWidth="1"/>
    <col min="6" max="6" width="10" bestFit="1" customWidth="1"/>
    <col min="7" max="7" width="13.42578125" bestFit="1" customWidth="1"/>
    <col min="8" max="8" width="11.140625" bestFit="1" customWidth="1"/>
    <col min="9" max="9" width="16.42578125" bestFit="1" customWidth="1"/>
    <col min="10" max="10" width="20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735</v>
      </c>
      <c r="H1" s="15" t="s">
        <v>456</v>
      </c>
      <c r="I1" s="1" t="s">
        <v>7</v>
      </c>
      <c r="J1" s="10" t="s">
        <v>8</v>
      </c>
    </row>
    <row r="2" spans="1:10" x14ac:dyDescent="0.25">
      <c r="A2" s="52" t="s">
        <v>969</v>
      </c>
      <c r="B2" s="53" t="s">
        <v>970</v>
      </c>
      <c r="C2" s="26" t="s">
        <v>33</v>
      </c>
      <c r="D2" s="52">
        <f>(G2+H2)*[1]Clothing!L271</f>
        <v>3440</v>
      </c>
      <c r="E2" s="52">
        <f>D2*[1]Clothing!L267</f>
        <v>516</v>
      </c>
      <c r="F2" s="36" t="s">
        <v>513</v>
      </c>
      <c r="G2" s="52">
        <v>140</v>
      </c>
      <c r="H2" s="52">
        <v>204</v>
      </c>
      <c r="I2" s="4">
        <f>E2*[1]Clothing!L268</f>
        <v>51.6</v>
      </c>
      <c r="J2" s="4">
        <f>D2*[1]Clothing!L269</f>
        <v>6880</v>
      </c>
    </row>
    <row r="3" spans="1:10" x14ac:dyDescent="0.25">
      <c r="A3" s="52" t="s">
        <v>971</v>
      </c>
      <c r="B3" s="53" t="s">
        <v>972</v>
      </c>
      <c r="C3" s="26" t="s">
        <v>33</v>
      </c>
      <c r="D3" s="52">
        <f>(G3+H3)*[1]Clothing!L271</f>
        <v>3440</v>
      </c>
      <c r="E3" s="52">
        <f>D3*[1]Clothing!L267</f>
        <v>516</v>
      </c>
      <c r="F3" s="36" t="s">
        <v>513</v>
      </c>
      <c r="G3" s="52">
        <v>140</v>
      </c>
      <c r="H3" s="52">
        <v>204</v>
      </c>
      <c r="I3" s="4">
        <f>E3*[1]Clothing!L268</f>
        <v>51.6</v>
      </c>
      <c r="J3" s="4">
        <f>D3*[1]Clothing!L269</f>
        <v>6880</v>
      </c>
    </row>
    <row r="4" spans="1:10" x14ac:dyDescent="0.25">
      <c r="A4" s="52" t="s">
        <v>973</v>
      </c>
      <c r="B4" s="53" t="s">
        <v>974</v>
      </c>
      <c r="C4" s="26" t="s">
        <v>33</v>
      </c>
      <c r="D4" s="52">
        <f>(G4+H4)*[1]Clothing!L271</f>
        <v>3440</v>
      </c>
      <c r="E4" s="52">
        <f>D4*[1]Clothing!L267</f>
        <v>516</v>
      </c>
      <c r="F4" s="36" t="s">
        <v>513</v>
      </c>
      <c r="G4" s="52">
        <v>140</v>
      </c>
      <c r="H4" s="28">
        <v>204</v>
      </c>
      <c r="I4" s="4">
        <f>E4*[1]Clothing!L268</f>
        <v>51.6</v>
      </c>
      <c r="J4" s="4">
        <f>D4*[1]Clothing!L269</f>
        <v>6880</v>
      </c>
    </row>
    <row r="5" spans="1:10" x14ac:dyDescent="0.25">
      <c r="A5" s="6" t="s">
        <v>975</v>
      </c>
      <c r="B5" s="49" t="s">
        <v>976</v>
      </c>
      <c r="C5" s="26" t="s">
        <v>33</v>
      </c>
      <c r="D5" s="6">
        <f>(G5+H5)*[1]Clothing!L271</f>
        <v>3440</v>
      </c>
      <c r="E5" s="6">
        <f>D5*[1]Clothing!L267</f>
        <v>516</v>
      </c>
      <c r="F5" s="36" t="s">
        <v>513</v>
      </c>
      <c r="G5" s="6">
        <v>140</v>
      </c>
      <c r="H5" s="6">
        <v>204</v>
      </c>
      <c r="I5" s="4">
        <f>E5*[1]Clothing!L268</f>
        <v>51.6</v>
      </c>
      <c r="J5" s="4">
        <f>D5*[1]Clothing!L269</f>
        <v>6880</v>
      </c>
    </row>
    <row r="6" spans="1:10" x14ac:dyDescent="0.25">
      <c r="A6" s="52" t="s">
        <v>977</v>
      </c>
      <c r="B6" s="53" t="s">
        <v>978</v>
      </c>
      <c r="C6" s="26" t="s">
        <v>92</v>
      </c>
      <c r="D6" s="52">
        <f>(G6+H6)*[1]Clothing!L271</f>
        <v>1880</v>
      </c>
      <c r="E6" s="52">
        <f>D6*[1]Clothing!L267</f>
        <v>282</v>
      </c>
      <c r="F6" s="36" t="s">
        <v>488</v>
      </c>
      <c r="G6" s="52">
        <v>100</v>
      </c>
      <c r="H6" s="52">
        <v>88</v>
      </c>
      <c r="I6" s="4">
        <f>E6*[1]Clothing!L268</f>
        <v>28.200000000000003</v>
      </c>
      <c r="J6" s="4">
        <f>D6*[1]Clothing!L269</f>
        <v>3760</v>
      </c>
    </row>
    <row r="7" spans="1:10" x14ac:dyDescent="0.25">
      <c r="A7" s="52" t="s">
        <v>979</v>
      </c>
      <c r="B7" s="53" t="s">
        <v>980</v>
      </c>
      <c r="C7" s="26" t="s">
        <v>92</v>
      </c>
      <c r="D7" s="52">
        <f>(G7+H7)*[1]Clothing!L271</f>
        <v>1880</v>
      </c>
      <c r="E7" s="52">
        <f>D7*[1]Clothing!L267</f>
        <v>282</v>
      </c>
      <c r="F7" s="36" t="s">
        <v>488</v>
      </c>
      <c r="G7" s="52">
        <v>100</v>
      </c>
      <c r="H7" s="52">
        <v>88</v>
      </c>
      <c r="I7" s="4">
        <f>E7*[1]Clothing!L268</f>
        <v>28.200000000000003</v>
      </c>
      <c r="J7" s="6">
        <f>D7*[1]Clothing!L269</f>
        <v>3760</v>
      </c>
    </row>
    <row r="8" spans="1:10" x14ac:dyDescent="0.25">
      <c r="A8" s="52" t="s">
        <v>981</v>
      </c>
      <c r="B8" s="53" t="s">
        <v>982</v>
      </c>
      <c r="C8" s="26" t="s">
        <v>92</v>
      </c>
      <c r="D8" s="52">
        <f>(G8+H8)*[1]Clothing!L271</f>
        <v>1880</v>
      </c>
      <c r="E8" s="52">
        <f>D8*[1]Clothing!L267</f>
        <v>282</v>
      </c>
      <c r="F8" s="36" t="s">
        <v>488</v>
      </c>
      <c r="G8" s="52">
        <v>100</v>
      </c>
      <c r="H8" s="28">
        <v>88</v>
      </c>
      <c r="I8" s="4">
        <f>E8*[1]Clothing!L268</f>
        <v>28.200000000000003</v>
      </c>
      <c r="J8" s="6">
        <f>D8*[1]Clothing!L269</f>
        <v>3760</v>
      </c>
    </row>
    <row r="9" spans="1:10" x14ac:dyDescent="0.25">
      <c r="A9" s="6" t="s">
        <v>983</v>
      </c>
      <c r="B9" s="49" t="s">
        <v>984</v>
      </c>
      <c r="C9" s="26" t="s">
        <v>92</v>
      </c>
      <c r="D9" s="6">
        <f>(G9+H9)*[1]Clothing!L271</f>
        <v>1880</v>
      </c>
      <c r="E9" s="6">
        <f>D9*[1]Clothing!L267</f>
        <v>282</v>
      </c>
      <c r="F9" s="36" t="s">
        <v>488</v>
      </c>
      <c r="G9" s="6">
        <v>100</v>
      </c>
      <c r="H9" s="6">
        <v>88</v>
      </c>
      <c r="I9" s="4">
        <f>E9*[1]Clothing!L268</f>
        <v>28.200000000000003</v>
      </c>
      <c r="J9" s="6">
        <f>D9*[1]Clothing!L269</f>
        <v>3760</v>
      </c>
    </row>
    <row r="10" spans="1:10" x14ac:dyDescent="0.25">
      <c r="A10" s="52" t="s">
        <v>985</v>
      </c>
      <c r="B10" s="53" t="s">
        <v>986</v>
      </c>
      <c r="C10" s="26" t="s">
        <v>11</v>
      </c>
      <c r="D10" s="52">
        <f>(G10+H10)*[1]Clothing!L271</f>
        <v>880</v>
      </c>
      <c r="E10" s="52">
        <f>D10*[1]Clothing!L267</f>
        <v>132</v>
      </c>
      <c r="F10" s="26" t="s">
        <v>522</v>
      </c>
      <c r="G10" s="52">
        <v>40</v>
      </c>
      <c r="H10" s="52">
        <v>48</v>
      </c>
      <c r="I10" s="4">
        <f>E10*[1]Clothing!L268</f>
        <v>13.200000000000001</v>
      </c>
      <c r="J10" s="6">
        <f>D10*[1]Clothing!L269</f>
        <v>1760</v>
      </c>
    </row>
    <row r="11" spans="1:10" x14ac:dyDescent="0.25">
      <c r="A11" s="52" t="s">
        <v>987</v>
      </c>
      <c r="B11" s="53" t="s">
        <v>988</v>
      </c>
      <c r="C11" s="26" t="s">
        <v>18</v>
      </c>
      <c r="D11" s="52">
        <f>(G11+H11)*[1]Clothing!L271</f>
        <v>1240</v>
      </c>
      <c r="E11" s="52">
        <f>D11*[1]Clothing!L267</f>
        <v>186</v>
      </c>
      <c r="F11" s="36" t="s">
        <v>459</v>
      </c>
      <c r="G11" s="52">
        <v>100</v>
      </c>
      <c r="H11" s="52">
        <v>24</v>
      </c>
      <c r="I11" s="4">
        <f>E11*[1]Clothing!L268</f>
        <v>18.600000000000001</v>
      </c>
      <c r="J11" s="6">
        <f>D11*[1]Clothing!L269</f>
        <v>2480</v>
      </c>
    </row>
    <row r="12" spans="1:10" x14ac:dyDescent="0.25">
      <c r="A12" s="28" t="s">
        <v>989</v>
      </c>
      <c r="B12" s="53" t="s">
        <v>990</v>
      </c>
      <c r="C12" s="26" t="s">
        <v>18</v>
      </c>
      <c r="D12" s="52">
        <f>(G12+H12)*[1]Clothing!L271</f>
        <v>1240</v>
      </c>
      <c r="E12" s="52">
        <f>D12*[1]Clothing!L267</f>
        <v>186</v>
      </c>
      <c r="F12" s="36" t="s">
        <v>459</v>
      </c>
      <c r="G12" s="28">
        <v>100</v>
      </c>
      <c r="H12" s="28">
        <v>24</v>
      </c>
      <c r="I12" s="4">
        <f>E12*[1]Clothing!L268</f>
        <v>18.600000000000001</v>
      </c>
      <c r="J12" s="6">
        <f>D12*[1]Clothing!L269</f>
        <v>2480</v>
      </c>
    </row>
    <row r="13" spans="1:10" x14ac:dyDescent="0.25">
      <c r="A13" s="28" t="s">
        <v>991</v>
      </c>
      <c r="B13" s="53" t="s">
        <v>992</v>
      </c>
      <c r="C13" s="26" t="s">
        <v>18</v>
      </c>
      <c r="D13" s="52">
        <f>(G13+H13)*[1]Clothing!L271</f>
        <v>1240</v>
      </c>
      <c r="E13" s="52">
        <f>D13*[1]Clothing!L267</f>
        <v>186</v>
      </c>
      <c r="F13" s="36" t="s">
        <v>459</v>
      </c>
      <c r="G13" s="28">
        <v>100</v>
      </c>
      <c r="H13" s="28">
        <v>24</v>
      </c>
      <c r="I13" s="4">
        <f>E13*[1]Clothing!L268</f>
        <v>18.600000000000001</v>
      </c>
      <c r="J13" s="6">
        <f>D13*[1]Clothing!L269</f>
        <v>2480</v>
      </c>
    </row>
    <row r="14" spans="1:10" x14ac:dyDescent="0.25">
      <c r="A14" s="28" t="s">
        <v>993</v>
      </c>
      <c r="B14" s="53" t="s">
        <v>994</v>
      </c>
      <c r="C14" s="26" t="s">
        <v>18</v>
      </c>
      <c r="D14" s="52">
        <f>(G14+H14)*[1]Clothing!L271</f>
        <v>1240</v>
      </c>
      <c r="E14" s="52">
        <f>D14*[1]Clothing!L267</f>
        <v>186</v>
      </c>
      <c r="F14" s="36" t="s">
        <v>459</v>
      </c>
      <c r="G14" s="28">
        <v>100</v>
      </c>
      <c r="H14" s="28">
        <v>24</v>
      </c>
      <c r="I14" s="4">
        <f>E14*[1]Clothing!L268</f>
        <v>18.600000000000001</v>
      </c>
      <c r="J14" s="6">
        <f>D14*[1]Clothing!L269</f>
        <v>2480</v>
      </c>
    </row>
    <row r="15" spans="1:10" x14ac:dyDescent="0.25">
      <c r="A15" s="28" t="s">
        <v>995</v>
      </c>
      <c r="B15" s="53" t="s">
        <v>996</v>
      </c>
      <c r="C15" s="26" t="s">
        <v>18</v>
      </c>
      <c r="D15" s="52">
        <f>(G15+H15)*[1]Clothing!L271</f>
        <v>1240</v>
      </c>
      <c r="E15" s="52">
        <f>D15*[1]Clothing!L267</f>
        <v>186</v>
      </c>
      <c r="F15" s="36" t="s">
        <v>459</v>
      </c>
      <c r="G15" s="28">
        <v>100</v>
      </c>
      <c r="H15" s="28">
        <v>24</v>
      </c>
      <c r="I15" s="4">
        <f>E15*[1]Clothing!L268</f>
        <v>18.600000000000001</v>
      </c>
      <c r="J15" s="6">
        <f>D15*[1]Clothing!L269</f>
        <v>2480</v>
      </c>
    </row>
    <row r="16" spans="1:10" x14ac:dyDescent="0.25">
      <c r="A16" s="28" t="s">
        <v>997</v>
      </c>
      <c r="B16" s="31" t="s">
        <v>998</v>
      </c>
      <c r="C16" s="26" t="s">
        <v>18</v>
      </c>
      <c r="D16" s="52">
        <f>(G16+H16)*[1]Clothing!L271</f>
        <v>1240</v>
      </c>
      <c r="E16" s="52">
        <f>D16*[1]Clothing!L267</f>
        <v>186</v>
      </c>
      <c r="F16" s="36" t="s">
        <v>459</v>
      </c>
      <c r="G16" s="28">
        <v>100</v>
      </c>
      <c r="H16" s="28">
        <v>24</v>
      </c>
      <c r="I16" s="4">
        <f>E16*[1]Clothing!L268</f>
        <v>18.600000000000001</v>
      </c>
      <c r="J16" s="6">
        <f>D16*[1]Clothing!L269</f>
        <v>2480</v>
      </c>
    </row>
    <row r="17" spans="1:10" x14ac:dyDescent="0.25">
      <c r="A17" s="52" t="s">
        <v>999</v>
      </c>
      <c r="B17" s="53" t="s">
        <v>1000</v>
      </c>
      <c r="C17" s="26" t="s">
        <v>26</v>
      </c>
      <c r="D17" s="52">
        <f>(G17+H17)*[1]Clothing!L271</f>
        <v>2000</v>
      </c>
      <c r="E17" s="52">
        <f>D17*[1]Clothing!L267</f>
        <v>300</v>
      </c>
      <c r="F17" s="36" t="s">
        <v>488</v>
      </c>
      <c r="G17" s="52">
        <v>140</v>
      </c>
      <c r="H17" s="52">
        <v>60</v>
      </c>
      <c r="I17" s="4">
        <f>E17*[1]Clothing!L268</f>
        <v>30</v>
      </c>
      <c r="J17" s="6">
        <f>D17*[1]Clothing!L269</f>
        <v>4000</v>
      </c>
    </row>
    <row r="18" spans="1:10" x14ac:dyDescent="0.25">
      <c r="A18" s="52" t="s">
        <v>1001</v>
      </c>
      <c r="B18" s="53" t="s">
        <v>1002</v>
      </c>
      <c r="C18" s="26" t="s">
        <v>26</v>
      </c>
      <c r="D18" s="52">
        <f>(G18+H18)*[1]Clothing!L271</f>
        <v>1880</v>
      </c>
      <c r="E18" s="52">
        <f>D18*[1]Clothing!L267</f>
        <v>282</v>
      </c>
      <c r="F18" s="36" t="s">
        <v>488</v>
      </c>
      <c r="G18" s="52">
        <v>140</v>
      </c>
      <c r="H18" s="52">
        <v>48</v>
      </c>
      <c r="I18" s="4">
        <f>E18*[1]Clothing!L268</f>
        <v>28.200000000000003</v>
      </c>
      <c r="J18" s="6">
        <f>D18*[1]Clothing!L269</f>
        <v>3760</v>
      </c>
    </row>
    <row r="19" spans="1:10" x14ac:dyDescent="0.25">
      <c r="A19" s="52" t="s">
        <v>1003</v>
      </c>
      <c r="B19" s="53" t="s">
        <v>1004</v>
      </c>
      <c r="C19" s="26" t="s">
        <v>92</v>
      </c>
      <c r="D19" s="52">
        <f>1000</f>
        <v>1000</v>
      </c>
      <c r="E19" s="52">
        <f>D19*[1]Clothing!L267</f>
        <v>150</v>
      </c>
      <c r="F19" s="36" t="s">
        <v>513</v>
      </c>
      <c r="G19" s="52">
        <v>0</v>
      </c>
      <c r="H19" s="52">
        <v>24</v>
      </c>
      <c r="I19" s="4">
        <f>E19*[1]Clothing!L268</f>
        <v>15</v>
      </c>
      <c r="J19" s="6">
        <f>D19*[1]Clothing!L269</f>
        <v>2000</v>
      </c>
    </row>
    <row r="20" spans="1:10" x14ac:dyDescent="0.25">
      <c r="A20" s="52" t="s">
        <v>1005</v>
      </c>
      <c r="B20" s="53" t="s">
        <v>1006</v>
      </c>
      <c r="C20" s="26" t="s">
        <v>92</v>
      </c>
      <c r="D20" s="52">
        <f>1000</f>
        <v>1000</v>
      </c>
      <c r="E20" s="52">
        <f>D20*[1]Clothing!L267</f>
        <v>150</v>
      </c>
      <c r="F20" s="36" t="s">
        <v>513</v>
      </c>
      <c r="G20" s="28">
        <v>0</v>
      </c>
      <c r="H20" s="28">
        <v>24</v>
      </c>
      <c r="I20" s="4">
        <f>E20*[1]Clothing!L268</f>
        <v>15</v>
      </c>
      <c r="J20" s="6">
        <f>D20*[1]Clothing!L269</f>
        <v>2000</v>
      </c>
    </row>
    <row r="21" spans="1:10" x14ac:dyDescent="0.25">
      <c r="A21" s="52" t="s">
        <v>1007</v>
      </c>
      <c r="B21" s="53" t="s">
        <v>1008</v>
      </c>
      <c r="C21" s="26" t="s">
        <v>92</v>
      </c>
      <c r="D21" s="52">
        <f>1000</f>
        <v>1000</v>
      </c>
      <c r="E21" s="52">
        <f>D21*[1]Clothing!L267</f>
        <v>150</v>
      </c>
      <c r="F21" s="36" t="s">
        <v>513</v>
      </c>
      <c r="G21" s="28">
        <v>0</v>
      </c>
      <c r="H21" s="28">
        <v>24</v>
      </c>
      <c r="I21" s="4">
        <f>E21*[1]Clothing!L268</f>
        <v>15</v>
      </c>
      <c r="J21" s="6">
        <f>D21*[1]Clothing!L269</f>
        <v>2000</v>
      </c>
    </row>
    <row r="22" spans="1:10" x14ac:dyDescent="0.25">
      <c r="A22" s="52" t="s">
        <v>1009</v>
      </c>
      <c r="B22" s="53" t="s">
        <v>1010</v>
      </c>
      <c r="C22" s="26" t="s">
        <v>33</v>
      </c>
      <c r="D22" s="52">
        <f>(G22+H22)*[1]Clothing!L271</f>
        <v>3240</v>
      </c>
      <c r="E22" s="52">
        <f>D22*[1]Clothing!L267</f>
        <v>486</v>
      </c>
      <c r="F22" s="36" t="s">
        <v>513</v>
      </c>
      <c r="G22" s="52">
        <v>120</v>
      </c>
      <c r="H22" s="52">
        <v>204</v>
      </c>
      <c r="I22" s="4">
        <f>E22*[1]Clothing!L268</f>
        <v>48.6</v>
      </c>
      <c r="J22" s="6">
        <f>D22*[1]Clothing!L269</f>
        <v>6480</v>
      </c>
    </row>
    <row r="23" spans="1:10" x14ac:dyDescent="0.25">
      <c r="A23" s="52" t="s">
        <v>1011</v>
      </c>
      <c r="B23" s="53" t="s">
        <v>1012</v>
      </c>
      <c r="C23" s="26" t="s">
        <v>33</v>
      </c>
      <c r="D23" s="52">
        <f>(G23+H23)*[1]Clothing!L271</f>
        <v>3240</v>
      </c>
      <c r="E23" s="52">
        <f>D23*[1]Clothing!L267</f>
        <v>486</v>
      </c>
      <c r="F23" s="36" t="s">
        <v>513</v>
      </c>
      <c r="G23" s="28">
        <v>120</v>
      </c>
      <c r="H23" s="52">
        <v>204</v>
      </c>
      <c r="I23" s="4">
        <f>E23*[1]Clothing!L268</f>
        <v>48.6</v>
      </c>
      <c r="J23" s="6">
        <f>D23*[1]Clothing!L269</f>
        <v>6480</v>
      </c>
    </row>
    <row r="24" spans="1:10" x14ac:dyDescent="0.25">
      <c r="A24" s="52" t="s">
        <v>1013</v>
      </c>
      <c r="B24" s="53" t="s">
        <v>1014</v>
      </c>
      <c r="C24" s="26" t="s">
        <v>92</v>
      </c>
      <c r="D24" s="52">
        <f>(G24+H24)*[1]Clothing!L271</f>
        <v>1840</v>
      </c>
      <c r="E24" s="52">
        <f>D24*[1]Clothing!L267</f>
        <v>276</v>
      </c>
      <c r="F24" s="36" t="s">
        <v>513</v>
      </c>
      <c r="G24" s="52">
        <v>120</v>
      </c>
      <c r="H24" s="52">
        <v>64</v>
      </c>
      <c r="I24" s="4">
        <f>E24*[1]Clothing!L268</f>
        <v>27.6</v>
      </c>
      <c r="J24" s="6">
        <f>D24*[1]Clothing!L269</f>
        <v>3680</v>
      </c>
    </row>
    <row r="25" spans="1:10" x14ac:dyDescent="0.25">
      <c r="A25" s="52" t="s">
        <v>1015</v>
      </c>
      <c r="B25" s="53" t="s">
        <v>1016</v>
      </c>
      <c r="C25" s="26" t="s">
        <v>26</v>
      </c>
      <c r="D25" s="52">
        <f>(G25+H25)*[1]Clothing!L271</f>
        <v>1680</v>
      </c>
      <c r="E25" s="52">
        <f>D25*[1]Clothing!L267</f>
        <v>252</v>
      </c>
      <c r="F25" s="36" t="s">
        <v>488</v>
      </c>
      <c r="G25" s="52">
        <v>120</v>
      </c>
      <c r="H25" s="52">
        <v>48</v>
      </c>
      <c r="I25" s="4">
        <f>E25*[1]Clothing!L268</f>
        <v>25.200000000000003</v>
      </c>
      <c r="J25" s="6">
        <f>D25*[1]Clothing!L269</f>
        <v>3360</v>
      </c>
    </row>
    <row r="26" spans="1:10" x14ac:dyDescent="0.25">
      <c r="A26" s="52" t="s">
        <v>1017</v>
      </c>
      <c r="B26" s="53" t="s">
        <v>1018</v>
      </c>
      <c r="C26" s="26" t="s">
        <v>26</v>
      </c>
      <c r="D26" s="52">
        <f>(G26+H26)*[1]Clothing!L271</f>
        <v>1600</v>
      </c>
      <c r="E26" s="52">
        <f>D26*[1]Clothing!L267</f>
        <v>240</v>
      </c>
      <c r="F26" s="36" t="s">
        <v>488</v>
      </c>
      <c r="G26" s="28">
        <v>160</v>
      </c>
      <c r="H26" s="52">
        <v>0</v>
      </c>
      <c r="I26" s="4">
        <f>E26*[1]Clothing!L268</f>
        <v>24</v>
      </c>
      <c r="J26" s="6">
        <f>D26*[1]Clothing!L269</f>
        <v>3200</v>
      </c>
    </row>
    <row r="27" spans="1:10" x14ac:dyDescent="0.25">
      <c r="A27" s="52" t="s">
        <v>1019</v>
      </c>
      <c r="B27" s="53" t="s">
        <v>1020</v>
      </c>
      <c r="C27" s="26" t="s">
        <v>26</v>
      </c>
      <c r="D27" s="52">
        <f>(G27+H27)*[1]Clothing!L271</f>
        <v>1600</v>
      </c>
      <c r="E27" s="52">
        <f>D27*[1]Clothing!L267</f>
        <v>240</v>
      </c>
      <c r="F27" s="36" t="s">
        <v>488</v>
      </c>
      <c r="G27" s="52">
        <v>160</v>
      </c>
      <c r="H27" s="52">
        <v>0</v>
      </c>
      <c r="I27" s="4">
        <f>E27*[1]Clothing!L268</f>
        <v>24</v>
      </c>
      <c r="J27" s="6">
        <f>D27*[1]Clothing!L269</f>
        <v>3200</v>
      </c>
    </row>
    <row r="28" spans="1:10" x14ac:dyDescent="0.25">
      <c r="A28" s="52" t="s">
        <v>1021</v>
      </c>
      <c r="B28" s="53" t="s">
        <v>1022</v>
      </c>
      <c r="C28" s="26" t="s">
        <v>18</v>
      </c>
      <c r="D28" s="52">
        <f>(G28+H28)*[1]Clothing!L271</f>
        <v>1200</v>
      </c>
      <c r="E28" s="52">
        <f>D28*[1]Clothing!L267</f>
        <v>180</v>
      </c>
      <c r="F28" s="36" t="s">
        <v>522</v>
      </c>
      <c r="G28" s="52">
        <v>120</v>
      </c>
      <c r="H28" s="52">
        <v>0</v>
      </c>
      <c r="I28" s="4">
        <f>E28*[1]Clothing!L268</f>
        <v>18</v>
      </c>
      <c r="J28" s="6">
        <v>0</v>
      </c>
    </row>
    <row r="29" spans="1:10" x14ac:dyDescent="0.25">
      <c r="A29" s="52" t="s">
        <v>1023</v>
      </c>
      <c r="B29" s="53" t="s">
        <v>1024</v>
      </c>
      <c r="C29" s="26" t="s">
        <v>18</v>
      </c>
      <c r="D29" s="52">
        <f>(G29+H29)*[1]Clothing!L271</f>
        <v>1200</v>
      </c>
      <c r="E29" s="52">
        <f>D29*[1]Clothing!L267</f>
        <v>180</v>
      </c>
      <c r="F29" s="36" t="s">
        <v>522</v>
      </c>
      <c r="G29" s="28">
        <v>120</v>
      </c>
      <c r="H29" s="28">
        <v>0</v>
      </c>
      <c r="I29" s="4">
        <f>E29*[1]Clothing!L268</f>
        <v>18</v>
      </c>
      <c r="J29" s="6">
        <v>0</v>
      </c>
    </row>
    <row r="30" spans="1:10" x14ac:dyDescent="0.25">
      <c r="A30" s="52" t="s">
        <v>1025</v>
      </c>
      <c r="B30" s="53" t="s">
        <v>1026</v>
      </c>
      <c r="C30" s="26" t="s">
        <v>26</v>
      </c>
      <c r="D30" s="52">
        <f>(G30+H30)*[1]Clothing!L271</f>
        <v>1600</v>
      </c>
      <c r="E30" s="52">
        <f>D30*[1]Clothing!L267</f>
        <v>240</v>
      </c>
      <c r="F30" s="36" t="s">
        <v>459</v>
      </c>
      <c r="G30" s="52">
        <v>160</v>
      </c>
      <c r="H30" s="52">
        <v>0</v>
      </c>
      <c r="I30" s="4">
        <f>E30*[1]Clothing!L268</f>
        <v>24</v>
      </c>
      <c r="J30" s="6">
        <f>D30*[1]Clothing!L269</f>
        <v>3200</v>
      </c>
    </row>
    <row r="31" spans="1:10" x14ac:dyDescent="0.25">
      <c r="A31" s="52" t="s">
        <v>1027</v>
      </c>
      <c r="B31" s="53" t="s">
        <v>1018</v>
      </c>
      <c r="C31" s="26" t="s">
        <v>26</v>
      </c>
      <c r="D31" s="52">
        <f>(G31+H31)*[1]Clothing!L271</f>
        <v>1600</v>
      </c>
      <c r="E31" s="52">
        <f>D31*[1]Clothing!L267</f>
        <v>240</v>
      </c>
      <c r="F31" s="36" t="s">
        <v>459</v>
      </c>
      <c r="G31" s="52">
        <v>160</v>
      </c>
      <c r="H31" s="52">
        <v>0</v>
      </c>
      <c r="I31" s="4">
        <f>E31*[1]Clothing!L268</f>
        <v>24</v>
      </c>
      <c r="J31" s="6">
        <f>D31*[1]Clothing!L269</f>
        <v>3200</v>
      </c>
    </row>
    <row r="32" spans="1:10" x14ac:dyDescent="0.25">
      <c r="A32" s="6" t="s">
        <v>1028</v>
      </c>
      <c r="B32" s="49" t="s">
        <v>1029</v>
      </c>
      <c r="C32" s="26" t="s">
        <v>26</v>
      </c>
      <c r="D32" s="6">
        <f>(G32+H32)*[1]Clothing!L271</f>
        <v>1600</v>
      </c>
      <c r="E32" s="6">
        <f>D32*[1]Clothing!L267</f>
        <v>240</v>
      </c>
      <c r="F32" s="36" t="s">
        <v>459</v>
      </c>
      <c r="G32" s="6">
        <v>160</v>
      </c>
      <c r="H32" s="6">
        <v>0</v>
      </c>
      <c r="I32" s="4">
        <f>E32*[1]Clothing!L268</f>
        <v>24</v>
      </c>
      <c r="J32" s="6">
        <f>D32*[1]Clothing!L269</f>
        <v>3200</v>
      </c>
    </row>
    <row r="33" spans="1:10" x14ac:dyDescent="0.25">
      <c r="A33" s="52" t="s">
        <v>1030</v>
      </c>
      <c r="B33" s="53" t="s">
        <v>1031</v>
      </c>
      <c r="C33" s="26" t="s">
        <v>26</v>
      </c>
      <c r="D33" s="52">
        <f>(G33+H33)*[1]Clothing!L271</f>
        <v>1240</v>
      </c>
      <c r="E33" s="52">
        <f>D33*[1]Clothing!L267</f>
        <v>186</v>
      </c>
      <c r="F33" s="36" t="s">
        <v>459</v>
      </c>
      <c r="G33" s="52">
        <v>100</v>
      </c>
      <c r="H33" s="52">
        <v>24</v>
      </c>
      <c r="I33" s="4">
        <f>E33*[1]Clothing!L268</f>
        <v>18.600000000000001</v>
      </c>
      <c r="J33" s="6">
        <f>D33*[1]Clothing!L269</f>
        <v>2480</v>
      </c>
    </row>
    <row r="34" spans="1:10" x14ac:dyDescent="0.25">
      <c r="A34" s="52" t="s">
        <v>1032</v>
      </c>
      <c r="B34" s="53" t="s">
        <v>1033</v>
      </c>
      <c r="C34" s="26" t="s">
        <v>92</v>
      </c>
      <c r="D34" s="52">
        <f>(G34+H34)*[1]Clothing!L271</f>
        <v>1640</v>
      </c>
      <c r="E34" s="52">
        <f>D34*[1]Clothing!L267</f>
        <v>246</v>
      </c>
      <c r="F34" s="36" t="s">
        <v>488</v>
      </c>
      <c r="G34" s="52">
        <v>140</v>
      </c>
      <c r="H34" s="52">
        <v>24</v>
      </c>
      <c r="I34" s="4">
        <f>E34*[1]Clothing!L268</f>
        <v>24.6</v>
      </c>
      <c r="J34" s="6">
        <f>D33*[1]Clothing!L269</f>
        <v>2480</v>
      </c>
    </row>
    <row r="35" spans="1:10" x14ac:dyDescent="0.25">
      <c r="A35" s="52" t="s">
        <v>1034</v>
      </c>
      <c r="B35" s="53" t="s">
        <v>1035</v>
      </c>
      <c r="C35" s="26" t="s">
        <v>26</v>
      </c>
      <c r="D35" s="52">
        <f>(G35+H35)*[1]Clothing!L271</f>
        <v>1400</v>
      </c>
      <c r="E35" s="52">
        <f>D35*[1]Clothing!L267</f>
        <v>210</v>
      </c>
      <c r="F35" s="36" t="s">
        <v>522</v>
      </c>
      <c r="G35" s="52">
        <v>140</v>
      </c>
      <c r="H35" s="52">
        <v>0</v>
      </c>
      <c r="I35" s="4">
        <f>E35*[1]Clothing!L268</f>
        <v>21</v>
      </c>
      <c r="J35" s="6">
        <f>D35*[1]Clothing!L269</f>
        <v>2800</v>
      </c>
    </row>
    <row r="36" spans="1:10" x14ac:dyDescent="0.25">
      <c r="A36" s="52" t="s">
        <v>1036</v>
      </c>
      <c r="B36" s="53" t="s">
        <v>1037</v>
      </c>
      <c r="C36" s="26" t="s">
        <v>26</v>
      </c>
      <c r="D36" s="52">
        <f>(G36+H36)*[1]Clothing!L271</f>
        <v>1400</v>
      </c>
      <c r="E36" s="52">
        <f>D36*[1]Clothing!L267</f>
        <v>210</v>
      </c>
      <c r="F36" s="36" t="s">
        <v>522</v>
      </c>
      <c r="G36" s="28">
        <v>140</v>
      </c>
      <c r="H36" s="28">
        <v>0</v>
      </c>
      <c r="I36" s="4">
        <f>E36*[1]Clothing!L268</f>
        <v>21</v>
      </c>
      <c r="J36" s="6">
        <f>D36*[1]Clothing!L269</f>
        <v>2800</v>
      </c>
    </row>
    <row r="37" spans="1:10" x14ac:dyDescent="0.25">
      <c r="A37" s="52" t="s">
        <v>1038</v>
      </c>
      <c r="B37" s="53" t="s">
        <v>1039</v>
      </c>
      <c r="C37" s="26" t="s">
        <v>26</v>
      </c>
      <c r="D37" s="52">
        <f>(G37+H37)*[1]Clothing!L271</f>
        <v>1400</v>
      </c>
      <c r="E37" s="52">
        <f>D37*[1]Clothing!L267</f>
        <v>210</v>
      </c>
      <c r="F37" s="36" t="s">
        <v>522</v>
      </c>
      <c r="G37" s="52">
        <v>140</v>
      </c>
      <c r="H37" s="52">
        <v>0</v>
      </c>
      <c r="I37" s="4">
        <f>E37*[1]Clothing!L268</f>
        <v>21</v>
      </c>
      <c r="J37" s="6">
        <f>D37*[1]Clothing!L269</f>
        <v>2800</v>
      </c>
    </row>
    <row r="38" spans="1:10" x14ac:dyDescent="0.25">
      <c r="A38" s="52" t="s">
        <v>1040</v>
      </c>
      <c r="B38" s="53" t="s">
        <v>1041</v>
      </c>
      <c r="C38" s="26" t="s">
        <v>26</v>
      </c>
      <c r="D38" s="52">
        <f>(G38+H38)*[1]Clothing!L271</f>
        <v>1400</v>
      </c>
      <c r="E38" s="52">
        <f>D38*[1]Clothing!L267</f>
        <v>210</v>
      </c>
      <c r="F38" s="36" t="s">
        <v>522</v>
      </c>
      <c r="G38" s="52">
        <v>140</v>
      </c>
      <c r="H38" s="28">
        <v>0</v>
      </c>
      <c r="I38" s="4">
        <f>E38*[1]Clothing!L268</f>
        <v>21</v>
      </c>
      <c r="J38" s="6">
        <f>D38*[1]Clothing!L269</f>
        <v>2800</v>
      </c>
    </row>
    <row r="39" spans="1:10" x14ac:dyDescent="0.25">
      <c r="A39" s="52" t="s">
        <v>1042</v>
      </c>
      <c r="B39" s="53" t="s">
        <v>1043</v>
      </c>
      <c r="C39" s="26" t="s">
        <v>92</v>
      </c>
      <c r="D39" s="52">
        <f>(G39+H39)*[1]Clothing!L271</f>
        <v>1880</v>
      </c>
      <c r="E39" s="52">
        <f>D39*[1]Clothing!L267</f>
        <v>282</v>
      </c>
      <c r="F39" s="36" t="s">
        <v>488</v>
      </c>
      <c r="G39" s="52">
        <v>140</v>
      </c>
      <c r="H39" s="52">
        <v>48</v>
      </c>
      <c r="I39" s="4">
        <f>E39*[1]Clothing!L268</f>
        <v>28.200000000000003</v>
      </c>
      <c r="J39" s="6">
        <f>D39*[1]Clothing!L269</f>
        <v>3760</v>
      </c>
    </row>
    <row r="40" spans="1:10" x14ac:dyDescent="0.25">
      <c r="A40" s="52" t="s">
        <v>1044</v>
      </c>
      <c r="B40" s="53" t="s">
        <v>1045</v>
      </c>
      <c r="C40" s="26" t="s">
        <v>92</v>
      </c>
      <c r="D40" s="52">
        <f>(G40+H40)*[1]Clothing!L271</f>
        <v>1880</v>
      </c>
      <c r="E40" s="52">
        <f>D40*[1]Clothing!L267</f>
        <v>282</v>
      </c>
      <c r="F40" s="36" t="s">
        <v>488</v>
      </c>
      <c r="G40" s="28">
        <v>140</v>
      </c>
      <c r="H40" s="52">
        <v>48</v>
      </c>
      <c r="I40" s="4">
        <f>E40*[1]Clothing!L268</f>
        <v>28.200000000000003</v>
      </c>
      <c r="J40" s="6">
        <f>D40*[1]Clothing!L269</f>
        <v>3760</v>
      </c>
    </row>
    <row r="41" spans="1:10" x14ac:dyDescent="0.25">
      <c r="A41" s="6" t="s">
        <v>1046</v>
      </c>
      <c r="B41" s="26" t="s">
        <v>1047</v>
      </c>
      <c r="C41" s="26" t="s">
        <v>92</v>
      </c>
      <c r="D41" s="6">
        <f>(G41+H41)*[1]Clothing!L271</f>
        <v>1880</v>
      </c>
      <c r="E41" s="6">
        <f>D41*[1]Clothing!L267</f>
        <v>282</v>
      </c>
      <c r="F41" s="36" t="s">
        <v>488</v>
      </c>
      <c r="G41" s="6">
        <v>140</v>
      </c>
      <c r="H41" s="6">
        <v>48</v>
      </c>
      <c r="I41" s="4">
        <f>E41*[1]Clothing!L268</f>
        <v>28.200000000000003</v>
      </c>
      <c r="J41" s="6">
        <f>D41*[1]Clothing!L269</f>
        <v>3760</v>
      </c>
    </row>
    <row r="42" spans="1:10" x14ac:dyDescent="0.25">
      <c r="A42" s="52" t="s">
        <v>1048</v>
      </c>
      <c r="B42" s="53" t="s">
        <v>1049</v>
      </c>
      <c r="C42" s="26" t="s">
        <v>92</v>
      </c>
      <c r="D42" s="52">
        <f>(G42+H42)*[1]Clothing!L271</f>
        <v>1880</v>
      </c>
      <c r="E42" s="52">
        <f>D42*[1]Clothing!L267</f>
        <v>282</v>
      </c>
      <c r="F42" s="36" t="s">
        <v>488</v>
      </c>
      <c r="G42" s="28">
        <v>140</v>
      </c>
      <c r="H42" s="52">
        <v>48</v>
      </c>
      <c r="I42" s="4">
        <f>E42*[1]Clothing!L268</f>
        <v>28.200000000000003</v>
      </c>
      <c r="J42" s="6">
        <f>D42*[1]Clothing!L269</f>
        <v>3760</v>
      </c>
    </row>
    <row r="43" spans="1:10" x14ac:dyDescent="0.25">
      <c r="A43" s="52" t="s">
        <v>1050</v>
      </c>
      <c r="B43" s="53" t="s">
        <v>1051</v>
      </c>
      <c r="C43" s="26" t="s">
        <v>92</v>
      </c>
      <c r="D43" s="52">
        <f>(G43+H43)*[1]Clothing!L271</f>
        <v>1880</v>
      </c>
      <c r="E43" s="52">
        <f>D43*[1]Clothing!L267</f>
        <v>282</v>
      </c>
      <c r="F43" s="36" t="s">
        <v>488</v>
      </c>
      <c r="G43" s="52">
        <v>140</v>
      </c>
      <c r="H43" s="52">
        <v>48</v>
      </c>
      <c r="I43" s="4">
        <f>E43*[1]Clothing!L268</f>
        <v>28.200000000000003</v>
      </c>
      <c r="J43" s="6">
        <f>D43*[1]Clothing!L269</f>
        <v>3760</v>
      </c>
    </row>
    <row r="44" spans="1:10" x14ac:dyDescent="0.25">
      <c r="A44" s="6" t="s">
        <v>1052</v>
      </c>
      <c r="B44" s="26" t="s">
        <v>1053</v>
      </c>
      <c r="C44" s="26" t="s">
        <v>92</v>
      </c>
      <c r="D44" s="6">
        <f>(G44+H44)*[1]Clothing!L271</f>
        <v>1880</v>
      </c>
      <c r="E44" s="6">
        <f>D44*[1]Clothing!L267</f>
        <v>282</v>
      </c>
      <c r="F44" s="36" t="s">
        <v>488</v>
      </c>
      <c r="G44" s="6">
        <v>140</v>
      </c>
      <c r="H44" s="6">
        <v>48</v>
      </c>
      <c r="I44" s="4">
        <f>E44*[1]Clothing!L268</f>
        <v>28.200000000000003</v>
      </c>
      <c r="J44" s="6">
        <f>D44*[1]Clothing!L269</f>
        <v>3760</v>
      </c>
    </row>
    <row r="45" spans="1:10" x14ac:dyDescent="0.25">
      <c r="A45" s="6" t="s">
        <v>1054</v>
      </c>
      <c r="B45" s="26" t="s">
        <v>1055</v>
      </c>
      <c r="C45" s="26" t="s">
        <v>92</v>
      </c>
      <c r="D45" s="6">
        <f>(G45+H45)*[1]Clothing!L271</f>
        <v>2000</v>
      </c>
      <c r="E45" s="6">
        <f>D45*[1]Clothing!L267</f>
        <v>300</v>
      </c>
      <c r="F45" s="36" t="s">
        <v>488</v>
      </c>
      <c r="G45" s="6">
        <v>140</v>
      </c>
      <c r="H45" s="6">
        <v>60</v>
      </c>
      <c r="I45" s="4">
        <f>E45*[1]Clothing!L268</f>
        <v>30</v>
      </c>
      <c r="J45" s="6">
        <f>D45*[1]Clothing!L269</f>
        <v>4000</v>
      </c>
    </row>
    <row r="46" spans="1:10" x14ac:dyDescent="0.25">
      <c r="A46" s="6" t="s">
        <v>1056</v>
      </c>
      <c r="B46" s="36" t="s">
        <v>39</v>
      </c>
      <c r="C46" s="20" t="s">
        <v>233</v>
      </c>
      <c r="D46" s="34" t="s">
        <v>39</v>
      </c>
      <c r="E46" s="34" t="s">
        <v>39</v>
      </c>
      <c r="F46" s="36" t="s">
        <v>39</v>
      </c>
      <c r="G46" s="34" t="s">
        <v>39</v>
      </c>
      <c r="H46" s="34" t="s">
        <v>39</v>
      </c>
      <c r="I46" s="18" t="s">
        <v>39</v>
      </c>
      <c r="J46" s="34" t="s">
        <v>39</v>
      </c>
    </row>
    <row r="47" spans="1:10" x14ac:dyDescent="0.25">
      <c r="A47" s="6" t="s">
        <v>1057</v>
      </c>
      <c r="B47" s="49" t="s">
        <v>1058</v>
      </c>
      <c r="C47" s="26" t="s">
        <v>92</v>
      </c>
      <c r="D47" s="6">
        <f>(G47+H47)*[1]Clothing!L271</f>
        <v>2000</v>
      </c>
      <c r="E47" s="6">
        <f>D47*[1]Clothing!L267</f>
        <v>300</v>
      </c>
      <c r="F47" s="36" t="s">
        <v>488</v>
      </c>
      <c r="G47" s="6">
        <v>140</v>
      </c>
      <c r="H47" s="6">
        <v>60</v>
      </c>
      <c r="I47" s="4">
        <f>E47*[1]Clothing!L268</f>
        <v>30</v>
      </c>
      <c r="J47" s="6">
        <f>D47*[1]Clothing!L269</f>
        <v>4000</v>
      </c>
    </row>
    <row r="48" spans="1:10" x14ac:dyDescent="0.25">
      <c r="A48" s="52" t="s">
        <v>1059</v>
      </c>
      <c r="B48" s="53" t="s">
        <v>1060</v>
      </c>
      <c r="C48" s="26" t="s">
        <v>11</v>
      </c>
      <c r="D48" s="52">
        <f>(G48+H48)*[1]Clothing!L271</f>
        <v>800</v>
      </c>
      <c r="E48" s="52">
        <f>D48*[1]Clothing!L267</f>
        <v>120</v>
      </c>
      <c r="F48" s="36" t="s">
        <v>522</v>
      </c>
      <c r="G48" s="52">
        <v>80</v>
      </c>
      <c r="H48" s="52">
        <v>0</v>
      </c>
      <c r="I48" s="4">
        <f>E48*[1]Clothing!L268</f>
        <v>12</v>
      </c>
      <c r="J48" s="6">
        <v>0</v>
      </c>
    </row>
    <row r="49" spans="1:10" x14ac:dyDescent="0.25">
      <c r="A49" s="52" t="s">
        <v>1061</v>
      </c>
      <c r="B49" s="53" t="s">
        <v>1062</v>
      </c>
      <c r="C49" s="26" t="s">
        <v>11</v>
      </c>
      <c r="D49" s="52">
        <f>(G49+H49)*[1]Clothing!L271</f>
        <v>800</v>
      </c>
      <c r="E49" s="52">
        <f>D49*[1]Clothing!L267</f>
        <v>120</v>
      </c>
      <c r="F49" s="36" t="s">
        <v>522</v>
      </c>
      <c r="G49" s="52">
        <v>80</v>
      </c>
      <c r="H49" s="52">
        <v>0</v>
      </c>
      <c r="I49" s="4">
        <f>E49*[1]Clothing!L268</f>
        <v>12</v>
      </c>
      <c r="J49" s="6">
        <v>0</v>
      </c>
    </row>
    <row r="50" spans="1:10" x14ac:dyDescent="0.25">
      <c r="A50" s="52" t="s">
        <v>1063</v>
      </c>
      <c r="B50" s="53" t="s">
        <v>1064</v>
      </c>
      <c r="C50" s="26" t="s">
        <v>11</v>
      </c>
      <c r="D50" s="52">
        <f>(G49+H49)*[1]Clothing!L271</f>
        <v>800</v>
      </c>
      <c r="E50" s="52">
        <f>D50*[1]Clothing!L267</f>
        <v>120</v>
      </c>
      <c r="F50" s="36" t="s">
        <v>522</v>
      </c>
      <c r="G50" s="28">
        <v>80</v>
      </c>
      <c r="H50" s="52">
        <v>0</v>
      </c>
      <c r="I50" s="4">
        <f>E50*[1]Clothing!L268</f>
        <v>12</v>
      </c>
      <c r="J50" s="6">
        <v>0</v>
      </c>
    </row>
    <row r="51" spans="1:10" x14ac:dyDescent="0.25">
      <c r="A51" s="52" t="s">
        <v>1065</v>
      </c>
      <c r="B51" s="31" t="s">
        <v>1066</v>
      </c>
      <c r="C51" s="26" t="s">
        <v>11</v>
      </c>
      <c r="D51" s="52">
        <f>(G51+H51)*[1]Clothing!L271</f>
        <v>800</v>
      </c>
      <c r="E51" s="52">
        <f>D51*[1]Clothing!L267</f>
        <v>120</v>
      </c>
      <c r="F51" s="36" t="s">
        <v>522</v>
      </c>
      <c r="G51" s="28">
        <v>80</v>
      </c>
      <c r="H51" s="52">
        <v>0</v>
      </c>
      <c r="I51" s="4">
        <f>E51*[1]Clothing!L268</f>
        <v>12</v>
      </c>
      <c r="J51" s="6">
        <v>0</v>
      </c>
    </row>
    <row r="52" spans="1:10" x14ac:dyDescent="0.25">
      <c r="A52" s="52" t="s">
        <v>1067</v>
      </c>
      <c r="B52" s="31" t="s">
        <v>1068</v>
      </c>
      <c r="C52" s="26" t="s">
        <v>11</v>
      </c>
      <c r="D52" s="52">
        <f>(G52+H52)*[1]Clothing!L271</f>
        <v>800</v>
      </c>
      <c r="E52" s="52">
        <f>D52*[1]Clothing!L267</f>
        <v>120</v>
      </c>
      <c r="F52" s="36" t="s">
        <v>522</v>
      </c>
      <c r="G52" s="28">
        <v>80</v>
      </c>
      <c r="H52" s="52">
        <v>0</v>
      </c>
      <c r="I52" s="4">
        <f>E52*[1]Clothing!L268</f>
        <v>12</v>
      </c>
      <c r="J52" s="6">
        <v>0</v>
      </c>
    </row>
    <row r="53" spans="1:10" x14ac:dyDescent="0.25">
      <c r="A53" s="6" t="s">
        <v>1069</v>
      </c>
      <c r="B53" s="49" t="s">
        <v>1070</v>
      </c>
      <c r="C53" s="26" t="s">
        <v>11</v>
      </c>
      <c r="D53" s="6">
        <f>(G53+H53)*[1]Clothing!L271</f>
        <v>800</v>
      </c>
      <c r="E53" s="6">
        <f>D53*[1]Clothing!L267</f>
        <v>120</v>
      </c>
      <c r="F53" s="36" t="s">
        <v>522</v>
      </c>
      <c r="G53" s="6">
        <v>80</v>
      </c>
      <c r="H53" s="6">
        <v>0</v>
      </c>
      <c r="I53" s="4">
        <f>E53*[1]Clothing!L268</f>
        <v>12</v>
      </c>
      <c r="J53" s="6">
        <v>0</v>
      </c>
    </row>
    <row r="54" spans="1:10" x14ac:dyDescent="0.25">
      <c r="A54" s="52" t="s">
        <v>1071</v>
      </c>
      <c r="B54" s="53" t="s">
        <v>1072</v>
      </c>
      <c r="C54" s="26" t="s">
        <v>11</v>
      </c>
      <c r="D54" s="52">
        <f>(G54+H54)*[1]Clothing!L271</f>
        <v>400</v>
      </c>
      <c r="E54" s="52">
        <f>D54*[1]Clothing!L267</f>
        <v>60</v>
      </c>
      <c r="F54" s="36" t="s">
        <v>522</v>
      </c>
      <c r="G54" s="52">
        <v>40</v>
      </c>
      <c r="H54" s="52">
        <v>0</v>
      </c>
      <c r="I54" s="4">
        <f>E54*[1]Clothing!L268</f>
        <v>6</v>
      </c>
      <c r="J54" s="6">
        <v>0</v>
      </c>
    </row>
    <row r="55" spans="1:10" x14ac:dyDescent="0.25">
      <c r="A55" s="6" t="s">
        <v>1073</v>
      </c>
      <c r="B55" s="49" t="s">
        <v>1074</v>
      </c>
      <c r="C55" s="26" t="s">
        <v>18</v>
      </c>
      <c r="D55" s="6">
        <f>(G55+H55)*[1]Clothing!L271</f>
        <v>1200</v>
      </c>
      <c r="E55" s="6">
        <f>D55*[1]Clothing!L267</f>
        <v>180</v>
      </c>
      <c r="F55" s="36" t="s">
        <v>459</v>
      </c>
      <c r="G55" s="6">
        <v>120</v>
      </c>
      <c r="H55" s="6">
        <v>0</v>
      </c>
      <c r="I55" s="4">
        <f>E55*[1]Clothing!L268</f>
        <v>18</v>
      </c>
      <c r="J55" s="6">
        <v>0</v>
      </c>
    </row>
    <row r="56" spans="1:10" x14ac:dyDescent="0.25">
      <c r="A56" s="6" t="s">
        <v>1075</v>
      </c>
      <c r="B56" s="26" t="s">
        <v>1076</v>
      </c>
      <c r="C56" s="26" t="s">
        <v>92</v>
      </c>
      <c r="D56" s="6">
        <f>(G56+H56)*[1]Clothing!L271</f>
        <v>1360</v>
      </c>
      <c r="E56" s="6">
        <f>D56*[1]Clothing!L267</f>
        <v>204</v>
      </c>
      <c r="F56" s="36" t="s">
        <v>488</v>
      </c>
      <c r="G56" s="6">
        <v>36</v>
      </c>
      <c r="H56" s="6">
        <v>100</v>
      </c>
      <c r="I56" s="4">
        <f>E56*[1]Clothing!L268</f>
        <v>20.400000000000002</v>
      </c>
      <c r="J56" s="6">
        <f>D56*[1]Clothing!L269</f>
        <v>2720</v>
      </c>
    </row>
  </sheetData>
  <conditionalFormatting sqref="C2:C45 C47:C56">
    <cfRule type="cellIs" dxfId="551" priority="6" operator="equal">
      <formula>"Common"</formula>
    </cfRule>
  </conditionalFormatting>
  <conditionalFormatting sqref="C2:C45 C47:C56">
    <cfRule type="cellIs" dxfId="550" priority="7" operator="equal">
      <formula>"Uncommon"</formula>
    </cfRule>
  </conditionalFormatting>
  <conditionalFormatting sqref="C2:C45 C47:C56">
    <cfRule type="cellIs" dxfId="549" priority="8" operator="equal">
      <formula>"Rare"</formula>
    </cfRule>
  </conditionalFormatting>
  <conditionalFormatting sqref="C2:C45 C47:C56">
    <cfRule type="cellIs" dxfId="548" priority="9" operator="equal">
      <formula>"Epic"</formula>
    </cfRule>
  </conditionalFormatting>
  <conditionalFormatting sqref="C2:C45 C47:C56">
    <cfRule type="cellIs" dxfId="547" priority="10" operator="equal">
      <formula>"High End"</formula>
    </cfRule>
  </conditionalFormatting>
  <conditionalFormatting sqref="C46">
    <cfRule type="cellIs" dxfId="546" priority="1" operator="equal">
      <formula>"Common"</formula>
    </cfRule>
  </conditionalFormatting>
  <conditionalFormatting sqref="C46">
    <cfRule type="cellIs" dxfId="545" priority="2" operator="equal">
      <formula>"Uncommon"</formula>
    </cfRule>
  </conditionalFormatting>
  <conditionalFormatting sqref="C46">
    <cfRule type="cellIs" dxfId="544" priority="3" operator="equal">
      <formula>"Rare"</formula>
    </cfRule>
  </conditionalFormatting>
  <conditionalFormatting sqref="C46">
    <cfRule type="cellIs" dxfId="543" priority="4" operator="equal">
      <formula>"Epic"</formula>
    </cfRule>
  </conditionalFormatting>
  <conditionalFormatting sqref="C46">
    <cfRule type="cellIs" dxfId="542" priority="5" operator="equal">
      <formula>"High End"</formula>
    </cfRule>
  </conditionalFormatting>
  <dataValidations count="2">
    <dataValidation type="list" allowBlank="1" sqref="C47:C56 C2:C45" xr:uid="{00000000-0002-0000-0300-000001000000}">
      <formula1>"Common,Uncommon,Rare,Epic,High End"</formula1>
    </dataValidation>
    <dataValidation type="list" allowBlank="1" sqref="F2:F56" xr:uid="{00000000-0002-0000-0300-000000000000}">
      <formula1>"Civilian,Guerilla,Ghillie Suit,Military"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00AB-3D1F-4759-A33B-D690CD981D10}">
  <dimension ref="A1:I53"/>
  <sheetViews>
    <sheetView workbookViewId="0">
      <selection sqref="A1:L54"/>
    </sheetView>
  </sheetViews>
  <sheetFormatPr defaultRowHeight="15" x14ac:dyDescent="0.25"/>
  <cols>
    <col min="1" max="1" width="28.42578125" bestFit="1" customWidth="1"/>
    <col min="2" max="2" width="26.140625" bestFit="1" customWidth="1"/>
    <col min="3" max="3" width="10.85546875" bestFit="1" customWidth="1"/>
    <col min="4" max="4" width="9" bestFit="1" customWidth="1"/>
    <col min="6" max="6" width="10" bestFit="1" customWidth="1"/>
    <col min="7" max="7" width="13.42578125" bestFit="1" customWidth="1"/>
    <col min="8" max="8" width="16.42578125" bestFit="1" customWidth="1"/>
    <col min="9" max="9" width="20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735</v>
      </c>
      <c r="H1" s="1" t="s">
        <v>7</v>
      </c>
      <c r="I1" s="10" t="s">
        <v>8</v>
      </c>
    </row>
    <row r="2" spans="1:9" x14ac:dyDescent="0.25">
      <c r="A2" s="6" t="s">
        <v>1077</v>
      </c>
      <c r="B2" s="27" t="s">
        <v>1078</v>
      </c>
      <c r="C2" s="26" t="s">
        <v>18</v>
      </c>
      <c r="D2" s="52">
        <f>G2*[1]Clothing!K326</f>
        <v>1440</v>
      </c>
      <c r="E2" s="58">
        <f>D2*[1]Clothing!K325</f>
        <v>216</v>
      </c>
      <c r="F2" s="48" t="s">
        <v>522</v>
      </c>
      <c r="G2" s="6">
        <v>160</v>
      </c>
      <c r="H2" s="4">
        <f>E2*[1]Clothing!K327</f>
        <v>21.6</v>
      </c>
      <c r="I2" s="6">
        <v>0</v>
      </c>
    </row>
    <row r="3" spans="1:9" x14ac:dyDescent="0.25">
      <c r="A3" s="6" t="s">
        <v>1079</v>
      </c>
      <c r="B3" s="27" t="s">
        <v>1080</v>
      </c>
      <c r="C3" s="26" t="s">
        <v>18</v>
      </c>
      <c r="D3" s="52">
        <f>G3*[1]Clothing!K326</f>
        <v>1440</v>
      </c>
      <c r="E3" s="58">
        <f>E2</f>
        <v>216</v>
      </c>
      <c r="F3" s="48" t="s">
        <v>522</v>
      </c>
      <c r="G3" s="6">
        <v>160</v>
      </c>
      <c r="H3" s="4">
        <f>E3*[1]Clothing!K327</f>
        <v>21.6</v>
      </c>
      <c r="I3" s="6">
        <v>0</v>
      </c>
    </row>
    <row r="4" spans="1:9" x14ac:dyDescent="0.25">
      <c r="A4" s="6" t="s">
        <v>1081</v>
      </c>
      <c r="B4" s="27" t="s">
        <v>1082</v>
      </c>
      <c r="C4" s="26" t="s">
        <v>18</v>
      </c>
      <c r="D4" s="6">
        <f>G4*[1]Clothing!K326</f>
        <v>1440</v>
      </c>
      <c r="E4" s="58">
        <f>E2</f>
        <v>216</v>
      </c>
      <c r="F4" s="48" t="s">
        <v>522</v>
      </c>
      <c r="G4" s="6">
        <v>160</v>
      </c>
      <c r="H4" s="4">
        <f>E4*[1]Clothing!K327</f>
        <v>21.6</v>
      </c>
      <c r="I4" s="6">
        <v>0</v>
      </c>
    </row>
    <row r="5" spans="1:9" x14ac:dyDescent="0.25">
      <c r="A5" s="6" t="s">
        <v>1083</v>
      </c>
      <c r="B5" s="27" t="s">
        <v>1084</v>
      </c>
      <c r="C5" s="26" t="s">
        <v>18</v>
      </c>
      <c r="D5" s="6">
        <f>G5*[1]Clothing!K326</f>
        <v>1440</v>
      </c>
      <c r="E5" s="58">
        <f>E2</f>
        <v>216</v>
      </c>
      <c r="F5" s="48" t="s">
        <v>522</v>
      </c>
      <c r="G5" s="6">
        <v>160</v>
      </c>
      <c r="H5" s="4">
        <f>E5*[1]Clothing!K327</f>
        <v>21.6</v>
      </c>
      <c r="I5" s="6">
        <v>0</v>
      </c>
    </row>
    <row r="6" spans="1:9" x14ac:dyDescent="0.25">
      <c r="A6" s="6" t="s">
        <v>1085</v>
      </c>
      <c r="B6" s="27" t="s">
        <v>1086</v>
      </c>
      <c r="C6" s="26" t="s">
        <v>18</v>
      </c>
      <c r="D6" s="6">
        <f>G6*[1]Clothing!K326</f>
        <v>1440</v>
      </c>
      <c r="E6" s="58">
        <f>E2</f>
        <v>216</v>
      </c>
      <c r="F6" s="48" t="s">
        <v>522</v>
      </c>
      <c r="G6" s="6">
        <v>160</v>
      </c>
      <c r="H6" s="4">
        <f>E6*[1]Clothing!K327</f>
        <v>21.6</v>
      </c>
      <c r="I6" s="6">
        <v>0</v>
      </c>
    </row>
    <row r="7" spans="1:9" x14ac:dyDescent="0.25">
      <c r="A7" s="6" t="s">
        <v>1087</v>
      </c>
      <c r="B7" s="27" t="s">
        <v>1088</v>
      </c>
      <c r="C7" s="26" t="s">
        <v>18</v>
      </c>
      <c r="D7" s="6">
        <f>G7*[1]Clothing!K326</f>
        <v>1440</v>
      </c>
      <c r="E7" s="58">
        <f>E2</f>
        <v>216</v>
      </c>
      <c r="F7" s="48" t="s">
        <v>522</v>
      </c>
      <c r="G7" s="6">
        <v>160</v>
      </c>
      <c r="H7" s="4">
        <f>E7*[1]Clothing!K327</f>
        <v>21.6</v>
      </c>
      <c r="I7" s="6">
        <v>0</v>
      </c>
    </row>
    <row r="8" spans="1:9" x14ac:dyDescent="0.25">
      <c r="A8" s="6" t="s">
        <v>1089</v>
      </c>
      <c r="B8" s="27" t="s">
        <v>1090</v>
      </c>
      <c r="C8" s="26" t="s">
        <v>18</v>
      </c>
      <c r="D8" s="6">
        <f>G8*[1]Clothing!K326</f>
        <v>1440</v>
      </c>
      <c r="E8" s="58">
        <f>E3</f>
        <v>216</v>
      </c>
      <c r="F8" s="48" t="s">
        <v>522</v>
      </c>
      <c r="G8" s="6">
        <v>160</v>
      </c>
      <c r="H8" s="4">
        <f>E8*[1]Clothing!K327</f>
        <v>21.6</v>
      </c>
      <c r="I8" s="6">
        <v>0</v>
      </c>
    </row>
    <row r="9" spans="1:9" x14ac:dyDescent="0.25">
      <c r="A9" s="6" t="s">
        <v>1091</v>
      </c>
      <c r="B9" s="27" t="s">
        <v>1092</v>
      </c>
      <c r="C9" s="26" t="s">
        <v>18</v>
      </c>
      <c r="D9" s="6">
        <f>[1]Clothing!K326*G9</f>
        <v>1440</v>
      </c>
      <c r="E9" s="58">
        <f>E2</f>
        <v>216</v>
      </c>
      <c r="F9" s="48" t="s">
        <v>522</v>
      </c>
      <c r="G9" s="6">
        <v>160</v>
      </c>
      <c r="H9" s="4">
        <f>E9*[1]Clothing!K327</f>
        <v>21.6</v>
      </c>
      <c r="I9" s="4">
        <v>0</v>
      </c>
    </row>
    <row r="10" spans="1:9" x14ac:dyDescent="0.25">
      <c r="A10" s="6" t="s">
        <v>1093</v>
      </c>
      <c r="B10" s="27" t="s">
        <v>1094</v>
      </c>
      <c r="C10" s="26" t="s">
        <v>18</v>
      </c>
      <c r="D10" s="6">
        <f>G10*[1]Clothing!K326</f>
        <v>1440</v>
      </c>
      <c r="E10" s="58">
        <f>E2</f>
        <v>216</v>
      </c>
      <c r="F10" s="48" t="s">
        <v>522</v>
      </c>
      <c r="G10" s="6">
        <v>160</v>
      </c>
      <c r="H10" s="4">
        <f>E10*[1]Clothing!K327</f>
        <v>21.6</v>
      </c>
      <c r="I10" s="4">
        <v>0</v>
      </c>
    </row>
    <row r="11" spans="1:9" x14ac:dyDescent="0.25">
      <c r="A11" s="6" t="s">
        <v>1095</v>
      </c>
      <c r="B11" s="27" t="s">
        <v>1096</v>
      </c>
      <c r="C11" s="26" t="s">
        <v>33</v>
      </c>
      <c r="D11" s="6">
        <f>G11*[1]Clothing!K326</f>
        <v>2880</v>
      </c>
      <c r="E11" s="58">
        <f>D11*[1]Clothing!K325</f>
        <v>432</v>
      </c>
      <c r="F11" s="36" t="s">
        <v>488</v>
      </c>
      <c r="G11" s="6">
        <v>320</v>
      </c>
      <c r="H11" s="4">
        <f>E11*[1]Clothing!K327</f>
        <v>43.2</v>
      </c>
      <c r="I11" s="4">
        <f>D11*[1]Clothing!K328</f>
        <v>5760</v>
      </c>
    </row>
    <row r="12" spans="1:9" x14ac:dyDescent="0.25">
      <c r="A12" s="6" t="s">
        <v>1097</v>
      </c>
      <c r="B12" s="27" t="s">
        <v>1098</v>
      </c>
      <c r="C12" s="26" t="s">
        <v>33</v>
      </c>
      <c r="D12" s="6">
        <f>G12*[1]Clothing!K326</f>
        <v>2880</v>
      </c>
      <c r="E12" s="58">
        <f>E11</f>
        <v>432</v>
      </c>
      <c r="F12" s="36" t="s">
        <v>488</v>
      </c>
      <c r="G12" s="6">
        <v>320</v>
      </c>
      <c r="H12" s="4">
        <f>E12*[1]Clothing!K327</f>
        <v>43.2</v>
      </c>
      <c r="I12" s="4">
        <f>D12*[1]Clothing!K328</f>
        <v>5760</v>
      </c>
    </row>
    <row r="13" spans="1:9" x14ac:dyDescent="0.25">
      <c r="A13" s="6" t="s">
        <v>1099</v>
      </c>
      <c r="B13" s="27" t="s">
        <v>1100</v>
      </c>
      <c r="C13" s="26" t="s">
        <v>33</v>
      </c>
      <c r="D13" s="6">
        <f>G13*[1]Clothing!K326</f>
        <v>2880</v>
      </c>
      <c r="E13" s="58">
        <f>E11</f>
        <v>432</v>
      </c>
      <c r="F13" s="36" t="s">
        <v>488</v>
      </c>
      <c r="G13" s="6">
        <v>320</v>
      </c>
      <c r="H13" s="4">
        <f>E13*[1]Clothing!K327</f>
        <v>43.2</v>
      </c>
      <c r="I13" s="4">
        <f>D13*[1]Clothing!K328</f>
        <v>5760</v>
      </c>
    </row>
    <row r="14" spans="1:9" x14ac:dyDescent="0.25">
      <c r="A14" s="6" t="s">
        <v>1101</v>
      </c>
      <c r="B14" s="27" t="s">
        <v>1102</v>
      </c>
      <c r="C14" s="26" t="s">
        <v>33</v>
      </c>
      <c r="D14" s="6">
        <f>G14*[1]Clothing!K326</f>
        <v>2880</v>
      </c>
      <c r="E14" s="58">
        <f>E11</f>
        <v>432</v>
      </c>
      <c r="F14" s="36" t="s">
        <v>488</v>
      </c>
      <c r="G14" s="6">
        <v>320</v>
      </c>
      <c r="H14" s="4">
        <f>E14*[1]Clothing!K327</f>
        <v>43.2</v>
      </c>
      <c r="I14" s="4">
        <f>D14*[1]Clothing!K328</f>
        <v>5760</v>
      </c>
    </row>
    <row r="15" spans="1:9" x14ac:dyDescent="0.25">
      <c r="A15" s="6" t="s">
        <v>1103</v>
      </c>
      <c r="B15" s="27" t="s">
        <v>1104</v>
      </c>
      <c r="C15" s="26" t="s">
        <v>33</v>
      </c>
      <c r="D15" s="6">
        <f>G15*[1]Clothing!K326</f>
        <v>2880</v>
      </c>
      <c r="E15" s="58">
        <f>E11</f>
        <v>432</v>
      </c>
      <c r="F15" s="36" t="s">
        <v>488</v>
      </c>
      <c r="G15" s="6">
        <v>320</v>
      </c>
      <c r="H15" s="4">
        <f>E15*[1]Clothing!K327</f>
        <v>43.2</v>
      </c>
      <c r="I15" s="4">
        <f>D15*[1]Clothing!K328</f>
        <v>5760</v>
      </c>
    </row>
    <row r="16" spans="1:9" x14ac:dyDescent="0.25">
      <c r="A16" s="6" t="s">
        <v>1105</v>
      </c>
      <c r="B16" s="27" t="s">
        <v>1106</v>
      </c>
      <c r="C16" s="26" t="s">
        <v>33</v>
      </c>
      <c r="D16" s="6">
        <f>G16*[1]Clothing!K326</f>
        <v>2880</v>
      </c>
      <c r="E16" s="58">
        <f>E11</f>
        <v>432</v>
      </c>
      <c r="F16" s="36" t="s">
        <v>488</v>
      </c>
      <c r="G16" s="6">
        <v>320</v>
      </c>
      <c r="H16" s="4">
        <f>E16*[1]Clothing!K327</f>
        <v>43.2</v>
      </c>
      <c r="I16" s="4">
        <f>D16*[1]Clothing!K328</f>
        <v>5760</v>
      </c>
    </row>
    <row r="17" spans="1:9" x14ac:dyDescent="0.25">
      <c r="A17" s="6" t="s">
        <v>1107</v>
      </c>
      <c r="B17" s="27" t="s">
        <v>1108</v>
      </c>
      <c r="C17" s="26" t="s">
        <v>18</v>
      </c>
      <c r="D17" s="6">
        <f>G17*[1]Clothing!K326</f>
        <v>1800</v>
      </c>
      <c r="E17" s="58">
        <f>D17*[1]Clothing!K325</f>
        <v>270</v>
      </c>
      <c r="F17" s="48" t="s">
        <v>522</v>
      </c>
      <c r="G17" s="6">
        <v>200</v>
      </c>
      <c r="H17" s="4">
        <f>E17*[1]Clothing!K327</f>
        <v>27</v>
      </c>
      <c r="I17" s="4">
        <v>0</v>
      </c>
    </row>
    <row r="18" spans="1:9" x14ac:dyDescent="0.25">
      <c r="A18" s="6" t="s">
        <v>1109</v>
      </c>
      <c r="B18" s="27" t="s">
        <v>1110</v>
      </c>
      <c r="C18" s="26" t="s">
        <v>18</v>
      </c>
      <c r="D18" s="6">
        <f>G18*[1]Clothing!K326</f>
        <v>1800</v>
      </c>
      <c r="E18" s="58">
        <f>E17</f>
        <v>270</v>
      </c>
      <c r="F18" s="48" t="s">
        <v>522</v>
      </c>
      <c r="G18" s="6">
        <v>200</v>
      </c>
      <c r="H18" s="4">
        <f>E18*[1]Clothing!K327</f>
        <v>27</v>
      </c>
      <c r="I18" s="4">
        <v>0</v>
      </c>
    </row>
    <row r="19" spans="1:9" x14ac:dyDescent="0.25">
      <c r="A19" s="6" t="s">
        <v>1111</v>
      </c>
      <c r="B19" s="27" t="s">
        <v>1112</v>
      </c>
      <c r="C19" s="26" t="s">
        <v>18</v>
      </c>
      <c r="D19" s="6">
        <f>G19*[1]Clothing!K326</f>
        <v>1800</v>
      </c>
      <c r="E19" s="58">
        <f>E17</f>
        <v>270</v>
      </c>
      <c r="F19" s="48" t="s">
        <v>522</v>
      </c>
      <c r="G19" s="6">
        <v>200</v>
      </c>
      <c r="H19" s="4">
        <f>E19*[1]Clothing!K327</f>
        <v>27</v>
      </c>
      <c r="I19" s="4">
        <v>0</v>
      </c>
    </row>
    <row r="20" spans="1:9" x14ac:dyDescent="0.25">
      <c r="A20" s="6" t="s">
        <v>1113</v>
      </c>
      <c r="B20" s="27" t="s">
        <v>1114</v>
      </c>
      <c r="C20" s="26" t="s">
        <v>18</v>
      </c>
      <c r="D20" s="6">
        <f>G20*[1]Clothing!K326</f>
        <v>1800</v>
      </c>
      <c r="E20" s="58">
        <f>E17</f>
        <v>270</v>
      </c>
      <c r="F20" s="48" t="s">
        <v>522</v>
      </c>
      <c r="G20" s="6">
        <v>200</v>
      </c>
      <c r="H20" s="4">
        <f>E20*[1]Clothing!K327</f>
        <v>27</v>
      </c>
      <c r="I20" s="4">
        <v>0</v>
      </c>
    </row>
    <row r="21" spans="1:9" x14ac:dyDescent="0.25">
      <c r="A21" s="6" t="s">
        <v>1115</v>
      </c>
      <c r="B21" s="27" t="s">
        <v>1116</v>
      </c>
      <c r="C21" s="26" t="s">
        <v>18</v>
      </c>
      <c r="D21" s="6">
        <f>G21*[1]Clothing!K326</f>
        <v>1800</v>
      </c>
      <c r="E21" s="58">
        <f>E17</f>
        <v>270</v>
      </c>
      <c r="F21" s="48" t="s">
        <v>522</v>
      </c>
      <c r="G21" s="6">
        <v>200</v>
      </c>
      <c r="H21" s="4">
        <f>E21*[1]Clothing!K327</f>
        <v>27</v>
      </c>
      <c r="I21" s="4">
        <v>0</v>
      </c>
    </row>
    <row r="22" spans="1:9" x14ac:dyDescent="0.25">
      <c r="A22" s="6" t="s">
        <v>1117</v>
      </c>
      <c r="B22" s="27" t="s">
        <v>1118</v>
      </c>
      <c r="C22" s="26" t="s">
        <v>18</v>
      </c>
      <c r="D22" s="6">
        <f>G22*[1]Clothing!K326</f>
        <v>1800</v>
      </c>
      <c r="E22" s="58">
        <f>E17</f>
        <v>270</v>
      </c>
      <c r="F22" s="48" t="s">
        <v>522</v>
      </c>
      <c r="G22" s="6">
        <v>200</v>
      </c>
      <c r="H22" s="4">
        <f>E22*[1]Clothing!K327</f>
        <v>27</v>
      </c>
      <c r="I22" s="4">
        <v>0</v>
      </c>
    </row>
    <row r="23" spans="1:9" x14ac:dyDescent="0.25">
      <c r="A23" s="6" t="s">
        <v>1119</v>
      </c>
      <c r="B23" s="27" t="s">
        <v>1120</v>
      </c>
      <c r="C23" s="26" t="s">
        <v>11</v>
      </c>
      <c r="D23" s="6">
        <f>G23*[1]Clothing!K326</f>
        <v>1080</v>
      </c>
      <c r="E23" s="58">
        <f>D23*[1]Clothing!K325</f>
        <v>162</v>
      </c>
      <c r="F23" s="48" t="s">
        <v>522</v>
      </c>
      <c r="G23" s="6">
        <v>120</v>
      </c>
      <c r="H23" s="4">
        <f>E23*[1]Clothing!K327</f>
        <v>16.2</v>
      </c>
      <c r="I23" s="4">
        <v>0</v>
      </c>
    </row>
    <row r="24" spans="1:9" x14ac:dyDescent="0.25">
      <c r="A24" s="6" t="s">
        <v>1121</v>
      </c>
      <c r="B24" s="27" t="s">
        <v>1122</v>
      </c>
      <c r="C24" s="26" t="s">
        <v>26</v>
      </c>
      <c r="D24" s="6">
        <f>G24*[1]Clothing!K326</f>
        <v>2520</v>
      </c>
      <c r="E24" s="58">
        <f>D24*[1]Clothing!K325</f>
        <v>378</v>
      </c>
      <c r="F24" s="48" t="s">
        <v>522</v>
      </c>
      <c r="G24" s="6">
        <v>280</v>
      </c>
      <c r="H24" s="4">
        <f>E24*[1]Clothing!K327</f>
        <v>37.800000000000004</v>
      </c>
      <c r="I24" s="4">
        <f>D24*[1]Clothing!K328</f>
        <v>5040</v>
      </c>
    </row>
    <row r="25" spans="1:9" x14ac:dyDescent="0.25">
      <c r="A25" s="6" t="s">
        <v>1123</v>
      </c>
      <c r="B25" s="27" t="s">
        <v>1124</v>
      </c>
      <c r="C25" s="26" t="s">
        <v>26</v>
      </c>
      <c r="D25" s="6">
        <f>G25*[1]Clothing!K326</f>
        <v>2520</v>
      </c>
      <c r="E25" s="58">
        <f>D25*[1]Clothing!K325</f>
        <v>378</v>
      </c>
      <c r="F25" s="48" t="s">
        <v>522</v>
      </c>
      <c r="G25" s="6">
        <v>280</v>
      </c>
      <c r="H25" s="4">
        <f>E25*[1]Clothing!K327</f>
        <v>37.800000000000004</v>
      </c>
      <c r="I25" s="4">
        <f>D25*[1]Clothing!K328</f>
        <v>5040</v>
      </c>
    </row>
    <row r="26" spans="1:9" x14ac:dyDescent="0.25">
      <c r="A26" s="6" t="s">
        <v>1125</v>
      </c>
      <c r="B26" s="27" t="s">
        <v>1126</v>
      </c>
      <c r="C26" s="26" t="s">
        <v>26</v>
      </c>
      <c r="D26" s="6">
        <f>G26*[1]Clothing!K326</f>
        <v>2520</v>
      </c>
      <c r="E26" s="58">
        <f>D26*[1]Clothing!K325</f>
        <v>378</v>
      </c>
      <c r="F26" s="48" t="s">
        <v>522</v>
      </c>
      <c r="G26" s="6">
        <v>280</v>
      </c>
      <c r="H26" s="4">
        <f>E26*[1]Clothing!K327</f>
        <v>37.800000000000004</v>
      </c>
      <c r="I26" s="4">
        <f>D26*[1]Clothing!K328</f>
        <v>5040</v>
      </c>
    </row>
    <row r="27" spans="1:9" x14ac:dyDescent="0.25">
      <c r="A27" s="6" t="s">
        <v>1127</v>
      </c>
      <c r="B27" s="27" t="s">
        <v>1128</v>
      </c>
      <c r="C27" s="26" t="s">
        <v>11</v>
      </c>
      <c r="D27" s="6">
        <f>G27*[1]Clothing!K326</f>
        <v>1080</v>
      </c>
      <c r="E27" s="58">
        <f>D27*[1]Clothing!K325</f>
        <v>162</v>
      </c>
      <c r="F27" s="48" t="s">
        <v>522</v>
      </c>
      <c r="G27" s="6">
        <v>120</v>
      </c>
      <c r="H27" s="4">
        <f>E27*[1]Clothing!K327</f>
        <v>16.2</v>
      </c>
      <c r="I27" s="4">
        <v>0</v>
      </c>
    </row>
    <row r="28" spans="1:9" x14ac:dyDescent="0.25">
      <c r="A28" s="6" t="s">
        <v>1129</v>
      </c>
      <c r="B28" s="27" t="s">
        <v>1130</v>
      </c>
      <c r="C28" s="26" t="s">
        <v>11</v>
      </c>
      <c r="D28" s="6">
        <f>G28*[1]Clothing!K326</f>
        <v>1080</v>
      </c>
      <c r="E28" s="58">
        <f>D28*[1]Clothing!K325</f>
        <v>162</v>
      </c>
      <c r="F28" s="48" t="s">
        <v>522</v>
      </c>
      <c r="G28" s="6">
        <v>120</v>
      </c>
      <c r="H28" s="4">
        <f>E28*[1]Clothing!K327</f>
        <v>16.2</v>
      </c>
      <c r="I28" s="4">
        <v>0</v>
      </c>
    </row>
    <row r="29" spans="1:9" x14ac:dyDescent="0.25">
      <c r="A29" s="6" t="s">
        <v>1131</v>
      </c>
      <c r="B29" s="27" t="s">
        <v>1132</v>
      </c>
      <c r="C29" s="26" t="s">
        <v>11</v>
      </c>
      <c r="D29" s="6">
        <f>G29*[1]Clothing!K326</f>
        <v>1080</v>
      </c>
      <c r="E29" s="58">
        <f>D29*[1]Clothing!K325</f>
        <v>162</v>
      </c>
      <c r="F29" s="48" t="s">
        <v>522</v>
      </c>
      <c r="G29" s="6">
        <v>120</v>
      </c>
      <c r="H29" s="4">
        <f>E29*[1]Clothing!K327</f>
        <v>16.2</v>
      </c>
      <c r="I29" s="4">
        <v>0</v>
      </c>
    </row>
    <row r="30" spans="1:9" x14ac:dyDescent="0.25">
      <c r="A30" s="6" t="s">
        <v>1133</v>
      </c>
      <c r="B30" s="27" t="s">
        <v>1134</v>
      </c>
      <c r="C30" s="26" t="s">
        <v>92</v>
      </c>
      <c r="D30" s="6">
        <v>2000</v>
      </c>
      <c r="E30" s="58">
        <f>D30*[1]Clothing!K325</f>
        <v>300</v>
      </c>
      <c r="F30" s="48" t="s">
        <v>513</v>
      </c>
      <c r="G30" s="6">
        <v>0</v>
      </c>
      <c r="H30" s="4">
        <f>E30*[1]Clothing!K327</f>
        <v>30</v>
      </c>
      <c r="I30" s="4">
        <f>D30*[1]Clothing!K328</f>
        <v>4000</v>
      </c>
    </row>
    <row r="31" spans="1:9" x14ac:dyDescent="0.25">
      <c r="A31" s="6" t="s">
        <v>1135</v>
      </c>
      <c r="B31" s="27" t="s">
        <v>1136</v>
      </c>
      <c r="C31" s="26" t="s">
        <v>26</v>
      </c>
      <c r="D31" s="6">
        <f>G31*[1]Clothing!K326</f>
        <v>2160</v>
      </c>
      <c r="E31" s="58">
        <f>D31*[1]Clothing!K325</f>
        <v>324</v>
      </c>
      <c r="F31" s="48" t="s">
        <v>488</v>
      </c>
      <c r="G31" s="6">
        <v>240</v>
      </c>
      <c r="H31" s="4">
        <f>E31*[1]Clothing!K327</f>
        <v>32.4</v>
      </c>
      <c r="I31" s="4">
        <f>D31*[1]Clothing!K328</f>
        <v>4320</v>
      </c>
    </row>
    <row r="32" spans="1:9" x14ac:dyDescent="0.25">
      <c r="A32" s="6" t="s">
        <v>1137</v>
      </c>
      <c r="B32" s="27" t="s">
        <v>1138</v>
      </c>
      <c r="C32" s="26" t="s">
        <v>26</v>
      </c>
      <c r="D32" s="6">
        <f>G32*[1]Clothing!K326</f>
        <v>2160</v>
      </c>
      <c r="E32" s="58">
        <f>E31</f>
        <v>324</v>
      </c>
      <c r="F32" s="48" t="s">
        <v>488</v>
      </c>
      <c r="G32" s="6">
        <v>240</v>
      </c>
      <c r="H32" s="4">
        <f>E32*[1]Clothing!K327</f>
        <v>32.4</v>
      </c>
      <c r="I32" s="4">
        <f>D32*[1]Clothing!K328</f>
        <v>4320</v>
      </c>
    </row>
    <row r="33" spans="1:9" x14ac:dyDescent="0.25">
      <c r="A33" s="6" t="s">
        <v>1139</v>
      </c>
      <c r="B33" s="27" t="s">
        <v>1140</v>
      </c>
      <c r="C33" s="26" t="s">
        <v>26</v>
      </c>
      <c r="D33" s="6">
        <f>G33*[1]Clothing!K326</f>
        <v>2160</v>
      </c>
      <c r="E33" s="58">
        <f>E31</f>
        <v>324</v>
      </c>
      <c r="F33" s="48" t="s">
        <v>488</v>
      </c>
      <c r="G33" s="6">
        <v>240</v>
      </c>
      <c r="H33" s="4">
        <f>E33*[1]Clothing!K327</f>
        <v>32.4</v>
      </c>
      <c r="I33" s="4">
        <f>D33*[1]Clothing!K328</f>
        <v>4320</v>
      </c>
    </row>
    <row r="34" spans="1:9" x14ac:dyDescent="0.25">
      <c r="A34" s="6" t="s">
        <v>1141</v>
      </c>
      <c r="B34" s="27" t="s">
        <v>1142</v>
      </c>
      <c r="C34" s="26" t="s">
        <v>26</v>
      </c>
      <c r="D34" s="6">
        <f>G34*[1]Clothing!K326</f>
        <v>2160</v>
      </c>
      <c r="E34" s="58">
        <f>E31</f>
        <v>324</v>
      </c>
      <c r="F34" s="48" t="s">
        <v>488</v>
      </c>
      <c r="G34" s="6">
        <v>240</v>
      </c>
      <c r="H34" s="4">
        <f>E34*[1]Clothing!K327</f>
        <v>32.4</v>
      </c>
      <c r="I34" s="4">
        <f>D34*[1]Clothing!K328</f>
        <v>4320</v>
      </c>
    </row>
    <row r="35" spans="1:9" x14ac:dyDescent="0.25">
      <c r="A35" s="6" t="s">
        <v>1143</v>
      </c>
      <c r="B35" s="27" t="s">
        <v>1144</v>
      </c>
      <c r="C35" s="26" t="s">
        <v>26</v>
      </c>
      <c r="D35" s="6">
        <f>G35*[1]Clothing!K326</f>
        <v>2160</v>
      </c>
      <c r="E35" s="58">
        <f>E31</f>
        <v>324</v>
      </c>
      <c r="F35" s="48" t="s">
        <v>488</v>
      </c>
      <c r="G35" s="6">
        <v>240</v>
      </c>
      <c r="H35" s="4">
        <f>E35*[1]Clothing!K327</f>
        <v>32.4</v>
      </c>
      <c r="I35" s="4">
        <f>D35*[1]Clothing!K328</f>
        <v>4320</v>
      </c>
    </row>
    <row r="36" spans="1:9" x14ac:dyDescent="0.25">
      <c r="A36" s="52" t="s">
        <v>1145</v>
      </c>
      <c r="B36" s="26" t="s">
        <v>1146</v>
      </c>
      <c r="C36" s="26" t="s">
        <v>26</v>
      </c>
      <c r="D36" s="6">
        <f>G36*[1]Clothing!K326</f>
        <v>2520</v>
      </c>
      <c r="E36" s="58">
        <f>E31</f>
        <v>324</v>
      </c>
      <c r="F36" s="48" t="s">
        <v>488</v>
      </c>
      <c r="G36" s="52">
        <v>280</v>
      </c>
      <c r="H36" s="4">
        <f>E36*[1]Clothing!K327</f>
        <v>32.4</v>
      </c>
      <c r="I36" s="4">
        <f>D36*[1]Clothing!K328</f>
        <v>5040</v>
      </c>
    </row>
    <row r="37" spans="1:9" x14ac:dyDescent="0.25">
      <c r="A37" s="28" t="s">
        <v>1147</v>
      </c>
      <c r="B37" s="26" t="s">
        <v>1148</v>
      </c>
      <c r="C37" s="26" t="s">
        <v>26</v>
      </c>
      <c r="D37" s="6">
        <f>G37*[1]Clothing!K326</f>
        <v>2520</v>
      </c>
      <c r="E37" s="58">
        <f>E31</f>
        <v>324</v>
      </c>
      <c r="F37" s="48" t="s">
        <v>488</v>
      </c>
      <c r="G37" s="52">
        <v>280</v>
      </c>
      <c r="H37" s="4">
        <f>E37*[1]Clothing!K327</f>
        <v>32.4</v>
      </c>
      <c r="I37" s="4">
        <f>D37*[1]Clothing!K328</f>
        <v>5040</v>
      </c>
    </row>
    <row r="38" spans="1:9" x14ac:dyDescent="0.25">
      <c r="A38" s="6" t="s">
        <v>1149</v>
      </c>
      <c r="B38" s="26" t="s">
        <v>1150</v>
      </c>
      <c r="C38" s="26" t="s">
        <v>26</v>
      </c>
      <c r="D38" s="6">
        <f>G38*[1]Clothing!K326</f>
        <v>2520</v>
      </c>
      <c r="E38" s="58">
        <f>E31</f>
        <v>324</v>
      </c>
      <c r="F38" s="48" t="s">
        <v>488</v>
      </c>
      <c r="G38" s="52">
        <v>280</v>
      </c>
      <c r="H38" s="4">
        <f>E38*[1]Clothing!K327</f>
        <v>32.4</v>
      </c>
      <c r="I38" s="4">
        <f>D38*[1]Clothing!K328</f>
        <v>5040</v>
      </c>
    </row>
    <row r="39" spans="1:9" x14ac:dyDescent="0.25">
      <c r="A39" s="6" t="s">
        <v>1151</v>
      </c>
      <c r="B39" s="26" t="s">
        <v>1152</v>
      </c>
      <c r="C39" s="26" t="s">
        <v>26</v>
      </c>
      <c r="D39" s="6">
        <f>G39*[1]Clothing!K326</f>
        <v>2520</v>
      </c>
      <c r="E39" s="58">
        <f>E31</f>
        <v>324</v>
      </c>
      <c r="F39" s="48" t="s">
        <v>488</v>
      </c>
      <c r="G39" s="52">
        <v>280</v>
      </c>
      <c r="H39" s="4">
        <f>E39*[1]Clothing!K327</f>
        <v>32.4</v>
      </c>
      <c r="I39" s="4">
        <f>D39*[1]Clothing!K328</f>
        <v>5040</v>
      </c>
    </row>
    <row r="40" spans="1:9" x14ac:dyDescent="0.25">
      <c r="A40" s="6" t="s">
        <v>1153</v>
      </c>
      <c r="B40" s="26" t="s">
        <v>1154</v>
      </c>
      <c r="C40" s="26" t="s">
        <v>92</v>
      </c>
      <c r="D40" s="6">
        <f>G40*[1]Clothing!K326</f>
        <v>2700</v>
      </c>
      <c r="E40" s="58">
        <f>D40*[1]Clothing!K325</f>
        <v>405</v>
      </c>
      <c r="F40" s="36" t="s">
        <v>459</v>
      </c>
      <c r="G40" s="6">
        <v>300</v>
      </c>
      <c r="H40" s="4">
        <f>E40*[1]Clothing!K327</f>
        <v>40.5</v>
      </c>
      <c r="I40" s="4">
        <f>D40*[1]Clothing!K328</f>
        <v>5400</v>
      </c>
    </row>
    <row r="41" spans="1:9" x14ac:dyDescent="0.25">
      <c r="A41" s="6" t="s">
        <v>1155</v>
      </c>
      <c r="B41" s="26" t="s">
        <v>1156</v>
      </c>
      <c r="C41" s="26" t="s">
        <v>92</v>
      </c>
      <c r="D41" s="6">
        <f>G41*[1]Clothing!K326</f>
        <v>2700</v>
      </c>
      <c r="E41" s="58">
        <f>D41*[1]Clothing!K325</f>
        <v>405</v>
      </c>
      <c r="F41" s="36" t="s">
        <v>459</v>
      </c>
      <c r="G41" s="6">
        <v>300</v>
      </c>
      <c r="H41" s="4">
        <f>E41*[1]Clothing!K327</f>
        <v>40.5</v>
      </c>
      <c r="I41" s="4">
        <f>D41*[1]Clothing!K328</f>
        <v>5400</v>
      </c>
    </row>
    <row r="42" spans="1:9" x14ac:dyDescent="0.25">
      <c r="A42" s="28" t="s">
        <v>1157</v>
      </c>
      <c r="B42" s="26" t="s">
        <v>1158</v>
      </c>
      <c r="C42" s="26" t="s">
        <v>92</v>
      </c>
      <c r="D42" s="6">
        <f>G42*[1]Clothing!K326</f>
        <v>2700</v>
      </c>
      <c r="E42" s="58">
        <f>D42*[1]Clothing!K325</f>
        <v>405</v>
      </c>
      <c r="F42" s="36" t="s">
        <v>459</v>
      </c>
      <c r="G42" s="6">
        <v>300</v>
      </c>
      <c r="H42" s="4">
        <f>E42*[1]Clothing!K327</f>
        <v>40.5</v>
      </c>
      <c r="I42" s="4">
        <f>D42*[1]Clothing!K328</f>
        <v>5400</v>
      </c>
    </row>
    <row r="43" spans="1:9" x14ac:dyDescent="0.25">
      <c r="A43" s="28" t="s">
        <v>1159</v>
      </c>
      <c r="B43" s="26" t="s">
        <v>1160</v>
      </c>
      <c r="C43" s="26" t="s">
        <v>92</v>
      </c>
      <c r="D43" s="6">
        <f>G43*[1]Clothing!K326</f>
        <v>2700</v>
      </c>
      <c r="E43" s="58">
        <f>D43*[1]Clothing!K325</f>
        <v>405</v>
      </c>
      <c r="F43" s="36" t="s">
        <v>459</v>
      </c>
      <c r="G43" s="6">
        <v>300</v>
      </c>
      <c r="H43" s="4">
        <f>E43*[1]Clothing!K327</f>
        <v>40.5</v>
      </c>
      <c r="I43" s="4">
        <f>D43*[1]Clothing!K328</f>
        <v>5400</v>
      </c>
    </row>
    <row r="44" spans="1:9" x14ac:dyDescent="0.25">
      <c r="A44" s="28" t="s">
        <v>1161</v>
      </c>
      <c r="B44" s="26" t="s">
        <v>1162</v>
      </c>
      <c r="C44" s="26" t="s">
        <v>92</v>
      </c>
      <c r="D44" s="6">
        <f>G44*[1]Clothing!K326</f>
        <v>2700</v>
      </c>
      <c r="E44" s="58">
        <f>D44*[1]Clothing!K325</f>
        <v>405</v>
      </c>
      <c r="F44" s="36" t="s">
        <v>459</v>
      </c>
      <c r="G44" s="6">
        <v>300</v>
      </c>
      <c r="H44" s="4">
        <f>E44*[1]Clothing!K327</f>
        <v>40.5</v>
      </c>
      <c r="I44" s="4">
        <f>D44*[1]Clothing!K328</f>
        <v>5400</v>
      </c>
    </row>
    <row r="45" spans="1:9" x14ac:dyDescent="0.25">
      <c r="A45" s="6" t="s">
        <v>1163</v>
      </c>
      <c r="B45" s="26" t="s">
        <v>1164</v>
      </c>
      <c r="C45" s="26" t="s">
        <v>26</v>
      </c>
      <c r="D45" s="6">
        <f>G45*[1]Clothing!K326</f>
        <v>2340</v>
      </c>
      <c r="E45" s="58">
        <f>D45*[1]Clothing!K325</f>
        <v>351</v>
      </c>
      <c r="F45" s="36" t="s">
        <v>522</v>
      </c>
      <c r="G45" s="6">
        <v>260</v>
      </c>
      <c r="H45" s="4">
        <f>E45*[1]Clothing!K327</f>
        <v>35.1</v>
      </c>
      <c r="I45" s="4">
        <f>D45*[1]Clothing!K328</f>
        <v>4680</v>
      </c>
    </row>
    <row r="46" spans="1:9" x14ac:dyDescent="0.25">
      <c r="A46" s="6" t="s">
        <v>1165</v>
      </c>
      <c r="B46" s="26" t="s">
        <v>1166</v>
      </c>
      <c r="C46" s="26" t="s">
        <v>26</v>
      </c>
      <c r="D46" s="6">
        <f>G46*[1]Clothing!K326</f>
        <v>2340</v>
      </c>
      <c r="E46" s="58">
        <f>E45</f>
        <v>351</v>
      </c>
      <c r="F46" s="36" t="s">
        <v>522</v>
      </c>
      <c r="G46" s="28">
        <v>260</v>
      </c>
      <c r="H46" s="4">
        <f>E46*[1]Clothing!K327</f>
        <v>35.1</v>
      </c>
      <c r="I46" s="4">
        <f>D46*[1]Clothing!K328</f>
        <v>4680</v>
      </c>
    </row>
    <row r="47" spans="1:9" x14ac:dyDescent="0.25">
      <c r="A47" s="28" t="s">
        <v>1167</v>
      </c>
      <c r="B47" s="26" t="s">
        <v>1168</v>
      </c>
      <c r="C47" s="26" t="s">
        <v>26</v>
      </c>
      <c r="D47" s="6">
        <f>G47*[1]Clothing!K326</f>
        <v>2340</v>
      </c>
      <c r="E47" s="58">
        <f>E45</f>
        <v>351</v>
      </c>
      <c r="F47" s="36" t="s">
        <v>522</v>
      </c>
      <c r="G47" s="28">
        <v>260</v>
      </c>
      <c r="H47" s="4">
        <f>E47*[1]Clothing!K327</f>
        <v>35.1</v>
      </c>
      <c r="I47" s="4">
        <f>D47*[1]Clothing!K328</f>
        <v>4680</v>
      </c>
    </row>
    <row r="48" spans="1:9" x14ac:dyDescent="0.25">
      <c r="A48" s="28" t="s">
        <v>1169</v>
      </c>
      <c r="B48" s="26" t="s">
        <v>1170</v>
      </c>
      <c r="C48" s="26" t="s">
        <v>26</v>
      </c>
      <c r="D48" s="6">
        <f>G48*[1]Clothing!K326</f>
        <v>2340</v>
      </c>
      <c r="E48" s="58">
        <f>E45</f>
        <v>351</v>
      </c>
      <c r="F48" s="36" t="s">
        <v>522</v>
      </c>
      <c r="G48" s="28">
        <v>260</v>
      </c>
      <c r="H48" s="4">
        <f>E48*[1]Clothing!K327</f>
        <v>35.1</v>
      </c>
      <c r="I48" s="4">
        <f>D48*[1]Clothing!K328</f>
        <v>4680</v>
      </c>
    </row>
    <row r="49" spans="1:9" x14ac:dyDescent="0.25">
      <c r="A49" s="28" t="s">
        <v>1171</v>
      </c>
      <c r="B49" s="26" t="s">
        <v>1172</v>
      </c>
      <c r="C49" s="26" t="s">
        <v>26</v>
      </c>
      <c r="D49" s="6">
        <f>G49*[1]Clothing!K326</f>
        <v>2340</v>
      </c>
      <c r="E49" s="58">
        <f>E45</f>
        <v>351</v>
      </c>
      <c r="F49" s="36" t="s">
        <v>522</v>
      </c>
      <c r="G49" s="28">
        <v>260</v>
      </c>
      <c r="H49" s="4">
        <f>E49*[1]Clothing!K327</f>
        <v>35.1</v>
      </c>
      <c r="I49" s="4">
        <f>D49*[1]Clothing!K328</f>
        <v>4680</v>
      </c>
    </row>
    <row r="50" spans="1:9" x14ac:dyDescent="0.25">
      <c r="A50" s="6" t="s">
        <v>1173</v>
      </c>
      <c r="B50" s="26" t="s">
        <v>1174</v>
      </c>
      <c r="C50" s="26" t="s">
        <v>33</v>
      </c>
      <c r="D50" s="6">
        <f>G50*[1]Clothing!K326</f>
        <v>4320</v>
      </c>
      <c r="E50" s="58">
        <f>D50*[1]Clothing!K325</f>
        <v>648</v>
      </c>
      <c r="F50" s="48" t="s">
        <v>488</v>
      </c>
      <c r="G50" s="6">
        <v>480</v>
      </c>
      <c r="H50" s="4">
        <f>E50*[1]Clothing!K327</f>
        <v>64.8</v>
      </c>
      <c r="I50" s="4">
        <f>D50*[1]Clothing!K328</f>
        <v>8640</v>
      </c>
    </row>
    <row r="51" spans="1:9" x14ac:dyDescent="0.25">
      <c r="A51" s="6" t="s">
        <v>1175</v>
      </c>
      <c r="B51" s="26" t="s">
        <v>1176</v>
      </c>
      <c r="C51" s="26" t="s">
        <v>33</v>
      </c>
      <c r="D51" s="6">
        <f>G51*[1]Clothing!K326</f>
        <v>4320</v>
      </c>
      <c r="E51" s="58">
        <f>D51*[1]Clothing!K325</f>
        <v>648</v>
      </c>
      <c r="F51" s="48" t="s">
        <v>488</v>
      </c>
      <c r="G51" s="6">
        <v>480</v>
      </c>
      <c r="H51" s="4">
        <f>E51*[1]Clothing!K327</f>
        <v>64.8</v>
      </c>
      <c r="I51" s="4">
        <f>D51*[1]Clothing!K328</f>
        <v>8640</v>
      </c>
    </row>
    <row r="52" spans="1:9" x14ac:dyDescent="0.25">
      <c r="A52" s="28" t="s">
        <v>1177</v>
      </c>
      <c r="B52" s="26" t="s">
        <v>1178</v>
      </c>
      <c r="C52" s="26" t="s">
        <v>33</v>
      </c>
      <c r="D52" s="6">
        <f>G52*[1]Clothing!K326</f>
        <v>4320</v>
      </c>
      <c r="E52" s="58">
        <f>D52*[1]Clothing!K325</f>
        <v>648</v>
      </c>
      <c r="F52" s="48" t="s">
        <v>488</v>
      </c>
      <c r="G52" s="6">
        <v>480</v>
      </c>
      <c r="H52" s="4">
        <f>E52*[1]Clothing!K327</f>
        <v>64.8</v>
      </c>
      <c r="I52" s="4">
        <f>D52*[1]Clothing!K328</f>
        <v>8640</v>
      </c>
    </row>
    <row r="53" spans="1:9" x14ac:dyDescent="0.25">
      <c r="A53" s="28" t="s">
        <v>1179</v>
      </c>
      <c r="B53" s="26" t="s">
        <v>1180</v>
      </c>
      <c r="C53" s="26" t="s">
        <v>33</v>
      </c>
      <c r="D53" s="6">
        <f>G53*[1]Clothing!K326</f>
        <v>4320</v>
      </c>
      <c r="E53" s="58">
        <f>E50</f>
        <v>648</v>
      </c>
      <c r="F53" s="48" t="s">
        <v>488</v>
      </c>
      <c r="G53" s="6">
        <v>480</v>
      </c>
      <c r="H53" s="4">
        <f>E53*[1]Clothing!K327</f>
        <v>64.8</v>
      </c>
      <c r="I53" s="4">
        <f>D53*[1]Clothing!K328</f>
        <v>8640</v>
      </c>
    </row>
  </sheetData>
  <conditionalFormatting sqref="C2:C53">
    <cfRule type="cellIs" dxfId="531" priority="1" operator="equal">
      <formula>"Common"</formula>
    </cfRule>
  </conditionalFormatting>
  <conditionalFormatting sqref="C2:C53">
    <cfRule type="cellIs" dxfId="530" priority="2" operator="equal">
      <formula>"Uncommon"</formula>
    </cfRule>
  </conditionalFormatting>
  <conditionalFormatting sqref="C2:C53">
    <cfRule type="cellIs" dxfId="529" priority="3" operator="equal">
      <formula>"Rare"</formula>
    </cfRule>
  </conditionalFormatting>
  <conditionalFormatting sqref="C2:C53">
    <cfRule type="cellIs" dxfId="528" priority="4" operator="equal">
      <formula>"Epic"</formula>
    </cfRule>
  </conditionalFormatting>
  <conditionalFormatting sqref="C2:C53">
    <cfRule type="cellIs" dxfId="527" priority="5" operator="equal">
      <formula>"High End"</formula>
    </cfRule>
  </conditionalFormatting>
  <dataValidations count="2">
    <dataValidation type="list" allowBlank="1" sqref="C2:C53" xr:uid="{00000000-0002-0000-0300-000001000000}">
      <formula1>"Common,Uncommon,Rare,Epic,High End"</formula1>
    </dataValidation>
    <dataValidation type="list" allowBlank="1" sqref="F2:F53" xr:uid="{00000000-0002-0000-0300-000000000000}">
      <formula1>"Civilian,Guerilla,Ghillie Suit,Military"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0DB9-7BE1-4EF1-AE16-AE23A64A2254}">
  <dimension ref="A1:K5"/>
  <sheetViews>
    <sheetView workbookViewId="0">
      <selection activeCell="E39" sqref="E39"/>
    </sheetView>
  </sheetViews>
  <sheetFormatPr defaultRowHeight="15" x14ac:dyDescent="0.25"/>
  <cols>
    <col min="1" max="1" width="10.85546875" bestFit="1" customWidth="1"/>
    <col min="2" max="2" width="16.7109375" bestFit="1" customWidth="1"/>
    <col min="3" max="3" width="10.85546875" bestFit="1" customWidth="1"/>
    <col min="4" max="4" width="9" bestFit="1" customWidth="1"/>
    <col min="6" max="6" width="10" bestFit="1" customWidth="1"/>
    <col min="7" max="7" width="12.140625" bestFit="1" customWidth="1"/>
    <col min="8" max="8" width="16.42578125" bestFit="1" customWidth="1"/>
    <col min="9" max="9" width="20.28515625" bestFit="1" customWidth="1"/>
  </cols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K1" s="37"/>
    </row>
    <row r="2" spans="1:11" x14ac:dyDescent="0.25">
      <c r="A2" s="2" t="s">
        <v>40</v>
      </c>
      <c r="B2" s="2" t="s">
        <v>41</v>
      </c>
      <c r="C2" s="3" t="s">
        <v>18</v>
      </c>
      <c r="D2" s="4">
        <f>1500</f>
        <v>1500</v>
      </c>
      <c r="E2" s="4">
        <f>D2*[1]Weapon!K17</f>
        <v>225</v>
      </c>
      <c r="F2" s="3" t="s">
        <v>42</v>
      </c>
      <c r="G2" s="4" t="s">
        <v>13</v>
      </c>
      <c r="H2" s="4">
        <f>E2*[1]Weapon!K18</f>
        <v>22.5</v>
      </c>
      <c r="I2" s="4">
        <v>0</v>
      </c>
      <c r="K2" s="16"/>
    </row>
    <row r="3" spans="1:11" x14ac:dyDescent="0.25">
      <c r="A3" s="2" t="s">
        <v>43</v>
      </c>
      <c r="B3" s="2" t="s">
        <v>44</v>
      </c>
      <c r="C3" s="3" t="s">
        <v>18</v>
      </c>
      <c r="D3" s="4">
        <f>2500</f>
        <v>2500</v>
      </c>
      <c r="E3" s="4">
        <f>D3*[1]Weapon!K17</f>
        <v>375</v>
      </c>
      <c r="F3" s="3" t="s">
        <v>42</v>
      </c>
      <c r="G3" s="4" t="s">
        <v>21</v>
      </c>
      <c r="H3" s="4">
        <f>E3*[1]Weapon!K18</f>
        <v>37.5</v>
      </c>
      <c r="I3" s="4">
        <f>D3*[1]Weapon!K19</f>
        <v>1500</v>
      </c>
      <c r="K3" s="6"/>
    </row>
    <row r="4" spans="1:11" x14ac:dyDescent="0.25">
      <c r="A4" s="2" t="s">
        <v>45</v>
      </c>
      <c r="B4" s="2" t="s">
        <v>46</v>
      </c>
      <c r="C4" s="3" t="s">
        <v>18</v>
      </c>
      <c r="D4" s="4">
        <f>2000</f>
        <v>2000</v>
      </c>
      <c r="E4" s="4">
        <f>D4*[1]Weapon!K17</f>
        <v>300</v>
      </c>
      <c r="F4" s="3" t="s">
        <v>42</v>
      </c>
      <c r="G4" s="4" t="s">
        <v>13</v>
      </c>
      <c r="H4" s="4">
        <f>E4*[1]Weapon!K18</f>
        <v>30</v>
      </c>
      <c r="I4" s="4">
        <f>D4*[1]Weapon!K19</f>
        <v>1200</v>
      </c>
      <c r="K4" s="6"/>
    </row>
    <row r="5" spans="1:11" x14ac:dyDescent="0.25">
      <c r="A5" s="2" t="s">
        <v>47</v>
      </c>
      <c r="B5" s="2" t="s">
        <v>48</v>
      </c>
      <c r="C5" s="3" t="s">
        <v>18</v>
      </c>
      <c r="D5" s="4">
        <v>1500</v>
      </c>
      <c r="E5" s="4">
        <f>D5*[1]Weapon!K17</f>
        <v>225</v>
      </c>
      <c r="F5" s="3" t="s">
        <v>42</v>
      </c>
      <c r="G5" s="4" t="s">
        <v>13</v>
      </c>
      <c r="H5" s="4">
        <f>E5*[1]Weapon!K18</f>
        <v>22.5</v>
      </c>
      <c r="I5" s="4">
        <f>D5*[1]Weapon!K19</f>
        <v>900</v>
      </c>
    </row>
  </sheetData>
  <conditionalFormatting sqref="C2:C5">
    <cfRule type="cellIs" dxfId="877" priority="1" operator="equal">
      <formula>"Common"</formula>
    </cfRule>
  </conditionalFormatting>
  <conditionalFormatting sqref="C2:C5">
    <cfRule type="cellIs" dxfId="876" priority="2" operator="equal">
      <formula>"Uncommon"</formula>
    </cfRule>
  </conditionalFormatting>
  <conditionalFormatting sqref="C2:C5">
    <cfRule type="cellIs" dxfId="875" priority="3" operator="equal">
      <formula>"Rare"</formula>
    </cfRule>
  </conditionalFormatting>
  <conditionalFormatting sqref="C2:C5">
    <cfRule type="cellIs" dxfId="874" priority="4" operator="equal">
      <formula>"Epic"</formula>
    </cfRule>
  </conditionalFormatting>
  <conditionalFormatting sqref="C2:C5">
    <cfRule type="cellIs" dxfId="873" priority="5" operator="equal">
      <formula>"High End"</formula>
    </cfRule>
  </conditionalFormatting>
  <dataValidations count="2">
    <dataValidation type="list" allowBlank="1" sqref="F2:F5" xr:uid="{237B2632-D389-444C-9FC0-05982194B108}">
      <formula1>"Handgun,SMG,Rifle,LMG,Marksman,Sniper Rifle"</formula1>
    </dataValidation>
    <dataValidation type="list" allowBlank="1" sqref="C2:C5" xr:uid="{5EF01ED9-B2E0-40FB-BD5D-EB097E09C58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5764-2601-47F0-B5A8-B7833B183BAE}">
  <dimension ref="A1:I124"/>
  <sheetViews>
    <sheetView workbookViewId="0">
      <selection sqref="A1:I125"/>
    </sheetView>
  </sheetViews>
  <sheetFormatPr defaultRowHeight="15" x14ac:dyDescent="0.25"/>
  <cols>
    <col min="1" max="1" width="27.7109375" bestFit="1" customWidth="1"/>
    <col min="2" max="2" width="36.140625" bestFit="1" customWidth="1"/>
    <col min="3" max="3" width="15.140625" bestFit="1" customWidth="1"/>
    <col min="4" max="4" width="9" bestFit="1" customWidth="1"/>
    <col min="6" max="6" width="12.7109375" bestFit="1" customWidth="1"/>
    <col min="7" max="7" width="11.42578125" bestFit="1" customWidth="1"/>
    <col min="8" max="8" width="16.42578125" bestFit="1" customWidth="1"/>
    <col min="9" max="9" width="20.28515625" bestFit="1" customWidth="1"/>
  </cols>
  <sheetData>
    <row r="1" spans="1:9" x14ac:dyDescent="0.25">
      <c r="A1" s="61" t="s">
        <v>0</v>
      </c>
      <c r="B1" s="61" t="s">
        <v>1</v>
      </c>
      <c r="C1" s="61" t="s">
        <v>1425</v>
      </c>
      <c r="D1" s="61" t="s">
        <v>3</v>
      </c>
      <c r="E1" s="61" t="s">
        <v>4</v>
      </c>
      <c r="F1" s="62" t="s">
        <v>1424</v>
      </c>
      <c r="G1" s="61" t="s">
        <v>1423</v>
      </c>
      <c r="H1" s="23" t="s">
        <v>7</v>
      </c>
      <c r="I1" s="60" t="s">
        <v>8</v>
      </c>
    </row>
    <row r="2" spans="1:9" x14ac:dyDescent="0.25">
      <c r="A2" s="26" t="s">
        <v>1422</v>
      </c>
      <c r="B2" s="6" t="s">
        <v>1421</v>
      </c>
      <c r="C2" s="36" t="s">
        <v>18</v>
      </c>
      <c r="D2" s="6">
        <v>14000</v>
      </c>
      <c r="E2" s="6">
        <f>D2*[1]Vehicles!K3</f>
        <v>2800</v>
      </c>
      <c r="F2" s="6">
        <v>1800</v>
      </c>
      <c r="G2" s="6">
        <v>168</v>
      </c>
      <c r="H2" s="6">
        <f>E2*[1]Vehicles!K4</f>
        <v>280</v>
      </c>
      <c r="I2" s="6">
        <f>[1]Vehicles!K5*D2</f>
        <v>35000</v>
      </c>
    </row>
    <row r="3" spans="1:9" x14ac:dyDescent="0.25">
      <c r="A3" s="26" t="s">
        <v>1420</v>
      </c>
      <c r="B3" s="6" t="s">
        <v>1419</v>
      </c>
      <c r="C3" s="36" t="s">
        <v>18</v>
      </c>
      <c r="D3" s="6">
        <v>14000</v>
      </c>
      <c r="E3" s="6">
        <f>D3*[1]Vehicles!K3</f>
        <v>2800</v>
      </c>
      <c r="F3" s="6">
        <v>1800</v>
      </c>
      <c r="G3" s="28">
        <v>168</v>
      </c>
      <c r="H3" s="6">
        <f>E3*[1]Vehicles!K4</f>
        <v>280</v>
      </c>
      <c r="I3" s="6">
        <f>D3*[1]Vehicles!K5</f>
        <v>35000</v>
      </c>
    </row>
    <row r="4" spans="1:9" x14ac:dyDescent="0.25">
      <c r="A4" s="26" t="s">
        <v>1418</v>
      </c>
      <c r="B4" s="6" t="s">
        <v>1417</v>
      </c>
      <c r="C4" s="36" t="s">
        <v>18</v>
      </c>
      <c r="D4" s="6">
        <v>14000</v>
      </c>
      <c r="E4" s="6">
        <f>D4*[1]Vehicles!K3</f>
        <v>2800</v>
      </c>
      <c r="F4" s="6">
        <v>1800</v>
      </c>
      <c r="G4" s="28">
        <v>168</v>
      </c>
      <c r="H4" s="6">
        <f>E4*[1]Vehicles!K4</f>
        <v>280</v>
      </c>
      <c r="I4" s="6">
        <f>D4*[1]Vehicles!K5</f>
        <v>35000</v>
      </c>
    </row>
    <row r="5" spans="1:9" x14ac:dyDescent="0.25">
      <c r="A5" s="31" t="s">
        <v>1416</v>
      </c>
      <c r="B5" s="6" t="s">
        <v>1415</v>
      </c>
      <c r="C5" s="36" t="s">
        <v>18</v>
      </c>
      <c r="D5" s="6">
        <v>14000</v>
      </c>
      <c r="E5" s="6">
        <f>D5*[1]Vehicles!K3</f>
        <v>2800</v>
      </c>
      <c r="F5" s="6">
        <v>1800</v>
      </c>
      <c r="G5" s="28">
        <v>168</v>
      </c>
      <c r="H5" s="6">
        <f>E5*[1]Vehicles!K4</f>
        <v>280</v>
      </c>
      <c r="I5" s="6">
        <f>D5*[1]Vehicles!K5</f>
        <v>35000</v>
      </c>
    </row>
    <row r="6" spans="1:9" x14ac:dyDescent="0.25">
      <c r="A6" s="31" t="s">
        <v>1414</v>
      </c>
      <c r="B6" s="28" t="s">
        <v>1413</v>
      </c>
      <c r="C6" s="36" t="s">
        <v>18</v>
      </c>
      <c r="D6" s="6">
        <v>14000</v>
      </c>
      <c r="E6" s="6">
        <f>D6*[1]Vehicles!K3</f>
        <v>2800</v>
      </c>
      <c r="F6" s="6">
        <v>1800</v>
      </c>
      <c r="G6" s="28">
        <v>168</v>
      </c>
      <c r="H6" s="6">
        <f>E6*[1]Vehicles!K4</f>
        <v>280</v>
      </c>
      <c r="I6" s="6">
        <f>D6*[1]Vehicles!K5</f>
        <v>35000</v>
      </c>
    </row>
    <row r="7" spans="1:9" x14ac:dyDescent="0.25">
      <c r="A7" s="31" t="s">
        <v>1412</v>
      </c>
      <c r="B7" s="28" t="s">
        <v>1411</v>
      </c>
      <c r="C7" s="36" t="s">
        <v>18</v>
      </c>
      <c r="D7" s="6">
        <v>14000</v>
      </c>
      <c r="E7" s="6">
        <f>D7*[1]Vehicles!K3</f>
        <v>2800</v>
      </c>
      <c r="F7" s="6">
        <v>1800</v>
      </c>
      <c r="G7" s="28">
        <v>168</v>
      </c>
      <c r="H7" s="6">
        <f>E7*[1]Vehicles!K4</f>
        <v>280</v>
      </c>
      <c r="I7" s="6">
        <f>D7*[1]Vehicles!K5</f>
        <v>35000</v>
      </c>
    </row>
    <row r="8" spans="1:9" x14ac:dyDescent="0.25">
      <c r="A8" s="26" t="s">
        <v>1410</v>
      </c>
      <c r="B8" s="6" t="s">
        <v>1409</v>
      </c>
      <c r="C8" s="36" t="s">
        <v>11</v>
      </c>
      <c r="D8" s="6">
        <v>8000</v>
      </c>
      <c r="E8" s="6">
        <f>D8*[1]Vehicles!K3</f>
        <v>1600</v>
      </c>
      <c r="F8" s="6">
        <v>1300</v>
      </c>
      <c r="G8" s="6">
        <v>150</v>
      </c>
      <c r="H8" s="6">
        <f>E8*[1]Vehicles!K4</f>
        <v>160</v>
      </c>
      <c r="I8" s="6">
        <f>D8*[1]Vehicles!K5</f>
        <v>20000</v>
      </c>
    </row>
    <row r="9" spans="1:9" x14ac:dyDescent="0.25">
      <c r="A9" s="26" t="s">
        <v>1408</v>
      </c>
      <c r="B9" s="6" t="s">
        <v>1407</v>
      </c>
      <c r="C9" s="36" t="s">
        <v>11</v>
      </c>
      <c r="D9" s="6">
        <f>8000</f>
        <v>8000</v>
      </c>
      <c r="E9" s="6">
        <f>D9*[1]Vehicles!K3</f>
        <v>1600</v>
      </c>
      <c r="F9" s="28">
        <v>1300</v>
      </c>
      <c r="G9" s="28">
        <v>150</v>
      </c>
      <c r="H9" s="6">
        <f>E9*[1]Vehicles!K4</f>
        <v>160</v>
      </c>
      <c r="I9" s="6">
        <f>D9*[1]Vehicles!K5</f>
        <v>20000</v>
      </c>
    </row>
    <row r="10" spans="1:9" x14ac:dyDescent="0.25">
      <c r="A10" s="31" t="s">
        <v>1406</v>
      </c>
      <c r="B10" s="6" t="s">
        <v>1405</v>
      </c>
      <c r="C10" s="36" t="s">
        <v>11</v>
      </c>
      <c r="D10" s="6">
        <v>8000</v>
      </c>
      <c r="E10" s="6">
        <f>D10*[1]Vehicles!K3</f>
        <v>1600</v>
      </c>
      <c r="F10" s="28">
        <v>1300</v>
      </c>
      <c r="G10" s="28">
        <v>150</v>
      </c>
      <c r="H10" s="6">
        <f>E10*[1]Vehicles!K4</f>
        <v>160</v>
      </c>
      <c r="I10" s="6">
        <f>D10*[1]Vehicles!K5</f>
        <v>20000</v>
      </c>
    </row>
    <row r="11" spans="1:9" x14ac:dyDescent="0.25">
      <c r="A11" s="31" t="s">
        <v>1404</v>
      </c>
      <c r="B11" s="6" t="s">
        <v>1403</v>
      </c>
      <c r="C11" s="36" t="s">
        <v>11</v>
      </c>
      <c r="D11" s="6">
        <v>8000</v>
      </c>
      <c r="E11" s="6">
        <f>D11*[1]Vehicles!K3</f>
        <v>1600</v>
      </c>
      <c r="F11" s="28">
        <v>1300</v>
      </c>
      <c r="G11" s="28">
        <v>150</v>
      </c>
      <c r="H11" s="6">
        <f>E11*[1]Vehicles!K4</f>
        <v>160</v>
      </c>
      <c r="I11" s="6">
        <f>D11*[1]Vehicles!K5</f>
        <v>20000</v>
      </c>
    </row>
    <row r="12" spans="1:9" x14ac:dyDescent="0.25">
      <c r="A12" s="26" t="s">
        <v>1402</v>
      </c>
      <c r="B12" s="6" t="s">
        <v>1401</v>
      </c>
      <c r="C12" s="36" t="s">
        <v>11</v>
      </c>
      <c r="D12" s="6">
        <f>8000</f>
        <v>8000</v>
      </c>
      <c r="E12" s="6">
        <f>D12*[1]Vehicles!K3</f>
        <v>1600</v>
      </c>
      <c r="F12" s="28">
        <v>1300</v>
      </c>
      <c r="G12" s="28">
        <v>150</v>
      </c>
      <c r="H12" s="6">
        <f>E12*[1]Vehicles!K4</f>
        <v>160</v>
      </c>
      <c r="I12" s="6">
        <f>D12*[1]Vehicles!K5</f>
        <v>20000</v>
      </c>
    </row>
    <row r="13" spans="1:9" x14ac:dyDescent="0.25">
      <c r="A13" s="26" t="s">
        <v>1400</v>
      </c>
      <c r="B13" s="28" t="s">
        <v>1399</v>
      </c>
      <c r="C13" s="36" t="s">
        <v>11</v>
      </c>
      <c r="D13" s="6">
        <v>8000</v>
      </c>
      <c r="E13" s="6">
        <f>D13*[1]Vehicles!K3</f>
        <v>1600</v>
      </c>
      <c r="F13" s="28">
        <v>1300</v>
      </c>
      <c r="G13" s="28">
        <v>150</v>
      </c>
      <c r="H13" s="6">
        <f>E13*[1]Vehicles!K4</f>
        <v>160</v>
      </c>
      <c r="I13" s="6">
        <f>D13*[1]Vehicles!K5</f>
        <v>20000</v>
      </c>
    </row>
    <row r="14" spans="1:9" x14ac:dyDescent="0.25">
      <c r="A14" s="31" t="s">
        <v>1398</v>
      </c>
      <c r="B14" s="6" t="s">
        <v>1397</v>
      </c>
      <c r="C14" s="36" t="s">
        <v>11</v>
      </c>
      <c r="D14" s="6">
        <v>8000</v>
      </c>
      <c r="E14" s="6">
        <f>D14*[1]Vehicles!K3</f>
        <v>1600</v>
      </c>
      <c r="F14" s="28">
        <v>1300</v>
      </c>
      <c r="G14" s="28">
        <v>150</v>
      </c>
      <c r="H14" s="6">
        <f>E14*[1]Vehicles!K4</f>
        <v>160</v>
      </c>
      <c r="I14" s="6">
        <f>D14*[1]Vehicles!K5</f>
        <v>20000</v>
      </c>
    </row>
    <row r="15" spans="1:9" x14ac:dyDescent="0.25">
      <c r="A15" s="26" t="s">
        <v>1396</v>
      </c>
      <c r="B15" s="6" t="s">
        <v>1395</v>
      </c>
      <c r="C15" s="36" t="s">
        <v>11</v>
      </c>
      <c r="D15" s="6">
        <f>8000</f>
        <v>8000</v>
      </c>
      <c r="E15" s="6">
        <f>D15*[1]Vehicles!K3</f>
        <v>1600</v>
      </c>
      <c r="F15" s="28">
        <v>1300</v>
      </c>
      <c r="G15" s="28">
        <v>150</v>
      </c>
      <c r="H15" s="6">
        <f>E15*[1]Vehicles!K4</f>
        <v>160</v>
      </c>
      <c r="I15" s="6">
        <f>D15*[1]Vehicles!K5</f>
        <v>20000</v>
      </c>
    </row>
    <row r="16" spans="1:9" x14ac:dyDescent="0.25">
      <c r="A16" s="26" t="s">
        <v>1394</v>
      </c>
      <c r="B16" s="6" t="s">
        <v>1393</v>
      </c>
      <c r="C16" s="36" t="s">
        <v>11</v>
      </c>
      <c r="D16" s="6">
        <v>8000</v>
      </c>
      <c r="E16" s="6">
        <f>D16*[1]Vehicles!K3</f>
        <v>1600</v>
      </c>
      <c r="F16" s="28">
        <v>1300</v>
      </c>
      <c r="G16" s="28">
        <v>150</v>
      </c>
      <c r="H16" s="6">
        <f>E16*[1]Vehicles!K4</f>
        <v>160</v>
      </c>
      <c r="I16" s="6">
        <f>D16*[1]Vehicles!K5</f>
        <v>20000</v>
      </c>
    </row>
    <row r="17" spans="1:9" x14ac:dyDescent="0.25">
      <c r="A17" s="26" t="s">
        <v>1392</v>
      </c>
      <c r="B17" s="6" t="s">
        <v>1391</v>
      </c>
      <c r="C17" s="36" t="s">
        <v>11</v>
      </c>
      <c r="D17" s="6">
        <f>8000</f>
        <v>8000</v>
      </c>
      <c r="E17" s="6">
        <f>D17*[1]Vehicles!K3</f>
        <v>1600</v>
      </c>
      <c r="F17" s="28">
        <v>1300</v>
      </c>
      <c r="G17" s="28">
        <v>150</v>
      </c>
      <c r="H17" s="6">
        <f>E17*[1]Vehicles!K4</f>
        <v>160</v>
      </c>
      <c r="I17" s="6">
        <f>D17*[1]Vehicles!K5</f>
        <v>20000</v>
      </c>
    </row>
    <row r="18" spans="1:9" x14ac:dyDescent="0.25">
      <c r="A18" s="26" t="s">
        <v>1390</v>
      </c>
      <c r="B18" s="6" t="s">
        <v>1389</v>
      </c>
      <c r="C18" s="36" t="s">
        <v>11</v>
      </c>
      <c r="D18" s="6">
        <v>8000</v>
      </c>
      <c r="E18" s="6">
        <f>D18*[1]Vehicles!K3</f>
        <v>1600</v>
      </c>
      <c r="F18" s="28">
        <v>1300</v>
      </c>
      <c r="G18" s="28">
        <v>150</v>
      </c>
      <c r="H18" s="6">
        <f>E18*[1]Vehicles!K4</f>
        <v>160</v>
      </c>
      <c r="I18" s="6">
        <f>D18*[1]Vehicles!K5</f>
        <v>20000</v>
      </c>
    </row>
    <row r="19" spans="1:9" x14ac:dyDescent="0.25">
      <c r="A19" s="26" t="s">
        <v>1388</v>
      </c>
      <c r="B19" s="6" t="s">
        <v>1387</v>
      </c>
      <c r="C19" s="36" t="s">
        <v>1384</v>
      </c>
      <c r="D19" s="6">
        <v>8000</v>
      </c>
      <c r="E19" s="6">
        <f>D19*[1]Vehicles!K3</f>
        <v>1600</v>
      </c>
      <c r="F19" s="28">
        <v>1300</v>
      </c>
      <c r="G19" s="28">
        <v>150</v>
      </c>
      <c r="H19" s="6">
        <f>E19*[1]Vehicles!K4</f>
        <v>160</v>
      </c>
      <c r="I19" s="6">
        <f>D19*[1]Vehicles!K5</f>
        <v>20000</v>
      </c>
    </row>
    <row r="20" spans="1:9" x14ac:dyDescent="0.25">
      <c r="A20" s="26" t="s">
        <v>1386</v>
      </c>
      <c r="B20" s="6" t="s">
        <v>1385</v>
      </c>
      <c r="C20" s="36" t="s">
        <v>1384</v>
      </c>
      <c r="D20" s="6">
        <v>8000</v>
      </c>
      <c r="E20" s="6">
        <f>D20*[1]Vehicles!K3</f>
        <v>1600</v>
      </c>
      <c r="F20" s="28">
        <v>1300</v>
      </c>
      <c r="G20" s="28">
        <v>150</v>
      </c>
      <c r="H20" s="6">
        <f>E20*[1]Vehicles!K4</f>
        <v>160</v>
      </c>
      <c r="I20" s="6">
        <f>D20*[1]Vehicles!K5</f>
        <v>20000</v>
      </c>
    </row>
    <row r="21" spans="1:9" x14ac:dyDescent="0.25">
      <c r="A21" s="26" t="s">
        <v>1383</v>
      </c>
      <c r="B21" s="6" t="s">
        <v>1382</v>
      </c>
      <c r="C21" s="36" t="s">
        <v>26</v>
      </c>
      <c r="D21" s="6">
        <v>15000</v>
      </c>
      <c r="E21" s="6">
        <f>D21*[1]Vehicles!K3</f>
        <v>3000</v>
      </c>
      <c r="F21" s="28">
        <v>1300</v>
      </c>
      <c r="G21" s="6">
        <v>325</v>
      </c>
      <c r="H21" s="6">
        <f>E21*[1]Vehicles!K4</f>
        <v>300</v>
      </c>
      <c r="I21" s="6">
        <f>D21*[1]Vehicles!K5</f>
        <v>37500</v>
      </c>
    </row>
    <row r="22" spans="1:9" x14ac:dyDescent="0.25">
      <c r="A22" s="26" t="s">
        <v>1381</v>
      </c>
      <c r="B22" s="6" t="s">
        <v>1380</v>
      </c>
      <c r="C22" s="36" t="s">
        <v>26</v>
      </c>
      <c r="D22" s="6">
        <v>15000</v>
      </c>
      <c r="E22" s="6">
        <f>D22*[1]Vehicles!K3</f>
        <v>3000</v>
      </c>
      <c r="F22" s="28">
        <v>1300</v>
      </c>
      <c r="G22" s="28">
        <v>325</v>
      </c>
      <c r="H22" s="6">
        <f>E22*[1]Vehicles!K4</f>
        <v>300</v>
      </c>
      <c r="I22" s="6">
        <f>D22*[1]Vehicles!K5</f>
        <v>37500</v>
      </c>
    </row>
    <row r="23" spans="1:9" x14ac:dyDescent="0.25">
      <c r="A23" s="26" t="s">
        <v>1379</v>
      </c>
      <c r="B23" s="6" t="s">
        <v>1378</v>
      </c>
      <c r="C23" s="36" t="s">
        <v>26</v>
      </c>
      <c r="D23" s="6">
        <v>15000</v>
      </c>
      <c r="E23" s="6">
        <f>D23*[1]Vehicles!K3</f>
        <v>3000</v>
      </c>
      <c r="F23" s="28">
        <v>1300</v>
      </c>
      <c r="G23" s="28">
        <v>325</v>
      </c>
      <c r="H23" s="6">
        <f>E23*[1]Vehicles!K4</f>
        <v>300</v>
      </c>
      <c r="I23" s="6">
        <f>D23*[1]Vehicles!K5</f>
        <v>37500</v>
      </c>
    </row>
    <row r="24" spans="1:9" x14ac:dyDescent="0.25">
      <c r="A24" s="26" t="s">
        <v>1377</v>
      </c>
      <c r="B24" s="6" t="s">
        <v>1376</v>
      </c>
      <c r="C24" s="36" t="s">
        <v>26</v>
      </c>
      <c r="D24" s="6">
        <v>15000</v>
      </c>
      <c r="E24" s="6">
        <f>D24*[1]Vehicles!K3</f>
        <v>3000</v>
      </c>
      <c r="F24" s="28">
        <v>1300</v>
      </c>
      <c r="G24" s="28">
        <v>325</v>
      </c>
      <c r="H24" s="6">
        <f>E24*[1]Vehicles!K4</f>
        <v>300</v>
      </c>
      <c r="I24" s="6">
        <f>D24*[1]Vehicles!K5</f>
        <v>37500</v>
      </c>
    </row>
    <row r="25" spans="1:9" x14ac:dyDescent="0.25">
      <c r="A25" s="26" t="s">
        <v>1375</v>
      </c>
      <c r="B25" s="28" t="s">
        <v>1374</v>
      </c>
      <c r="C25" s="36" t="s">
        <v>26</v>
      </c>
      <c r="D25" s="6">
        <v>15000</v>
      </c>
      <c r="E25" s="6">
        <f>D25*[1]Vehicles!K3</f>
        <v>3000</v>
      </c>
      <c r="F25" s="28">
        <v>1300</v>
      </c>
      <c r="G25" s="28">
        <v>325</v>
      </c>
      <c r="H25" s="6">
        <f>E25*[1]Vehicles!K4</f>
        <v>300</v>
      </c>
      <c r="I25" s="6">
        <f>D25*[1]Vehicles!K5</f>
        <v>37500</v>
      </c>
    </row>
    <row r="26" spans="1:9" x14ac:dyDescent="0.25">
      <c r="A26" s="26" t="s">
        <v>1373</v>
      </c>
      <c r="B26" s="28" t="s">
        <v>1372</v>
      </c>
      <c r="C26" s="36" t="s">
        <v>26</v>
      </c>
      <c r="D26" s="6">
        <v>15000</v>
      </c>
      <c r="E26" s="6">
        <f>D26*[1]Vehicles!K3</f>
        <v>3000</v>
      </c>
      <c r="F26" s="28">
        <v>1300</v>
      </c>
      <c r="G26" s="28">
        <v>325</v>
      </c>
      <c r="H26" s="6">
        <f>E26*[1]Vehicles!K4</f>
        <v>300</v>
      </c>
      <c r="I26" s="6">
        <f>D26*[1]Vehicles!K5</f>
        <v>37500</v>
      </c>
    </row>
    <row r="27" spans="1:9" x14ac:dyDescent="0.25">
      <c r="A27" s="26" t="s">
        <v>1371</v>
      </c>
      <c r="B27" s="6" t="s">
        <v>1370</v>
      </c>
      <c r="C27" s="36" t="s">
        <v>26</v>
      </c>
      <c r="D27" s="6">
        <v>15000</v>
      </c>
      <c r="E27" s="6">
        <f>D27*[1]Vehicles!K3</f>
        <v>3000</v>
      </c>
      <c r="F27" s="28">
        <v>1300</v>
      </c>
      <c r="G27" s="28">
        <v>325</v>
      </c>
      <c r="H27" s="6">
        <f>E27*[1]Vehicles!K4</f>
        <v>300</v>
      </c>
      <c r="I27" s="6">
        <f>D27*[1]Vehicles!K5</f>
        <v>37500</v>
      </c>
    </row>
    <row r="28" spans="1:9" x14ac:dyDescent="0.25">
      <c r="A28" s="26" t="s">
        <v>1369</v>
      </c>
      <c r="B28" s="6" t="s">
        <v>1368</v>
      </c>
      <c r="C28" s="36" t="s">
        <v>18</v>
      </c>
      <c r="D28" s="6">
        <v>10000</v>
      </c>
      <c r="E28" s="6">
        <f>D28*[1]Vehicles!K3</f>
        <v>2000</v>
      </c>
      <c r="F28" s="6">
        <v>1500</v>
      </c>
      <c r="G28" s="28">
        <v>110</v>
      </c>
      <c r="H28" s="6">
        <f>E28*[1]Vehicles!K4</f>
        <v>200</v>
      </c>
      <c r="I28" s="6">
        <f>D28*[1]Vehicles!K5</f>
        <v>25000</v>
      </c>
    </row>
    <row r="29" spans="1:9" x14ac:dyDescent="0.25">
      <c r="A29" s="26" t="s">
        <v>1367</v>
      </c>
      <c r="B29" s="6" t="s">
        <v>1366</v>
      </c>
      <c r="C29" s="36" t="s">
        <v>18</v>
      </c>
      <c r="D29" s="6">
        <v>10000</v>
      </c>
      <c r="E29" s="6">
        <f>D29*[1]Vehicles!K3</f>
        <v>2000</v>
      </c>
      <c r="F29" s="6">
        <v>1500</v>
      </c>
      <c r="G29" s="28">
        <v>110</v>
      </c>
      <c r="H29" s="6">
        <f>E29*[1]Vehicles!K4</f>
        <v>200</v>
      </c>
      <c r="I29" s="6">
        <f>D29*[1]Vehicles!K5</f>
        <v>25000</v>
      </c>
    </row>
    <row r="30" spans="1:9" x14ac:dyDescent="0.25">
      <c r="A30" s="31" t="s">
        <v>1365</v>
      </c>
      <c r="B30" s="6" t="s">
        <v>1364</v>
      </c>
      <c r="C30" s="36" t="s">
        <v>18</v>
      </c>
      <c r="D30" s="6">
        <v>10000</v>
      </c>
      <c r="E30" s="6">
        <f>D30*[1]Vehicles!K3</f>
        <v>2000</v>
      </c>
      <c r="F30" s="6">
        <v>1500</v>
      </c>
      <c r="G30" s="28">
        <v>110</v>
      </c>
      <c r="H30" s="6">
        <f>E30*[1]Vehicles!K4</f>
        <v>200</v>
      </c>
      <c r="I30" s="6">
        <f>D30*[1]Vehicles!K5</f>
        <v>25000</v>
      </c>
    </row>
    <row r="31" spans="1:9" x14ac:dyDescent="0.25">
      <c r="A31" s="31" t="s">
        <v>1363</v>
      </c>
      <c r="B31" s="6" t="s">
        <v>1362</v>
      </c>
      <c r="C31" s="36" t="s">
        <v>18</v>
      </c>
      <c r="D31" s="6">
        <v>10000</v>
      </c>
      <c r="E31" s="6">
        <f>D31*[1]Vehicles!K3</f>
        <v>2000</v>
      </c>
      <c r="F31" s="6">
        <v>1500</v>
      </c>
      <c r="G31" s="6">
        <v>110</v>
      </c>
      <c r="H31" s="6">
        <f>E31*[1]Vehicles!K4</f>
        <v>200</v>
      </c>
      <c r="I31" s="6">
        <f>D31*[1]Vehicles!K5</f>
        <v>25000</v>
      </c>
    </row>
    <row r="32" spans="1:9" x14ac:dyDescent="0.25">
      <c r="A32" s="31" t="s">
        <v>1361</v>
      </c>
      <c r="B32" s="6" t="s">
        <v>1360</v>
      </c>
      <c r="C32" s="36" t="s">
        <v>18</v>
      </c>
      <c r="D32" s="6">
        <v>10000</v>
      </c>
      <c r="E32" s="6">
        <f>D32*[1]Vehicles!K3</f>
        <v>2000</v>
      </c>
      <c r="F32" s="6">
        <v>1500</v>
      </c>
      <c r="G32" s="6">
        <v>110</v>
      </c>
      <c r="H32" s="6">
        <f>E32*[1]Vehicles!K4</f>
        <v>200</v>
      </c>
      <c r="I32" s="6">
        <f>D32*[1]Vehicles!K5</f>
        <v>25000</v>
      </c>
    </row>
    <row r="33" spans="1:9" x14ac:dyDescent="0.25">
      <c r="A33" s="26" t="s">
        <v>1349</v>
      </c>
      <c r="B33" s="6" t="s">
        <v>1359</v>
      </c>
      <c r="C33" s="36" t="s">
        <v>26</v>
      </c>
      <c r="D33" s="6">
        <v>22000</v>
      </c>
      <c r="E33" s="6">
        <f>D33*[1]Vehicles!K3</f>
        <v>4400</v>
      </c>
      <c r="F33" s="6">
        <v>2200</v>
      </c>
      <c r="G33" s="6">
        <v>165</v>
      </c>
      <c r="H33" s="6">
        <f>E33*[1]Vehicles!K4</f>
        <v>440</v>
      </c>
      <c r="I33" s="6">
        <f>[1]Vehicles!K5*D33</f>
        <v>55000</v>
      </c>
    </row>
    <row r="34" spans="1:9" x14ac:dyDescent="0.25">
      <c r="A34" s="31" t="s">
        <v>1353</v>
      </c>
      <c r="B34" s="6" t="s">
        <v>1358</v>
      </c>
      <c r="C34" s="36" t="s">
        <v>26</v>
      </c>
      <c r="D34" s="6">
        <v>22000</v>
      </c>
      <c r="E34" s="6">
        <f>D34*[1]Vehicles!K3</f>
        <v>4400</v>
      </c>
      <c r="F34" s="6">
        <v>2200</v>
      </c>
      <c r="G34" s="28">
        <v>165</v>
      </c>
      <c r="H34" s="6">
        <f>E34*[1]Vehicles!K4</f>
        <v>440</v>
      </c>
      <c r="I34" s="6">
        <f>D34*[1]Vehicles!K5</f>
        <v>55000</v>
      </c>
    </row>
    <row r="35" spans="1:9" x14ac:dyDescent="0.25">
      <c r="A35" s="31" t="s">
        <v>1357</v>
      </c>
      <c r="B35" s="6" t="s">
        <v>1356</v>
      </c>
      <c r="C35" s="36" t="s">
        <v>26</v>
      </c>
      <c r="D35" s="6">
        <v>22000</v>
      </c>
      <c r="E35" s="6">
        <f>D35*[1]Vehicles!K3</f>
        <v>4400</v>
      </c>
      <c r="F35" s="6">
        <v>2200</v>
      </c>
      <c r="G35" s="28">
        <v>165</v>
      </c>
      <c r="H35" s="6">
        <f>E35*[1]Vehicles!K4</f>
        <v>440</v>
      </c>
      <c r="I35" s="6">
        <f>D35*[1]Vehicles!K5</f>
        <v>55000</v>
      </c>
    </row>
    <row r="36" spans="1:9" x14ac:dyDescent="0.25">
      <c r="A36" s="31" t="s">
        <v>1355</v>
      </c>
      <c r="B36" s="6" t="s">
        <v>1354</v>
      </c>
      <c r="C36" s="36" t="s">
        <v>26</v>
      </c>
      <c r="D36" s="6">
        <v>22000</v>
      </c>
      <c r="E36" s="6">
        <f>D36*[1]Vehicles!K3</f>
        <v>4400</v>
      </c>
      <c r="F36" s="6">
        <v>2200</v>
      </c>
      <c r="G36" s="28">
        <v>165</v>
      </c>
      <c r="H36" s="6">
        <f>E36*[1]Vehicles!K4</f>
        <v>440</v>
      </c>
      <c r="I36" s="6">
        <f>D36*[1]Vehicles!K5</f>
        <v>55000</v>
      </c>
    </row>
    <row r="37" spans="1:9" x14ac:dyDescent="0.25">
      <c r="A37" s="31" t="s">
        <v>1353</v>
      </c>
      <c r="B37" s="6" t="s">
        <v>1352</v>
      </c>
      <c r="C37" s="36" t="s">
        <v>26</v>
      </c>
      <c r="D37" s="6">
        <v>22000</v>
      </c>
      <c r="E37" s="6">
        <f>D37*[1]Vehicles!K3</f>
        <v>4400</v>
      </c>
      <c r="F37" s="6">
        <v>2200</v>
      </c>
      <c r="G37" s="28">
        <v>165</v>
      </c>
      <c r="H37" s="6">
        <f>E37*[1]Vehicles!K4</f>
        <v>440</v>
      </c>
      <c r="I37" s="6">
        <f>D37*[1]Vehicles!K5</f>
        <v>55000</v>
      </c>
    </row>
    <row r="38" spans="1:9" x14ac:dyDescent="0.25">
      <c r="A38" s="26" t="s">
        <v>1351</v>
      </c>
      <c r="B38" s="6" t="s">
        <v>1350</v>
      </c>
      <c r="C38" s="36" t="s">
        <v>26</v>
      </c>
      <c r="D38" s="6">
        <v>22000</v>
      </c>
      <c r="E38" s="6">
        <f>D38*[1]Vehicles!K3</f>
        <v>4400</v>
      </c>
      <c r="F38" s="6">
        <v>2200</v>
      </c>
      <c r="G38" s="28">
        <v>165</v>
      </c>
      <c r="H38" s="6">
        <f>E38*[1]Vehicles!K4</f>
        <v>440</v>
      </c>
      <c r="I38" s="6">
        <f>D38*[1]Vehicles!K5</f>
        <v>55000</v>
      </c>
    </row>
    <row r="39" spans="1:9" x14ac:dyDescent="0.25">
      <c r="A39" s="26" t="s">
        <v>1349</v>
      </c>
      <c r="B39" s="28" t="s">
        <v>1348</v>
      </c>
      <c r="C39" s="36" t="s">
        <v>26</v>
      </c>
      <c r="D39" s="6">
        <v>22000</v>
      </c>
      <c r="E39" s="6">
        <f>D39*[1]Vehicles!K3</f>
        <v>4400</v>
      </c>
      <c r="F39" s="6">
        <v>2200</v>
      </c>
      <c r="G39" s="6">
        <v>165</v>
      </c>
      <c r="H39" s="6">
        <f>E39*[1]Vehicles!K4</f>
        <v>440</v>
      </c>
      <c r="I39" s="6">
        <f>D39*[1]Vehicles!K5</f>
        <v>55000</v>
      </c>
    </row>
    <row r="40" spans="1:9" x14ac:dyDescent="0.25">
      <c r="A40" s="31" t="s">
        <v>1347</v>
      </c>
      <c r="B40" s="28" t="s">
        <v>1346</v>
      </c>
      <c r="C40" s="36" t="s">
        <v>26</v>
      </c>
      <c r="D40" s="6">
        <v>22000</v>
      </c>
      <c r="E40" s="6">
        <f>D40*[1]Vehicles!K3</f>
        <v>4400</v>
      </c>
      <c r="F40" s="6">
        <v>2200</v>
      </c>
      <c r="G40" s="28">
        <v>165</v>
      </c>
      <c r="H40" s="6">
        <f>E40*[1]Vehicles!K4</f>
        <v>440</v>
      </c>
      <c r="I40" s="6">
        <f>D40*[1]Vehicles!K5</f>
        <v>55000</v>
      </c>
    </row>
    <row r="41" spans="1:9" x14ac:dyDescent="0.25">
      <c r="A41" s="26" t="s">
        <v>1345</v>
      </c>
      <c r="B41" s="28" t="s">
        <v>1344</v>
      </c>
      <c r="C41" s="36" t="s">
        <v>26</v>
      </c>
      <c r="D41" s="6">
        <v>25000</v>
      </c>
      <c r="E41" s="6">
        <f>D41*[1]Vehicles!K3</f>
        <v>5000</v>
      </c>
      <c r="F41" s="6">
        <v>2500</v>
      </c>
      <c r="G41" s="28">
        <v>165</v>
      </c>
      <c r="H41" s="6">
        <f>E41*[1]Vehicles!K4</f>
        <v>500</v>
      </c>
      <c r="I41" s="6">
        <f>D41*[1]Vehicles!K5</f>
        <v>62500</v>
      </c>
    </row>
    <row r="42" spans="1:9" x14ac:dyDescent="0.25">
      <c r="A42" s="26" t="s">
        <v>1343</v>
      </c>
      <c r="B42" s="28" t="s">
        <v>1342</v>
      </c>
      <c r="C42" s="36" t="s">
        <v>26</v>
      </c>
      <c r="D42" s="28">
        <v>25000</v>
      </c>
      <c r="E42" s="6">
        <f>D42*[1]Vehicles!K3</f>
        <v>5000</v>
      </c>
      <c r="F42" s="28">
        <v>2500</v>
      </c>
      <c r="G42" s="28">
        <v>165</v>
      </c>
      <c r="H42" s="6">
        <f>E42*[1]Vehicles!K4</f>
        <v>500</v>
      </c>
      <c r="I42" s="6">
        <f>D42*[1]Vehicles!K5</f>
        <v>62500</v>
      </c>
    </row>
    <row r="43" spans="1:9" x14ac:dyDescent="0.25">
      <c r="A43" s="31" t="s">
        <v>1341</v>
      </c>
      <c r="B43" s="28" t="s">
        <v>1340</v>
      </c>
      <c r="C43" s="36" t="s">
        <v>26</v>
      </c>
      <c r="D43" s="28">
        <v>25000</v>
      </c>
      <c r="E43" s="6">
        <f>D43*[1]Vehicles!K3</f>
        <v>5000</v>
      </c>
      <c r="F43" s="28">
        <v>2500</v>
      </c>
      <c r="G43" s="28">
        <v>165</v>
      </c>
      <c r="H43" s="6">
        <f>E43*[1]Vehicles!K4</f>
        <v>500</v>
      </c>
      <c r="I43" s="6">
        <f>D43*[1]Vehicles!K5</f>
        <v>62500</v>
      </c>
    </row>
    <row r="44" spans="1:9" x14ac:dyDescent="0.25">
      <c r="A44" s="26" t="s">
        <v>1339</v>
      </c>
      <c r="B44" s="6" t="s">
        <v>1338</v>
      </c>
      <c r="C44" s="36" t="s">
        <v>11</v>
      </c>
      <c r="D44" s="6">
        <v>8000</v>
      </c>
      <c r="E44" s="6">
        <f>D44*[1]Vehicles!K3</f>
        <v>1600</v>
      </c>
      <c r="F44" s="6">
        <v>1500</v>
      </c>
      <c r="G44" s="6">
        <v>260</v>
      </c>
      <c r="H44" s="6">
        <f>D44*[1]Vehicles!K4</f>
        <v>800</v>
      </c>
      <c r="I44" s="6">
        <f>D44*[1]Vehicles!K5</f>
        <v>20000</v>
      </c>
    </row>
    <row r="45" spans="1:9" x14ac:dyDescent="0.25">
      <c r="A45" s="26" t="s">
        <v>1337</v>
      </c>
      <c r="B45" s="6" t="s">
        <v>1336</v>
      </c>
      <c r="C45" s="36" t="s">
        <v>11</v>
      </c>
      <c r="D45" s="6">
        <v>8000</v>
      </c>
      <c r="E45" s="6">
        <f>D45*[1]Vehicles!K3</f>
        <v>1600</v>
      </c>
      <c r="F45" s="6">
        <v>1500</v>
      </c>
      <c r="G45" s="6">
        <v>260</v>
      </c>
      <c r="H45" s="6">
        <f>D45*[1]Vehicles!K4</f>
        <v>800</v>
      </c>
      <c r="I45" s="6">
        <f>D45*[1]Vehicles!K5</f>
        <v>20000</v>
      </c>
    </row>
    <row r="46" spans="1:9" x14ac:dyDescent="0.25">
      <c r="A46" s="26" t="s">
        <v>1335</v>
      </c>
      <c r="B46" s="6" t="s">
        <v>1334</v>
      </c>
      <c r="C46" s="36" t="s">
        <v>26</v>
      </c>
      <c r="D46" s="6">
        <v>20000</v>
      </c>
      <c r="E46" s="6">
        <f>D46*[1]Vehicles!K3</f>
        <v>4000</v>
      </c>
      <c r="F46" s="6">
        <v>2000</v>
      </c>
      <c r="G46" s="6">
        <v>200</v>
      </c>
      <c r="H46" s="6">
        <f>E46*[1]Vehicles!K4</f>
        <v>400</v>
      </c>
      <c r="I46" s="6">
        <f>D46*[1]Vehicles!K5</f>
        <v>50000</v>
      </c>
    </row>
    <row r="47" spans="1:9" x14ac:dyDescent="0.25">
      <c r="A47" s="26" t="s">
        <v>1333</v>
      </c>
      <c r="B47" s="28" t="s">
        <v>1332</v>
      </c>
      <c r="C47" s="36" t="s">
        <v>26</v>
      </c>
      <c r="D47" s="6">
        <v>20000</v>
      </c>
      <c r="E47" s="6">
        <f>D47*[1]Vehicles!K3</f>
        <v>4000</v>
      </c>
      <c r="F47" s="28">
        <v>2000</v>
      </c>
      <c r="G47" s="6">
        <v>200</v>
      </c>
      <c r="H47" s="6">
        <f>E47*[1]Vehicles!K4</f>
        <v>400</v>
      </c>
      <c r="I47" s="6">
        <f>D47*[1]Vehicles!K5</f>
        <v>50000</v>
      </c>
    </row>
    <row r="48" spans="1:9" x14ac:dyDescent="0.25">
      <c r="A48" s="26" t="s">
        <v>1331</v>
      </c>
      <c r="B48" s="6" t="s">
        <v>1330</v>
      </c>
      <c r="C48" s="36" t="s">
        <v>26</v>
      </c>
      <c r="D48" s="6">
        <v>20000</v>
      </c>
      <c r="E48" s="6">
        <f>D48*[1]Vehicles!K3</f>
        <v>4000</v>
      </c>
      <c r="F48" s="28">
        <v>2000</v>
      </c>
      <c r="G48" s="6">
        <v>200</v>
      </c>
      <c r="H48" s="6">
        <f>E48*[1]Vehicles!K4</f>
        <v>400</v>
      </c>
      <c r="I48" s="6">
        <f>D48*[1]Vehicles!K5</f>
        <v>50000</v>
      </c>
    </row>
    <row r="49" spans="1:9" x14ac:dyDescent="0.25">
      <c r="A49" s="26" t="s">
        <v>1329</v>
      </c>
      <c r="B49" s="6" t="s">
        <v>1328</v>
      </c>
      <c r="C49" s="36" t="s">
        <v>26</v>
      </c>
      <c r="D49" s="6">
        <v>20000</v>
      </c>
      <c r="E49" s="6">
        <f>D49*[1]Vehicles!K3</f>
        <v>4000</v>
      </c>
      <c r="F49" s="28">
        <v>2000</v>
      </c>
      <c r="G49" s="6">
        <v>200</v>
      </c>
      <c r="H49" s="6">
        <f>E49*[1]Vehicles!K4</f>
        <v>400</v>
      </c>
      <c r="I49" s="6">
        <f>D49*[1]Vehicles!K5</f>
        <v>50000</v>
      </c>
    </row>
    <row r="50" spans="1:9" x14ac:dyDescent="0.25">
      <c r="A50" s="26" t="s">
        <v>1327</v>
      </c>
      <c r="B50" s="6" t="s">
        <v>1326</v>
      </c>
      <c r="C50" s="36" t="s">
        <v>26</v>
      </c>
      <c r="D50" s="6">
        <v>20000</v>
      </c>
      <c r="E50" s="6">
        <f>D50*[1]Vehicles!K3</f>
        <v>4000</v>
      </c>
      <c r="F50" s="28">
        <v>2000</v>
      </c>
      <c r="G50" s="6">
        <v>200</v>
      </c>
      <c r="H50" s="6">
        <f>E50*[1]Vehicles!K4</f>
        <v>400</v>
      </c>
      <c r="I50" s="6">
        <f>D50*[1]Vehicles!K5</f>
        <v>50000</v>
      </c>
    </row>
    <row r="51" spans="1:9" x14ac:dyDescent="0.25">
      <c r="A51" s="31" t="s">
        <v>1325</v>
      </c>
      <c r="B51" s="6" t="s">
        <v>1324</v>
      </c>
      <c r="C51" s="36" t="s">
        <v>26</v>
      </c>
      <c r="D51" s="6">
        <v>20000</v>
      </c>
      <c r="E51" s="6">
        <f>D51*[1]Vehicles!K3</f>
        <v>4000</v>
      </c>
      <c r="F51" s="6">
        <v>2000</v>
      </c>
      <c r="G51" s="6">
        <v>200</v>
      </c>
      <c r="H51" s="6">
        <f>E51*[1]Vehicles!K4</f>
        <v>400</v>
      </c>
      <c r="I51" s="6">
        <f>D51*[1]Vehicles!K5</f>
        <v>50000</v>
      </c>
    </row>
    <row r="52" spans="1:9" x14ac:dyDescent="0.25">
      <c r="A52" s="31" t="s">
        <v>1323</v>
      </c>
      <c r="B52" s="6" t="s">
        <v>1322</v>
      </c>
      <c r="C52" s="36" t="s">
        <v>26</v>
      </c>
      <c r="D52" s="6">
        <v>20000</v>
      </c>
      <c r="E52" s="6">
        <f>D52*[1]Vehicles!K3</f>
        <v>4000</v>
      </c>
      <c r="F52" s="28">
        <v>2000</v>
      </c>
      <c r="G52" s="6">
        <v>200</v>
      </c>
      <c r="H52" s="6">
        <f>E52*[1]Vehicles!K4</f>
        <v>400</v>
      </c>
      <c r="I52" s="6">
        <f>D52*[1]Vehicles!K5</f>
        <v>50000</v>
      </c>
    </row>
    <row r="53" spans="1:9" x14ac:dyDescent="0.25">
      <c r="A53" s="26" t="s">
        <v>1321</v>
      </c>
      <c r="B53" s="6" t="s">
        <v>1320</v>
      </c>
      <c r="C53" s="36" t="s">
        <v>26</v>
      </c>
      <c r="D53" s="6">
        <v>20000</v>
      </c>
      <c r="E53" s="6">
        <f>D53*[1]Vehicles!K3</f>
        <v>4000</v>
      </c>
      <c r="F53" s="28">
        <v>2000</v>
      </c>
      <c r="G53" s="6">
        <v>200</v>
      </c>
      <c r="H53" s="6">
        <f>E53*[1]Vehicles!K4</f>
        <v>400</v>
      </c>
      <c r="I53" s="6">
        <f>D53*[1]Vehicles!K5</f>
        <v>50000</v>
      </c>
    </row>
    <row r="54" spans="1:9" x14ac:dyDescent="0.25">
      <c r="A54" s="26" t="s">
        <v>1319</v>
      </c>
      <c r="B54" s="6" t="s">
        <v>1318</v>
      </c>
      <c r="C54" s="36" t="s">
        <v>26</v>
      </c>
      <c r="D54" s="6">
        <v>20000</v>
      </c>
      <c r="E54" s="6">
        <f>D54*[1]Vehicles!K3</f>
        <v>4000</v>
      </c>
      <c r="F54" s="28">
        <v>2000</v>
      </c>
      <c r="G54" s="6">
        <v>200</v>
      </c>
      <c r="H54" s="6">
        <f>E54*[1]Vehicles!K4</f>
        <v>400</v>
      </c>
      <c r="I54" s="6">
        <f>D54*[1]Vehicles!K5</f>
        <v>50000</v>
      </c>
    </row>
    <row r="55" spans="1:9" x14ac:dyDescent="0.25">
      <c r="A55" s="31" t="s">
        <v>1317</v>
      </c>
      <c r="B55" s="6" t="s">
        <v>1316</v>
      </c>
      <c r="C55" s="36" t="s">
        <v>26</v>
      </c>
      <c r="D55" s="6">
        <v>20000</v>
      </c>
      <c r="E55" s="6">
        <f>D55*[1]Vehicles!K3</f>
        <v>4000</v>
      </c>
      <c r="F55" s="28">
        <v>2000</v>
      </c>
      <c r="G55" s="6">
        <v>200</v>
      </c>
      <c r="H55" s="6">
        <f>E55*[1]Vehicles!K4</f>
        <v>400</v>
      </c>
      <c r="I55" s="6">
        <f>D55*[1]Vehicles!K5</f>
        <v>50000</v>
      </c>
    </row>
    <row r="56" spans="1:9" x14ac:dyDescent="0.25">
      <c r="A56" s="31" t="s">
        <v>1315</v>
      </c>
      <c r="B56" s="6" t="s">
        <v>1314</v>
      </c>
      <c r="C56" s="36" t="s">
        <v>26</v>
      </c>
      <c r="D56" s="6">
        <v>20000</v>
      </c>
      <c r="E56" s="6">
        <f>D56*[1]Vehicles!K3</f>
        <v>4000</v>
      </c>
      <c r="F56" s="6">
        <v>2000</v>
      </c>
      <c r="G56" s="6">
        <v>200</v>
      </c>
      <c r="H56" s="6">
        <f>E56*[1]Vehicles!K4</f>
        <v>400</v>
      </c>
      <c r="I56" s="6">
        <f>D56*[1]Vehicles!K5</f>
        <v>50000</v>
      </c>
    </row>
    <row r="57" spans="1:9" x14ac:dyDescent="0.25">
      <c r="A57" s="31" t="s">
        <v>1313</v>
      </c>
      <c r="B57" s="28" t="s">
        <v>1312</v>
      </c>
      <c r="C57" s="36" t="s">
        <v>26</v>
      </c>
      <c r="D57" s="6">
        <v>20000</v>
      </c>
      <c r="E57" s="6">
        <f>D57*[1]Vehicles!K3</f>
        <v>4000</v>
      </c>
      <c r="F57" s="28">
        <v>2000</v>
      </c>
      <c r="G57" s="6">
        <v>200</v>
      </c>
      <c r="H57" s="6">
        <f>E57*[1]Vehicles!K4</f>
        <v>400</v>
      </c>
      <c r="I57" s="6">
        <f>D57*[1]Vehicles!K5</f>
        <v>50000</v>
      </c>
    </row>
    <row r="58" spans="1:9" x14ac:dyDescent="0.25">
      <c r="A58" s="31" t="s">
        <v>1311</v>
      </c>
      <c r="B58" s="28" t="s">
        <v>1310</v>
      </c>
      <c r="C58" s="36" t="s">
        <v>26</v>
      </c>
      <c r="D58" s="6">
        <v>20000</v>
      </c>
      <c r="E58" s="6">
        <f>D58*[1]Vehicles!K3</f>
        <v>4000</v>
      </c>
      <c r="F58" s="28">
        <v>2000</v>
      </c>
      <c r="G58" s="6">
        <v>200</v>
      </c>
      <c r="H58" s="6">
        <f>E58*[1]Vehicles!K4</f>
        <v>400</v>
      </c>
      <c r="I58" s="6">
        <f>D58*[1]Vehicles!K5</f>
        <v>50000</v>
      </c>
    </row>
    <row r="59" spans="1:9" x14ac:dyDescent="0.25">
      <c r="A59" s="31" t="s">
        <v>1309</v>
      </c>
      <c r="B59" s="28" t="s">
        <v>1308</v>
      </c>
      <c r="C59" s="36" t="s">
        <v>26</v>
      </c>
      <c r="D59" s="6">
        <v>20000</v>
      </c>
      <c r="E59" s="6">
        <f>D59*[1]Vehicles!K3</f>
        <v>4000</v>
      </c>
      <c r="F59" s="28">
        <v>2000</v>
      </c>
      <c r="G59" s="6">
        <v>200</v>
      </c>
      <c r="H59" s="6">
        <f>E59*[1]Vehicles!K4</f>
        <v>400</v>
      </c>
      <c r="I59" s="6">
        <f>D59*[1]Vehicles!K5</f>
        <v>50000</v>
      </c>
    </row>
    <row r="60" spans="1:9" x14ac:dyDescent="0.25">
      <c r="A60" s="31" t="s">
        <v>1307</v>
      </c>
      <c r="B60" s="28" t="s">
        <v>1306</v>
      </c>
      <c r="C60" s="36" t="s">
        <v>26</v>
      </c>
      <c r="D60" s="6">
        <v>20000</v>
      </c>
      <c r="E60" s="6">
        <f>D60*[1]Vehicles!K3</f>
        <v>4000</v>
      </c>
      <c r="F60" s="28">
        <v>2000</v>
      </c>
      <c r="G60" s="6">
        <v>200</v>
      </c>
      <c r="H60" s="6">
        <f>E60*[1]Vehicles!K4</f>
        <v>400</v>
      </c>
      <c r="I60" s="6">
        <f>D60*[1]Vehicles!K5</f>
        <v>50000</v>
      </c>
    </row>
    <row r="61" spans="1:9" x14ac:dyDescent="0.25">
      <c r="A61" s="31" t="s">
        <v>1305</v>
      </c>
      <c r="B61" s="28" t="s">
        <v>1304</v>
      </c>
      <c r="C61" s="36" t="s">
        <v>26</v>
      </c>
      <c r="D61" s="6">
        <v>20000</v>
      </c>
      <c r="E61" s="6">
        <f>D61*[1]Vehicles!K3</f>
        <v>4000</v>
      </c>
      <c r="F61" s="6">
        <v>2000</v>
      </c>
      <c r="G61" s="6">
        <v>200</v>
      </c>
      <c r="H61" s="6">
        <f>E61*[1]Vehicles!K4</f>
        <v>400</v>
      </c>
      <c r="I61" s="6">
        <f>D61*[1]Vehicles!K5</f>
        <v>50000</v>
      </c>
    </row>
    <row r="62" spans="1:9" x14ac:dyDescent="0.25">
      <c r="A62" s="31" t="s">
        <v>1303</v>
      </c>
      <c r="B62" s="28" t="s">
        <v>1302</v>
      </c>
      <c r="C62" s="36" t="s">
        <v>26</v>
      </c>
      <c r="D62" s="6">
        <v>20000</v>
      </c>
      <c r="E62" s="6">
        <f>D62*[1]Vehicles!K3</f>
        <v>4000</v>
      </c>
      <c r="F62" s="28">
        <v>2000</v>
      </c>
      <c r="G62" s="6">
        <v>200</v>
      </c>
      <c r="H62" s="6">
        <f>E62*[1]Vehicles!K4</f>
        <v>400</v>
      </c>
      <c r="I62" s="6">
        <f>D62*[1]Vehicles!K5</f>
        <v>50000</v>
      </c>
    </row>
    <row r="63" spans="1:9" x14ac:dyDescent="0.25">
      <c r="A63" s="31" t="s">
        <v>1301</v>
      </c>
      <c r="B63" s="28" t="s">
        <v>1300</v>
      </c>
      <c r="C63" s="36" t="s">
        <v>26</v>
      </c>
      <c r="D63" s="6">
        <v>20000</v>
      </c>
      <c r="E63" s="6">
        <f>D63*[1]Vehicles!K3</f>
        <v>4000</v>
      </c>
      <c r="F63" s="28">
        <v>2000</v>
      </c>
      <c r="G63" s="6">
        <v>200</v>
      </c>
      <c r="H63" s="6">
        <f>E63*[1]Vehicles!K4</f>
        <v>400</v>
      </c>
      <c r="I63" s="6">
        <f>D63*[1]Vehicles!K5</f>
        <v>50000</v>
      </c>
    </row>
    <row r="64" spans="1:9" x14ac:dyDescent="0.25">
      <c r="A64" s="31" t="s">
        <v>1299</v>
      </c>
      <c r="B64" s="28" t="s">
        <v>1298</v>
      </c>
      <c r="C64" s="36" t="s">
        <v>26</v>
      </c>
      <c r="D64" s="6">
        <v>20000</v>
      </c>
      <c r="E64" s="6">
        <f>D64*[1]Vehicles!K3</f>
        <v>4000</v>
      </c>
      <c r="F64" s="28">
        <v>2000</v>
      </c>
      <c r="G64" s="6">
        <v>200</v>
      </c>
      <c r="H64" s="6">
        <f>E64*[1]Vehicles!K4</f>
        <v>400</v>
      </c>
      <c r="I64" s="6">
        <f>D64*[1]Vehicles!K5</f>
        <v>50000</v>
      </c>
    </row>
    <row r="65" spans="1:9" x14ac:dyDescent="0.25">
      <c r="A65" s="31" t="s">
        <v>1297</v>
      </c>
      <c r="B65" s="28" t="s">
        <v>1296</v>
      </c>
      <c r="C65" s="36" t="s">
        <v>26</v>
      </c>
      <c r="D65" s="6">
        <v>20000</v>
      </c>
      <c r="E65" s="6">
        <f>D65*[1]Vehicles!K3</f>
        <v>4000</v>
      </c>
      <c r="F65" s="28">
        <v>2000</v>
      </c>
      <c r="G65" s="6">
        <v>200</v>
      </c>
      <c r="H65" s="6">
        <f>E65*[1]Vehicles!K4</f>
        <v>400</v>
      </c>
      <c r="I65" s="6">
        <f>D65*[1]Vehicles!K5</f>
        <v>50000</v>
      </c>
    </row>
    <row r="66" spans="1:9" x14ac:dyDescent="0.25">
      <c r="A66" s="31" t="s">
        <v>1295</v>
      </c>
      <c r="B66" s="28" t="s">
        <v>1294</v>
      </c>
      <c r="C66" s="36" t="s">
        <v>26</v>
      </c>
      <c r="D66" s="6">
        <v>20000</v>
      </c>
      <c r="E66" s="6">
        <f>D66*[1]Vehicles!K3</f>
        <v>4000</v>
      </c>
      <c r="F66" s="28">
        <v>2000</v>
      </c>
      <c r="G66" s="6">
        <v>200</v>
      </c>
      <c r="H66" s="6">
        <f>E66*[1]Vehicles!K4</f>
        <v>400</v>
      </c>
      <c r="I66" s="6">
        <f>D66*[1]Vehicles!K5</f>
        <v>50000</v>
      </c>
    </row>
    <row r="67" spans="1:9" x14ac:dyDescent="0.25">
      <c r="A67" s="31" t="s">
        <v>1293</v>
      </c>
      <c r="B67" s="28" t="s">
        <v>1292</v>
      </c>
      <c r="C67" s="36" t="s">
        <v>18</v>
      </c>
      <c r="D67" s="6">
        <v>10000</v>
      </c>
      <c r="E67" s="6">
        <f>D67*[1]Vehicles!K3</f>
        <v>2000</v>
      </c>
      <c r="F67" s="6">
        <v>1300</v>
      </c>
      <c r="G67" s="6">
        <v>200</v>
      </c>
      <c r="H67" s="6">
        <f>[1]Vehicles!K4*E67</f>
        <v>200</v>
      </c>
      <c r="I67" s="6">
        <f>D67*[1]Vehicles!K5</f>
        <v>25000</v>
      </c>
    </row>
    <row r="68" spans="1:9" x14ac:dyDescent="0.25">
      <c r="A68" s="31" t="s">
        <v>1291</v>
      </c>
      <c r="B68" s="28" t="s">
        <v>1290</v>
      </c>
      <c r="C68" s="36" t="s">
        <v>18</v>
      </c>
      <c r="D68" s="28">
        <v>10000</v>
      </c>
      <c r="E68" s="6">
        <f>D68*[1]Vehicles!K3</f>
        <v>2000</v>
      </c>
      <c r="F68" s="6">
        <v>1300</v>
      </c>
      <c r="G68" s="6">
        <v>200</v>
      </c>
      <c r="H68" s="6">
        <f>E68*[1]Vehicles!K4</f>
        <v>200</v>
      </c>
      <c r="I68" s="6">
        <f>D68*[1]Vehicles!K5</f>
        <v>25000</v>
      </c>
    </row>
    <row r="69" spans="1:9" x14ac:dyDescent="0.25">
      <c r="A69" s="31" t="s">
        <v>1289</v>
      </c>
      <c r="B69" s="28" t="s">
        <v>1288</v>
      </c>
      <c r="C69" s="36" t="s">
        <v>18</v>
      </c>
      <c r="D69" s="28">
        <v>10000</v>
      </c>
      <c r="E69" s="6">
        <f>D69*[1]Vehicles!K3</f>
        <v>2000</v>
      </c>
      <c r="F69" s="6">
        <v>1300</v>
      </c>
      <c r="G69" s="6">
        <v>200</v>
      </c>
      <c r="H69" s="6">
        <f>E69*[1]Vehicles!K4</f>
        <v>200</v>
      </c>
      <c r="I69" s="6">
        <f>D69*[1]Vehicles!K5</f>
        <v>25000</v>
      </c>
    </row>
    <row r="70" spans="1:9" x14ac:dyDescent="0.25">
      <c r="A70" s="31" t="s">
        <v>1287</v>
      </c>
      <c r="B70" s="28" t="s">
        <v>1286</v>
      </c>
      <c r="C70" s="36" t="s">
        <v>18</v>
      </c>
      <c r="D70" s="28">
        <v>10000</v>
      </c>
      <c r="E70" s="6">
        <f>D70*[1]Vehicles!K3</f>
        <v>2000</v>
      </c>
      <c r="F70" s="6">
        <v>1300</v>
      </c>
      <c r="G70" s="6">
        <v>200</v>
      </c>
      <c r="H70" s="6">
        <f>[1]Vehicles!K4*E70</f>
        <v>200</v>
      </c>
      <c r="I70" s="6">
        <f>D70*[1]Vehicles!K5</f>
        <v>25000</v>
      </c>
    </row>
    <row r="71" spans="1:9" x14ac:dyDescent="0.25">
      <c r="A71" s="31" t="s">
        <v>1285</v>
      </c>
      <c r="B71" s="28" t="s">
        <v>1284</v>
      </c>
      <c r="C71" s="36" t="s">
        <v>18</v>
      </c>
      <c r="D71" s="28">
        <v>10000</v>
      </c>
      <c r="E71" s="6">
        <f>D71*[1]Vehicles!K3</f>
        <v>2000</v>
      </c>
      <c r="F71" s="6">
        <v>1300</v>
      </c>
      <c r="G71" s="6">
        <v>200</v>
      </c>
      <c r="H71" s="6">
        <f>[1]Vehicles!K4*E71</f>
        <v>200</v>
      </c>
      <c r="I71" s="6">
        <f>D71*[1]Vehicles!K5</f>
        <v>25000</v>
      </c>
    </row>
    <row r="72" spans="1:9" x14ac:dyDescent="0.25">
      <c r="A72" s="31" t="s">
        <v>1283</v>
      </c>
      <c r="B72" s="28" t="s">
        <v>1282</v>
      </c>
      <c r="C72" s="36" t="s">
        <v>18</v>
      </c>
      <c r="D72" s="28">
        <v>10000</v>
      </c>
      <c r="E72" s="6">
        <f>D72*[1]Vehicles!K3</f>
        <v>2000</v>
      </c>
      <c r="F72" s="6">
        <v>1300</v>
      </c>
      <c r="G72" s="6">
        <v>200</v>
      </c>
      <c r="H72" s="6">
        <f>E72*[1]Vehicles!K4</f>
        <v>200</v>
      </c>
      <c r="I72" s="6">
        <f>D72*[1]Vehicles!K5</f>
        <v>25000</v>
      </c>
    </row>
    <row r="73" spans="1:9" x14ac:dyDescent="0.25">
      <c r="A73" s="31" t="s">
        <v>1281</v>
      </c>
      <c r="B73" s="28" t="s">
        <v>1280</v>
      </c>
      <c r="C73" s="36" t="s">
        <v>18</v>
      </c>
      <c r="D73" s="28">
        <v>10000</v>
      </c>
      <c r="E73" s="6">
        <f>D73*[1]Vehicles!K3</f>
        <v>2000</v>
      </c>
      <c r="F73" s="6">
        <v>1300</v>
      </c>
      <c r="G73" s="6">
        <v>200</v>
      </c>
      <c r="H73" s="6">
        <f>E73*[1]Vehicles!K4</f>
        <v>200</v>
      </c>
      <c r="I73" s="6">
        <f>D73*[1]Vehicles!K5</f>
        <v>25000</v>
      </c>
    </row>
    <row r="74" spans="1:9" x14ac:dyDescent="0.25">
      <c r="A74" s="31" t="s">
        <v>1279</v>
      </c>
      <c r="B74" s="28" t="s">
        <v>1278</v>
      </c>
      <c r="C74" s="36" t="s">
        <v>18</v>
      </c>
      <c r="D74" s="28">
        <v>10000</v>
      </c>
      <c r="E74" s="6">
        <f>D74*[1]Vehicles!K3</f>
        <v>2000</v>
      </c>
      <c r="F74" s="6">
        <v>1300</v>
      </c>
      <c r="G74" s="6">
        <v>200</v>
      </c>
      <c r="H74" s="6">
        <f>E74*[1]Vehicles!K4</f>
        <v>200</v>
      </c>
      <c r="I74" s="6">
        <f>D74*[1]Vehicles!K5</f>
        <v>25000</v>
      </c>
    </row>
    <row r="75" spans="1:9" x14ac:dyDescent="0.25">
      <c r="A75" s="31" t="s">
        <v>1277</v>
      </c>
      <c r="B75" s="28" t="s">
        <v>1276</v>
      </c>
      <c r="C75" s="36" t="s">
        <v>18</v>
      </c>
      <c r="D75" s="28">
        <v>10000</v>
      </c>
      <c r="E75" s="6">
        <f>D75*[1]Vehicles!K3</f>
        <v>2000</v>
      </c>
      <c r="F75" s="6">
        <v>1300</v>
      </c>
      <c r="G75" s="6">
        <v>200</v>
      </c>
      <c r="H75" s="6">
        <f>E75*[1]Vehicles!K4</f>
        <v>200</v>
      </c>
      <c r="I75" s="6">
        <f>D75*[1]Vehicles!K5</f>
        <v>25000</v>
      </c>
    </row>
    <row r="76" spans="1:9" x14ac:dyDescent="0.25">
      <c r="A76" s="31" t="s">
        <v>1275</v>
      </c>
      <c r="B76" s="28" t="s">
        <v>1274</v>
      </c>
      <c r="C76" s="36" t="s">
        <v>18</v>
      </c>
      <c r="D76" s="28">
        <v>10000</v>
      </c>
      <c r="E76" s="6">
        <f>D76*[1]Vehicles!K3</f>
        <v>2000</v>
      </c>
      <c r="F76" s="6">
        <v>1300</v>
      </c>
      <c r="G76" s="6">
        <v>200</v>
      </c>
      <c r="H76" s="6">
        <f>E76*[1]Vehicles!K4</f>
        <v>200</v>
      </c>
      <c r="I76" s="6">
        <f>D76*[1]Vehicles!K5</f>
        <v>25000</v>
      </c>
    </row>
    <row r="77" spans="1:9" x14ac:dyDescent="0.25">
      <c r="A77" s="31" t="s">
        <v>1273</v>
      </c>
      <c r="B77" s="28" t="s">
        <v>1272</v>
      </c>
      <c r="C77" s="36" t="s">
        <v>18</v>
      </c>
      <c r="D77" s="28">
        <v>10000</v>
      </c>
      <c r="E77" s="6">
        <f>D77*[1]Vehicles!K3</f>
        <v>2000</v>
      </c>
      <c r="F77" s="6">
        <v>1300</v>
      </c>
      <c r="G77" s="6">
        <v>200</v>
      </c>
      <c r="H77" s="6">
        <f>E77*[1]Vehicles!K4</f>
        <v>200</v>
      </c>
      <c r="I77" s="6">
        <f>D77*[1]Vehicles!K5</f>
        <v>25000</v>
      </c>
    </row>
    <row r="78" spans="1:9" x14ac:dyDescent="0.25">
      <c r="A78" s="31" t="s">
        <v>1271</v>
      </c>
      <c r="B78" s="28" t="s">
        <v>1270</v>
      </c>
      <c r="C78" s="36" t="s">
        <v>18</v>
      </c>
      <c r="D78" s="28">
        <v>10000</v>
      </c>
      <c r="E78" s="6">
        <f>D78*[1]Vehicles!K3</f>
        <v>2000</v>
      </c>
      <c r="F78" s="6">
        <v>1300</v>
      </c>
      <c r="G78" s="6">
        <v>200</v>
      </c>
      <c r="H78" s="6">
        <f>E78*[1]Vehicles!K4</f>
        <v>200</v>
      </c>
      <c r="I78" s="6">
        <f>D78*[1]Vehicles!K5</f>
        <v>25000</v>
      </c>
    </row>
    <row r="79" spans="1:9" x14ac:dyDescent="0.25">
      <c r="A79" s="31" t="s">
        <v>1269</v>
      </c>
      <c r="B79" s="28" t="s">
        <v>1268</v>
      </c>
      <c r="C79" s="36" t="s">
        <v>18</v>
      </c>
      <c r="D79" s="28">
        <v>10000</v>
      </c>
      <c r="E79" s="6">
        <f>D79*[1]Vehicles!K3</f>
        <v>2000</v>
      </c>
      <c r="F79" s="6">
        <v>1300</v>
      </c>
      <c r="G79" s="6">
        <v>200</v>
      </c>
      <c r="H79" s="6">
        <f>E79*[1]Vehicles!K4</f>
        <v>200</v>
      </c>
      <c r="I79" s="6">
        <f>D79*[1]Vehicles!K5</f>
        <v>25000</v>
      </c>
    </row>
    <row r="80" spans="1:9" x14ac:dyDescent="0.25">
      <c r="A80" s="31" t="s">
        <v>1267</v>
      </c>
      <c r="B80" s="28" t="s">
        <v>1266</v>
      </c>
      <c r="C80" s="36" t="s">
        <v>18</v>
      </c>
      <c r="D80" s="28">
        <v>10000</v>
      </c>
      <c r="E80" s="6">
        <f>D80*[1]Vehicles!K3</f>
        <v>2000</v>
      </c>
      <c r="F80" s="6">
        <v>1300</v>
      </c>
      <c r="G80" s="6">
        <v>200</v>
      </c>
      <c r="H80" s="6">
        <f>E80*[1]Vehicles!K4</f>
        <v>200</v>
      </c>
      <c r="I80" s="6">
        <f>D80*[1]Vehicles!K5</f>
        <v>25000</v>
      </c>
    </row>
    <row r="81" spans="1:9" x14ac:dyDescent="0.25">
      <c r="A81" s="31" t="s">
        <v>1265</v>
      </c>
      <c r="B81" s="28" t="s">
        <v>1264</v>
      </c>
      <c r="C81" s="36" t="s">
        <v>18</v>
      </c>
      <c r="D81" s="28">
        <v>10000</v>
      </c>
      <c r="E81" s="6">
        <f>D81*[1]Vehicles!K3</f>
        <v>2000</v>
      </c>
      <c r="F81" s="6">
        <v>1300</v>
      </c>
      <c r="G81" s="6">
        <v>200</v>
      </c>
      <c r="H81" s="6">
        <f>E81*[1]Vehicles!K4</f>
        <v>200</v>
      </c>
      <c r="I81" s="6">
        <f>D81*[1]Vehicles!K5</f>
        <v>25000</v>
      </c>
    </row>
    <row r="82" spans="1:9" x14ac:dyDescent="0.25">
      <c r="A82" s="31" t="s">
        <v>1263</v>
      </c>
      <c r="B82" s="28" t="s">
        <v>1262</v>
      </c>
      <c r="C82" s="36" t="s">
        <v>18</v>
      </c>
      <c r="D82" s="28">
        <v>10000</v>
      </c>
      <c r="E82" s="6">
        <f>D82*[1]Vehicles!K3</f>
        <v>2000</v>
      </c>
      <c r="F82" s="6">
        <v>1300</v>
      </c>
      <c r="G82" s="6">
        <v>200</v>
      </c>
      <c r="H82" s="6">
        <f>E82*[1]Vehicles!K4</f>
        <v>200</v>
      </c>
      <c r="I82" s="6">
        <f>D82*[1]Vehicles!K5</f>
        <v>25000</v>
      </c>
    </row>
    <row r="83" spans="1:9" x14ac:dyDescent="0.25">
      <c r="A83" s="31" t="s">
        <v>1261</v>
      </c>
      <c r="B83" s="28" t="s">
        <v>1260</v>
      </c>
      <c r="C83" s="36" t="s">
        <v>18</v>
      </c>
      <c r="D83" s="28">
        <v>10000</v>
      </c>
      <c r="E83" s="6">
        <f>D83*[1]Vehicles!K3</f>
        <v>2000</v>
      </c>
      <c r="F83" s="6">
        <v>1300</v>
      </c>
      <c r="G83" s="6">
        <v>200</v>
      </c>
      <c r="H83" s="6">
        <f>E83*[1]Vehicles!K4</f>
        <v>200</v>
      </c>
      <c r="I83" s="6">
        <f>D83*[1]Vehicles!K5</f>
        <v>25000</v>
      </c>
    </row>
    <row r="84" spans="1:9" x14ac:dyDescent="0.25">
      <c r="A84" s="31" t="s">
        <v>1259</v>
      </c>
      <c r="B84" s="28" t="s">
        <v>1258</v>
      </c>
      <c r="C84" s="36" t="s">
        <v>18</v>
      </c>
      <c r="D84" s="28">
        <v>10000</v>
      </c>
      <c r="E84" s="6">
        <f>D84*[1]Vehicles!K3</f>
        <v>2000</v>
      </c>
      <c r="F84" s="6">
        <v>1300</v>
      </c>
      <c r="G84" s="6">
        <v>200</v>
      </c>
      <c r="H84" s="6">
        <f>E84*[1]Vehicles!K4</f>
        <v>200</v>
      </c>
      <c r="I84" s="6">
        <f>D84*[1]Vehicles!K5</f>
        <v>25000</v>
      </c>
    </row>
    <row r="85" spans="1:9" x14ac:dyDescent="0.25">
      <c r="A85" s="31" t="s">
        <v>1257</v>
      </c>
      <c r="B85" s="28" t="s">
        <v>1256</v>
      </c>
      <c r="C85" s="36" t="s">
        <v>18</v>
      </c>
      <c r="D85" s="28">
        <v>10000</v>
      </c>
      <c r="E85" s="6">
        <f>D85*[1]Vehicles!K3</f>
        <v>2000</v>
      </c>
      <c r="F85" s="6">
        <v>1300</v>
      </c>
      <c r="G85" s="6">
        <v>200</v>
      </c>
      <c r="H85" s="6">
        <f>E85*[1]Vehicles!K4</f>
        <v>200</v>
      </c>
      <c r="I85" s="6">
        <f>D85*[1]Vehicles!K5</f>
        <v>25000</v>
      </c>
    </row>
    <row r="86" spans="1:9" x14ac:dyDescent="0.25">
      <c r="A86" s="26" t="s">
        <v>1255</v>
      </c>
      <c r="B86" s="6" t="s">
        <v>1254</v>
      </c>
      <c r="C86" s="36" t="s">
        <v>11</v>
      </c>
      <c r="D86" s="6">
        <v>1000</v>
      </c>
      <c r="E86" s="6">
        <f>D86*[1]Vehicles!K3</f>
        <v>200</v>
      </c>
      <c r="F86" s="6">
        <v>1100</v>
      </c>
      <c r="G86" s="6">
        <v>35</v>
      </c>
      <c r="H86" s="6">
        <f>E86*[1]Vehicles!K4</f>
        <v>20</v>
      </c>
      <c r="I86" s="6">
        <v>0</v>
      </c>
    </row>
    <row r="87" spans="1:9" x14ac:dyDescent="0.25">
      <c r="A87" s="26" t="s">
        <v>1253</v>
      </c>
      <c r="B87" s="6" t="s">
        <v>1252</v>
      </c>
      <c r="C87" s="36" t="s">
        <v>11</v>
      </c>
      <c r="D87" s="6">
        <v>1500</v>
      </c>
      <c r="E87" s="6">
        <f>D87*[1]Vehicles!K3</f>
        <v>300</v>
      </c>
      <c r="F87" s="6">
        <v>600</v>
      </c>
      <c r="G87" s="6">
        <v>80</v>
      </c>
      <c r="H87" s="6">
        <f>E87*[1]Vehicles!K4</f>
        <v>30</v>
      </c>
      <c r="I87" s="6">
        <v>0</v>
      </c>
    </row>
    <row r="88" spans="1:9" x14ac:dyDescent="0.25">
      <c r="A88" s="26" t="s">
        <v>1251</v>
      </c>
      <c r="B88" s="28" t="s">
        <v>1250</v>
      </c>
      <c r="C88" s="36" t="s">
        <v>11</v>
      </c>
      <c r="D88" s="6">
        <v>1500</v>
      </c>
      <c r="E88" s="6">
        <f>D88*[1]Vehicles!K3</f>
        <v>300</v>
      </c>
      <c r="F88" s="28">
        <v>600</v>
      </c>
      <c r="G88" s="28">
        <v>80</v>
      </c>
      <c r="H88" s="6">
        <f>E88*[1]Vehicles!K4</f>
        <v>30</v>
      </c>
      <c r="I88" s="6">
        <v>0</v>
      </c>
    </row>
    <row r="89" spans="1:9" x14ac:dyDescent="0.25">
      <c r="A89" s="26" t="s">
        <v>1249</v>
      </c>
      <c r="B89" s="6" t="s">
        <v>1248</v>
      </c>
      <c r="C89" s="36" t="s">
        <v>11</v>
      </c>
      <c r="D89" s="28">
        <v>1500</v>
      </c>
      <c r="E89" s="6">
        <f>D89*[1]Vehicles!K3</f>
        <v>300</v>
      </c>
      <c r="F89" s="28">
        <v>600</v>
      </c>
      <c r="G89" s="28">
        <v>80</v>
      </c>
      <c r="H89" s="6">
        <f>E89*[1]Vehicles!K4</f>
        <v>30</v>
      </c>
      <c r="I89" s="6">
        <v>0</v>
      </c>
    </row>
    <row r="90" spans="1:9" x14ac:dyDescent="0.25">
      <c r="A90" s="26" t="s">
        <v>1247</v>
      </c>
      <c r="B90" s="6" t="s">
        <v>1246</v>
      </c>
      <c r="C90" s="36" t="s">
        <v>11</v>
      </c>
      <c r="D90" s="28">
        <v>1500</v>
      </c>
      <c r="E90" s="6">
        <f>D90*[1]Vehicles!K3</f>
        <v>300</v>
      </c>
      <c r="F90" s="28">
        <v>600</v>
      </c>
      <c r="G90" s="28">
        <v>80</v>
      </c>
      <c r="H90" s="6">
        <f>E90*[1]Vehicles!K4</f>
        <v>30</v>
      </c>
      <c r="I90" s="6">
        <v>0</v>
      </c>
    </row>
    <row r="91" spans="1:9" x14ac:dyDescent="0.25">
      <c r="A91" s="26" t="s">
        <v>1245</v>
      </c>
      <c r="B91" s="6" t="s">
        <v>1244</v>
      </c>
      <c r="C91" s="36" t="s">
        <v>11</v>
      </c>
      <c r="D91" s="28">
        <v>1500</v>
      </c>
      <c r="E91" s="6">
        <f>D91*[1]Vehicles!K3</f>
        <v>300</v>
      </c>
      <c r="F91" s="28">
        <v>600</v>
      </c>
      <c r="G91" s="28">
        <v>80</v>
      </c>
      <c r="H91" s="6">
        <f>E91*[1]Vehicles!K4</f>
        <v>30</v>
      </c>
      <c r="I91" s="6">
        <v>0</v>
      </c>
    </row>
    <row r="92" spans="1:9" x14ac:dyDescent="0.25">
      <c r="A92" s="26" t="s">
        <v>1243</v>
      </c>
      <c r="B92" s="28" t="s">
        <v>1242</v>
      </c>
      <c r="C92" s="36" t="s">
        <v>11</v>
      </c>
      <c r="D92" s="28">
        <v>1500</v>
      </c>
      <c r="E92" s="6">
        <f>D92*[1]Vehicles!K3</f>
        <v>300</v>
      </c>
      <c r="F92" s="28">
        <v>600</v>
      </c>
      <c r="G92" s="28">
        <v>80</v>
      </c>
      <c r="H92" s="6">
        <f>E92*[1]Vehicles!K4</f>
        <v>30</v>
      </c>
      <c r="I92" s="6">
        <v>0</v>
      </c>
    </row>
    <row r="93" spans="1:9" x14ac:dyDescent="0.25">
      <c r="A93" s="31" t="s">
        <v>1241</v>
      </c>
      <c r="B93" s="6" t="s">
        <v>1240</v>
      </c>
      <c r="C93" s="36" t="s">
        <v>11</v>
      </c>
      <c r="D93" s="28">
        <v>1500</v>
      </c>
      <c r="E93" s="6">
        <f>D93*[1]Vehicles!K3</f>
        <v>300</v>
      </c>
      <c r="F93" s="28">
        <v>600</v>
      </c>
      <c r="G93" s="28">
        <v>80</v>
      </c>
      <c r="H93" s="6">
        <f>E93*[1]Vehicles!K4</f>
        <v>30</v>
      </c>
      <c r="I93" s="6">
        <v>0</v>
      </c>
    </row>
    <row r="94" spans="1:9" x14ac:dyDescent="0.25">
      <c r="A94" s="31" t="s">
        <v>1239</v>
      </c>
      <c r="B94" s="6" t="s">
        <v>1238</v>
      </c>
      <c r="C94" s="36" t="s">
        <v>11</v>
      </c>
      <c r="D94" s="28">
        <v>1500</v>
      </c>
      <c r="E94" s="6">
        <f>D94*[1]Vehicles!K3</f>
        <v>300</v>
      </c>
      <c r="F94" s="28">
        <v>600</v>
      </c>
      <c r="G94" s="28">
        <v>80</v>
      </c>
      <c r="H94" s="6">
        <f>E94*[1]Vehicles!K4</f>
        <v>30</v>
      </c>
      <c r="I94" s="6">
        <v>0</v>
      </c>
    </row>
    <row r="95" spans="1:9" x14ac:dyDescent="0.25">
      <c r="A95" s="26" t="s">
        <v>1237</v>
      </c>
      <c r="B95" s="6" t="s">
        <v>1236</v>
      </c>
      <c r="C95" s="36" t="s">
        <v>11</v>
      </c>
      <c r="D95" s="6">
        <v>8000</v>
      </c>
      <c r="E95" s="6">
        <f>D95*[1]Vehicles!K3</f>
        <v>1600</v>
      </c>
      <c r="F95" s="6">
        <v>1500</v>
      </c>
      <c r="G95" s="6">
        <v>260</v>
      </c>
      <c r="H95" s="6">
        <f>SUM(E95*[1]Vehicles!K4)</f>
        <v>160</v>
      </c>
      <c r="I95" s="6">
        <v>0</v>
      </c>
    </row>
    <row r="96" spans="1:9" x14ac:dyDescent="0.25">
      <c r="A96" s="26" t="s">
        <v>1235</v>
      </c>
      <c r="B96" s="6" t="s">
        <v>1234</v>
      </c>
      <c r="C96" s="36" t="s">
        <v>26</v>
      </c>
      <c r="D96" s="6">
        <v>18000</v>
      </c>
      <c r="E96" s="6">
        <f>D96*[1]Vehicles!K3</f>
        <v>3600</v>
      </c>
      <c r="F96" s="6">
        <v>1600</v>
      </c>
      <c r="G96" s="6">
        <v>249</v>
      </c>
      <c r="H96" s="6">
        <f>E96*[1]Vehicles!K4</f>
        <v>360</v>
      </c>
      <c r="I96" s="6">
        <f>D96*[1]Vehicles!K5</f>
        <v>45000</v>
      </c>
    </row>
    <row r="97" spans="1:9" x14ac:dyDescent="0.25">
      <c r="A97" s="31" t="s">
        <v>1233</v>
      </c>
      <c r="B97" s="6" t="s">
        <v>1232</v>
      </c>
      <c r="C97" s="36" t="s">
        <v>26</v>
      </c>
      <c r="D97" s="28">
        <v>18000</v>
      </c>
      <c r="E97" s="6">
        <f>D97*[1]Vehicles!K3</f>
        <v>3600</v>
      </c>
      <c r="F97" s="28">
        <v>1600</v>
      </c>
      <c r="G97" s="28">
        <v>249</v>
      </c>
      <c r="H97" s="6">
        <f>E97*[1]Vehicles!K4</f>
        <v>360</v>
      </c>
      <c r="I97" s="6">
        <f>D97*[1]Vehicles!K5</f>
        <v>45000</v>
      </c>
    </row>
    <row r="98" spans="1:9" x14ac:dyDescent="0.25">
      <c r="A98" s="31" t="s">
        <v>1231</v>
      </c>
      <c r="B98" s="28" t="s">
        <v>1230</v>
      </c>
      <c r="C98" s="36" t="s">
        <v>26</v>
      </c>
      <c r="D98" s="28">
        <v>18000</v>
      </c>
      <c r="E98" s="6">
        <f>D98*[1]Vehicles!K3</f>
        <v>3600</v>
      </c>
      <c r="F98" s="28">
        <v>1600</v>
      </c>
      <c r="G98" s="28">
        <v>249</v>
      </c>
      <c r="H98" s="6">
        <f>E98*[1]Vehicles!K4</f>
        <v>360</v>
      </c>
      <c r="I98" s="6">
        <f>D98*[1]Vehicles!K5</f>
        <v>45000</v>
      </c>
    </row>
    <row r="99" spans="1:9" x14ac:dyDescent="0.25">
      <c r="A99" s="31" t="s">
        <v>1229</v>
      </c>
      <c r="B99" s="28" t="s">
        <v>1228</v>
      </c>
      <c r="C99" s="36" t="s">
        <v>26</v>
      </c>
      <c r="D99" s="28">
        <v>18000</v>
      </c>
      <c r="E99" s="6">
        <f>D99*[1]Vehicles!K3</f>
        <v>3600</v>
      </c>
      <c r="F99" s="28">
        <v>1600</v>
      </c>
      <c r="G99" s="28">
        <v>249</v>
      </c>
      <c r="H99" s="6">
        <f>E99*[1]Vehicles!K4</f>
        <v>360</v>
      </c>
      <c r="I99" s="6">
        <f>D99*[1]Vehicles!K5</f>
        <v>45000</v>
      </c>
    </row>
    <row r="100" spans="1:9" x14ac:dyDescent="0.25">
      <c r="A100" s="31" t="s">
        <v>1227</v>
      </c>
      <c r="B100" s="28" t="s">
        <v>1226</v>
      </c>
      <c r="C100" s="36" t="s">
        <v>26</v>
      </c>
      <c r="D100" s="28">
        <v>18000</v>
      </c>
      <c r="E100" s="6">
        <f>D100*[1]Vehicles!K3</f>
        <v>3600</v>
      </c>
      <c r="F100" s="28">
        <v>1600</v>
      </c>
      <c r="G100" s="28">
        <v>249</v>
      </c>
      <c r="H100" s="6">
        <f>E100*[1]Vehicles!K4</f>
        <v>360</v>
      </c>
      <c r="I100" s="6">
        <f>D100*[1]Vehicles!K5</f>
        <v>45000</v>
      </c>
    </row>
    <row r="101" spans="1:9" x14ac:dyDescent="0.25">
      <c r="A101" s="31" t="s">
        <v>1225</v>
      </c>
      <c r="B101" s="28" t="s">
        <v>1223</v>
      </c>
      <c r="C101" s="36" t="s">
        <v>26</v>
      </c>
      <c r="D101" s="28">
        <v>18000</v>
      </c>
      <c r="E101" s="6">
        <f>D101*[1]Vehicles!K3</f>
        <v>3600</v>
      </c>
      <c r="F101" s="28">
        <v>1600</v>
      </c>
      <c r="G101" s="28">
        <v>249</v>
      </c>
      <c r="H101" s="6">
        <f>E101*[1]Vehicles!K4</f>
        <v>360</v>
      </c>
      <c r="I101" s="6">
        <f>D101*[1]Vehicles!K5</f>
        <v>45000</v>
      </c>
    </row>
    <row r="102" spans="1:9" x14ac:dyDescent="0.25">
      <c r="A102" s="31" t="s">
        <v>1224</v>
      </c>
      <c r="B102" s="28" t="s">
        <v>1223</v>
      </c>
      <c r="C102" s="36" t="s">
        <v>26</v>
      </c>
      <c r="D102" s="28">
        <v>18000</v>
      </c>
      <c r="E102" s="6">
        <f>D102*[1]Vehicles!K3</f>
        <v>3600</v>
      </c>
      <c r="F102" s="28">
        <v>1600</v>
      </c>
      <c r="G102" s="28">
        <v>249</v>
      </c>
      <c r="H102" s="6">
        <f>E102*[1]Vehicles!K4</f>
        <v>360</v>
      </c>
      <c r="I102" s="6">
        <f>D102*[1]Vehicles!K5</f>
        <v>45000</v>
      </c>
    </row>
    <row r="103" spans="1:9" x14ac:dyDescent="0.25">
      <c r="A103" s="31" t="s">
        <v>1222</v>
      </c>
      <c r="B103" s="28" t="s">
        <v>1221</v>
      </c>
      <c r="C103" s="36" t="s">
        <v>26</v>
      </c>
      <c r="D103" s="28">
        <v>18000</v>
      </c>
      <c r="E103" s="6">
        <f>D103*[1]Vehicles!K3</f>
        <v>3600</v>
      </c>
      <c r="F103" s="28">
        <v>1600</v>
      </c>
      <c r="G103" s="28">
        <v>249</v>
      </c>
      <c r="H103" s="6">
        <f>SUM(E103*[1]Vehicles!K4)</f>
        <v>360</v>
      </c>
      <c r="I103" s="6">
        <v>45000</v>
      </c>
    </row>
    <row r="104" spans="1:9" x14ac:dyDescent="0.25">
      <c r="A104" s="26" t="s">
        <v>1220</v>
      </c>
      <c r="B104" s="6" t="s">
        <v>1219</v>
      </c>
      <c r="C104" s="36" t="s">
        <v>26</v>
      </c>
      <c r="D104" s="28">
        <v>18000</v>
      </c>
      <c r="E104" s="6">
        <f>D104*[1]Vehicles!K3</f>
        <v>3600</v>
      </c>
      <c r="F104" s="6">
        <v>1800</v>
      </c>
      <c r="G104" s="6">
        <v>199</v>
      </c>
      <c r="H104" s="6">
        <f>E104*[1]Vehicles!K4</f>
        <v>360</v>
      </c>
      <c r="I104" s="6">
        <f>D104*[1]Vehicles!K5</f>
        <v>45000</v>
      </c>
    </row>
    <row r="105" spans="1:9" x14ac:dyDescent="0.25">
      <c r="A105" s="26" t="s">
        <v>1218</v>
      </c>
      <c r="B105" s="6" t="s">
        <v>1217</v>
      </c>
      <c r="C105" s="36" t="s">
        <v>11</v>
      </c>
      <c r="D105" s="6">
        <v>2000</v>
      </c>
      <c r="E105" s="6">
        <f>D105*[1]Vehicles!K3</f>
        <v>400</v>
      </c>
      <c r="F105" s="6">
        <v>1200</v>
      </c>
      <c r="G105" s="6">
        <v>45</v>
      </c>
      <c r="H105" s="6">
        <f>E105*[1]Vehicles!K4</f>
        <v>40</v>
      </c>
      <c r="I105" s="6">
        <v>0</v>
      </c>
    </row>
    <row r="106" spans="1:9" x14ac:dyDescent="0.25">
      <c r="A106" s="26" t="s">
        <v>1216</v>
      </c>
      <c r="B106" s="6" t="s">
        <v>1215</v>
      </c>
      <c r="C106" s="36" t="s">
        <v>26</v>
      </c>
      <c r="D106" s="6">
        <v>16000</v>
      </c>
      <c r="E106" s="6">
        <f>D106*[1]Vehicles!K3</f>
        <v>3200</v>
      </c>
      <c r="F106" s="6">
        <v>1800</v>
      </c>
      <c r="G106" s="6">
        <v>168</v>
      </c>
      <c r="H106" s="6">
        <f>E106*[1]Vehicles!K4</f>
        <v>320</v>
      </c>
      <c r="I106" s="6">
        <f>D106*[1]Vehicles!K5</f>
        <v>40000</v>
      </c>
    </row>
    <row r="107" spans="1:9" x14ac:dyDescent="0.25">
      <c r="A107" s="26" t="s">
        <v>1214</v>
      </c>
      <c r="B107" s="6" t="s">
        <v>1213</v>
      </c>
      <c r="C107" s="36" t="s">
        <v>26</v>
      </c>
      <c r="D107" s="6">
        <v>16000</v>
      </c>
      <c r="E107" s="6">
        <f>D107*[1]Vehicles!K3</f>
        <v>3200</v>
      </c>
      <c r="F107" s="6">
        <v>1800</v>
      </c>
      <c r="G107" s="6">
        <v>168</v>
      </c>
      <c r="H107" s="6">
        <f>E107*[1]Vehicles!K4</f>
        <v>320</v>
      </c>
      <c r="I107" s="6">
        <f>D107*[1]Vehicles!K5</f>
        <v>40000</v>
      </c>
    </row>
    <row r="108" spans="1:9" x14ac:dyDescent="0.25">
      <c r="A108" s="26" t="s">
        <v>1209</v>
      </c>
      <c r="B108" s="6" t="s">
        <v>1212</v>
      </c>
      <c r="C108" s="26" t="s">
        <v>11</v>
      </c>
      <c r="D108" s="6">
        <v>1500</v>
      </c>
      <c r="E108" s="6">
        <f>D108*[1]Vehicles!K3</f>
        <v>300</v>
      </c>
      <c r="F108" s="6">
        <v>0</v>
      </c>
      <c r="G108" s="6">
        <v>100</v>
      </c>
      <c r="H108" s="6">
        <f>E108*[1]Vehicles!K4</f>
        <v>30</v>
      </c>
      <c r="I108" s="6">
        <v>0</v>
      </c>
    </row>
    <row r="109" spans="1:9" x14ac:dyDescent="0.25">
      <c r="A109" s="26" t="s">
        <v>1211</v>
      </c>
      <c r="B109" s="6" t="s">
        <v>1210</v>
      </c>
      <c r="C109" s="26" t="s">
        <v>11</v>
      </c>
      <c r="D109" s="6">
        <v>1500</v>
      </c>
      <c r="E109" s="6">
        <f>D109*[1]Vehicles!K3</f>
        <v>300</v>
      </c>
      <c r="F109" s="6">
        <v>0</v>
      </c>
      <c r="G109" s="6">
        <v>100</v>
      </c>
      <c r="H109" s="6">
        <f>E109*[1]Vehicles!K4</f>
        <v>30</v>
      </c>
      <c r="I109" s="6">
        <v>0</v>
      </c>
    </row>
    <row r="110" spans="1:9" x14ac:dyDescent="0.25">
      <c r="A110" s="31" t="s">
        <v>1209</v>
      </c>
      <c r="B110" s="6" t="s">
        <v>1208</v>
      </c>
      <c r="C110" s="26" t="s">
        <v>11</v>
      </c>
      <c r="D110" s="6">
        <v>1500</v>
      </c>
      <c r="E110" s="6">
        <f>D110*[1]Vehicles!K3</f>
        <v>300</v>
      </c>
      <c r="F110" s="6">
        <v>0</v>
      </c>
      <c r="G110" s="6">
        <v>100</v>
      </c>
      <c r="H110" s="6">
        <f>E110*[1]Vehicles!K4</f>
        <v>30</v>
      </c>
      <c r="I110" s="6">
        <v>0</v>
      </c>
    </row>
    <row r="111" spans="1:9" x14ac:dyDescent="0.25">
      <c r="A111" s="31" t="s">
        <v>1207</v>
      </c>
      <c r="B111" s="6" t="s">
        <v>1206</v>
      </c>
      <c r="C111" s="26" t="s">
        <v>11</v>
      </c>
      <c r="D111" s="6">
        <v>1500</v>
      </c>
      <c r="E111" s="6">
        <f>D111*[1]Vehicles!K3</f>
        <v>300</v>
      </c>
      <c r="F111" s="6">
        <v>0</v>
      </c>
      <c r="G111" s="6">
        <v>100</v>
      </c>
      <c r="H111" s="6">
        <f>E111*[1]Vehicles!K4</f>
        <v>30</v>
      </c>
      <c r="I111" s="6">
        <v>0</v>
      </c>
    </row>
    <row r="112" spans="1:9" x14ac:dyDescent="0.25">
      <c r="A112" s="26" t="s">
        <v>1205</v>
      </c>
      <c r="B112" s="6" t="s">
        <v>1204</v>
      </c>
      <c r="C112" s="26" t="s">
        <v>11</v>
      </c>
      <c r="D112" s="6">
        <v>1500</v>
      </c>
      <c r="E112" s="6">
        <f>D112*[1]Vehicles!K3</f>
        <v>300</v>
      </c>
      <c r="F112" s="6">
        <v>0</v>
      </c>
      <c r="G112" s="6">
        <v>100</v>
      </c>
      <c r="H112" s="6">
        <f>E112*[1]Vehicles!K4</f>
        <v>30</v>
      </c>
      <c r="I112" s="6">
        <v>0</v>
      </c>
    </row>
    <row r="113" spans="1:9" x14ac:dyDescent="0.25">
      <c r="A113" s="26" t="s">
        <v>1203</v>
      </c>
      <c r="B113" s="6" t="s">
        <v>1202</v>
      </c>
      <c r="C113" s="26" t="s">
        <v>11</v>
      </c>
      <c r="D113" s="6">
        <v>1500</v>
      </c>
      <c r="E113" s="6">
        <f>D113*[1]Vehicles!K3</f>
        <v>300</v>
      </c>
      <c r="F113" s="6">
        <v>0</v>
      </c>
      <c r="G113" s="6">
        <v>100</v>
      </c>
      <c r="H113" s="6">
        <f>E113*[1]Vehicles!K4</f>
        <v>30</v>
      </c>
      <c r="I113" s="6">
        <v>0</v>
      </c>
    </row>
    <row r="114" spans="1:9" x14ac:dyDescent="0.25">
      <c r="A114" s="26" t="s">
        <v>1201</v>
      </c>
      <c r="B114" s="6" t="s">
        <v>1200</v>
      </c>
      <c r="C114" s="26" t="s">
        <v>11</v>
      </c>
      <c r="D114" s="6">
        <v>1500</v>
      </c>
      <c r="E114" s="6">
        <f>D114*[1]Vehicles!K3</f>
        <v>300</v>
      </c>
      <c r="F114" s="6">
        <v>0</v>
      </c>
      <c r="G114" s="6">
        <v>100</v>
      </c>
      <c r="H114" s="6">
        <f>E114*[1]Vehicles!K4</f>
        <v>30</v>
      </c>
      <c r="I114" s="6">
        <v>0</v>
      </c>
    </row>
    <row r="115" spans="1:9" x14ac:dyDescent="0.25">
      <c r="A115" s="26" t="s">
        <v>1199</v>
      </c>
      <c r="B115" s="6" t="s">
        <v>1198</v>
      </c>
      <c r="C115" s="26" t="s">
        <v>11</v>
      </c>
      <c r="D115" s="6">
        <v>1500</v>
      </c>
      <c r="E115" s="6">
        <f>D115*[1]Vehicles!K3</f>
        <v>300</v>
      </c>
      <c r="F115" s="6">
        <v>0</v>
      </c>
      <c r="G115" s="6">
        <v>100</v>
      </c>
      <c r="H115" s="6">
        <f>E115*[1]Vehicles!K4</f>
        <v>30</v>
      </c>
      <c r="I115" s="6">
        <v>0</v>
      </c>
    </row>
    <row r="116" spans="1:9" x14ac:dyDescent="0.25">
      <c r="A116" s="26" t="s">
        <v>1197</v>
      </c>
      <c r="B116" s="6" t="s">
        <v>1196</v>
      </c>
      <c r="C116" s="26" t="s">
        <v>11</v>
      </c>
      <c r="D116" s="6">
        <v>1500</v>
      </c>
      <c r="E116" s="6">
        <f>D116*[1]Vehicles!K3</f>
        <v>300</v>
      </c>
      <c r="F116" s="6">
        <v>0</v>
      </c>
      <c r="G116" s="6">
        <v>100</v>
      </c>
      <c r="H116" s="6">
        <f>E116*[1]Vehicles!K4</f>
        <v>30</v>
      </c>
      <c r="I116" s="6">
        <v>0</v>
      </c>
    </row>
    <row r="117" spans="1:9" x14ac:dyDescent="0.25">
      <c r="A117" s="31" t="s">
        <v>1195</v>
      </c>
      <c r="B117" s="6" t="s">
        <v>1194</v>
      </c>
      <c r="C117" s="26" t="s">
        <v>11</v>
      </c>
      <c r="D117" s="6">
        <v>1500</v>
      </c>
      <c r="E117" s="6">
        <f>D117*[1]Vehicles!K3</f>
        <v>300</v>
      </c>
      <c r="F117" s="6">
        <v>0</v>
      </c>
      <c r="G117" s="6">
        <v>100</v>
      </c>
      <c r="H117" s="6">
        <f>E117*[1]Vehicles!K4</f>
        <v>30</v>
      </c>
      <c r="I117" s="6">
        <v>0</v>
      </c>
    </row>
    <row r="118" spans="1:9" x14ac:dyDescent="0.25">
      <c r="A118" s="26" t="s">
        <v>1193</v>
      </c>
      <c r="B118" s="6" t="s">
        <v>1192</v>
      </c>
      <c r="C118" s="36" t="s">
        <v>18</v>
      </c>
      <c r="D118" s="6">
        <v>10000</v>
      </c>
      <c r="E118" s="6">
        <f>D118*[1]Vehicles!K3</f>
        <v>2000</v>
      </c>
      <c r="F118" s="6">
        <v>1500</v>
      </c>
      <c r="G118" s="6">
        <v>110</v>
      </c>
      <c r="H118" s="6">
        <f>D118*[1]Vehicles!K4</f>
        <v>1000</v>
      </c>
      <c r="I118" s="6">
        <f>D118*[1]Vehicles!K5</f>
        <v>25000</v>
      </c>
    </row>
    <row r="119" spans="1:9" x14ac:dyDescent="0.25">
      <c r="A119" s="31" t="s">
        <v>1191</v>
      </c>
      <c r="B119" s="6" t="s">
        <v>1190</v>
      </c>
      <c r="C119" s="36" t="s">
        <v>18</v>
      </c>
      <c r="D119" s="6">
        <v>10000</v>
      </c>
      <c r="E119" s="6">
        <f>D119*[1]Vehicles!K3</f>
        <v>2000</v>
      </c>
      <c r="F119" s="28">
        <v>1500</v>
      </c>
      <c r="G119" s="6">
        <v>110</v>
      </c>
      <c r="H119" s="6">
        <f>D119*[1]Vehicles!K4</f>
        <v>1000</v>
      </c>
      <c r="I119" s="6">
        <f>D119*[1]Vehicles!K5</f>
        <v>25000</v>
      </c>
    </row>
    <row r="120" spans="1:9" x14ac:dyDescent="0.25">
      <c r="A120" s="31" t="s">
        <v>1189</v>
      </c>
      <c r="B120" s="28" t="s">
        <v>1188</v>
      </c>
      <c r="C120" s="36" t="s">
        <v>18</v>
      </c>
      <c r="D120" s="6">
        <v>10000</v>
      </c>
      <c r="E120" s="6">
        <f>D120*[1]Vehicles!K3</f>
        <v>2000</v>
      </c>
      <c r="F120" s="28">
        <v>1500</v>
      </c>
      <c r="G120" s="6">
        <v>110</v>
      </c>
      <c r="H120" s="6">
        <f>D120*[1]Vehicles!K4</f>
        <v>1000</v>
      </c>
      <c r="I120" s="6">
        <f>D120*[1]Vehicles!K5</f>
        <v>25000</v>
      </c>
    </row>
    <row r="121" spans="1:9" x14ac:dyDescent="0.25">
      <c r="A121" s="31" t="s">
        <v>1187</v>
      </c>
      <c r="B121" s="28" t="s">
        <v>1186</v>
      </c>
      <c r="C121" s="36" t="s">
        <v>18</v>
      </c>
      <c r="D121" s="6">
        <v>10000</v>
      </c>
      <c r="E121" s="6">
        <f>D121*[1]Vehicles!K3</f>
        <v>2000</v>
      </c>
      <c r="F121" s="28">
        <v>1500</v>
      </c>
      <c r="G121" s="6">
        <v>110</v>
      </c>
      <c r="H121" s="6">
        <f>D121*[1]Vehicles!K4</f>
        <v>1000</v>
      </c>
      <c r="I121" s="6">
        <f>D121*[1]Vehicles!K5</f>
        <v>25000</v>
      </c>
    </row>
    <row r="122" spans="1:9" x14ac:dyDescent="0.25">
      <c r="A122" s="31" t="s">
        <v>1185</v>
      </c>
      <c r="B122" s="6" t="s">
        <v>1184</v>
      </c>
      <c r="C122" s="36" t="s">
        <v>18</v>
      </c>
      <c r="D122" s="6">
        <v>10000</v>
      </c>
      <c r="E122" s="6">
        <f>D122*[1]Vehicles!K3</f>
        <v>2000</v>
      </c>
      <c r="F122" s="28">
        <v>1500</v>
      </c>
      <c r="G122" s="6">
        <v>110</v>
      </c>
      <c r="H122" s="6">
        <f>D122*[1]Vehicles!K4</f>
        <v>1000</v>
      </c>
      <c r="I122" s="6">
        <f>D122*[1]Vehicles!K5</f>
        <v>25000</v>
      </c>
    </row>
    <row r="123" spans="1:9" x14ac:dyDescent="0.25">
      <c r="A123" s="26" t="s">
        <v>1183</v>
      </c>
      <c r="B123" s="59" t="s">
        <v>39</v>
      </c>
      <c r="C123" s="20" t="s">
        <v>233</v>
      </c>
      <c r="D123" s="34" t="s">
        <v>39</v>
      </c>
      <c r="E123" s="34" t="s">
        <v>39</v>
      </c>
      <c r="F123" s="34" t="s">
        <v>39</v>
      </c>
      <c r="G123" s="34" t="s">
        <v>39</v>
      </c>
      <c r="H123" s="34" t="s">
        <v>39</v>
      </c>
      <c r="I123" s="34" t="s">
        <v>39</v>
      </c>
    </row>
    <row r="124" spans="1:9" x14ac:dyDescent="0.25">
      <c r="A124" s="26" t="s">
        <v>1182</v>
      </c>
      <c r="B124" s="6" t="s">
        <v>1181</v>
      </c>
      <c r="C124" s="26" t="s">
        <v>33</v>
      </c>
      <c r="D124" s="6">
        <v>45000</v>
      </c>
      <c r="E124" s="6">
        <f>D124*[1]Vehicles!K3</f>
        <v>9000</v>
      </c>
      <c r="F124" s="6">
        <v>4000</v>
      </c>
      <c r="G124" s="6">
        <v>195</v>
      </c>
      <c r="H124" s="6">
        <f>D124*[1]Vehicles!K4</f>
        <v>4500</v>
      </c>
      <c r="I124" s="6">
        <f>D124*[1]Vehicles!K5</f>
        <v>112500</v>
      </c>
    </row>
  </sheetData>
  <conditionalFormatting sqref="C2:C107 C118:C122">
    <cfRule type="cellIs" dxfId="515" priority="61" operator="equal">
      <formula>"Common"</formula>
    </cfRule>
  </conditionalFormatting>
  <conditionalFormatting sqref="C2:C107 C118:C122">
    <cfRule type="cellIs" dxfId="514" priority="62" operator="equal">
      <formula>"Uncommon"</formula>
    </cfRule>
  </conditionalFormatting>
  <conditionalFormatting sqref="C2:C107 C118:C122">
    <cfRule type="cellIs" dxfId="513" priority="63" operator="equal">
      <formula>"Rare"</formula>
    </cfRule>
  </conditionalFormatting>
  <conditionalFormatting sqref="C2:C107 C118:C122">
    <cfRule type="cellIs" dxfId="512" priority="64" operator="equal">
      <formula>"Epic"</formula>
    </cfRule>
  </conditionalFormatting>
  <conditionalFormatting sqref="C2:C107 C118:C122">
    <cfRule type="cellIs" dxfId="511" priority="65" operator="equal">
      <formula>"High End"</formula>
    </cfRule>
  </conditionalFormatting>
  <conditionalFormatting sqref="C108">
    <cfRule type="cellIs" dxfId="510" priority="56" operator="equal">
      <formula>"Common"</formula>
    </cfRule>
  </conditionalFormatting>
  <conditionalFormatting sqref="C108">
    <cfRule type="cellIs" dxfId="509" priority="57" operator="equal">
      <formula>"Uncommon"</formula>
    </cfRule>
  </conditionalFormatting>
  <conditionalFormatting sqref="C108">
    <cfRule type="cellIs" dxfId="508" priority="58" operator="equal">
      <formula>"Rare"</formula>
    </cfRule>
  </conditionalFormatting>
  <conditionalFormatting sqref="C108">
    <cfRule type="cellIs" dxfId="507" priority="59" operator="equal">
      <formula>"Epic"</formula>
    </cfRule>
  </conditionalFormatting>
  <conditionalFormatting sqref="C108">
    <cfRule type="cellIs" dxfId="506" priority="60" operator="equal">
      <formula>"High End"</formula>
    </cfRule>
  </conditionalFormatting>
  <conditionalFormatting sqref="C109">
    <cfRule type="cellIs" dxfId="505" priority="51" operator="equal">
      <formula>"Common"</formula>
    </cfRule>
  </conditionalFormatting>
  <conditionalFormatting sqref="C109">
    <cfRule type="cellIs" dxfId="504" priority="52" operator="equal">
      <formula>"Uncommon"</formula>
    </cfRule>
  </conditionalFormatting>
  <conditionalFormatting sqref="C109">
    <cfRule type="cellIs" dxfId="503" priority="53" operator="equal">
      <formula>"Rare"</formula>
    </cfRule>
  </conditionalFormatting>
  <conditionalFormatting sqref="C109">
    <cfRule type="cellIs" dxfId="502" priority="54" operator="equal">
      <formula>"Epic"</formula>
    </cfRule>
  </conditionalFormatting>
  <conditionalFormatting sqref="C109">
    <cfRule type="cellIs" dxfId="501" priority="55" operator="equal">
      <formula>"High End"</formula>
    </cfRule>
  </conditionalFormatting>
  <conditionalFormatting sqref="C111">
    <cfRule type="cellIs" dxfId="500" priority="46" operator="equal">
      <formula>"Common"</formula>
    </cfRule>
  </conditionalFormatting>
  <conditionalFormatting sqref="C111">
    <cfRule type="cellIs" dxfId="499" priority="47" operator="equal">
      <formula>"Uncommon"</formula>
    </cfRule>
  </conditionalFormatting>
  <conditionalFormatting sqref="C111">
    <cfRule type="cellIs" dxfId="498" priority="48" operator="equal">
      <formula>"Rare"</formula>
    </cfRule>
  </conditionalFormatting>
  <conditionalFormatting sqref="C111">
    <cfRule type="cellIs" dxfId="497" priority="49" operator="equal">
      <formula>"Epic"</formula>
    </cfRule>
  </conditionalFormatting>
  <conditionalFormatting sqref="C111">
    <cfRule type="cellIs" dxfId="496" priority="50" operator="equal">
      <formula>"High End"</formula>
    </cfRule>
  </conditionalFormatting>
  <conditionalFormatting sqref="C110">
    <cfRule type="cellIs" dxfId="495" priority="41" operator="equal">
      <formula>"Common"</formula>
    </cfRule>
  </conditionalFormatting>
  <conditionalFormatting sqref="C110">
    <cfRule type="cellIs" dxfId="494" priority="42" operator="equal">
      <formula>"Uncommon"</formula>
    </cfRule>
  </conditionalFormatting>
  <conditionalFormatting sqref="C110">
    <cfRule type="cellIs" dxfId="493" priority="43" operator="equal">
      <formula>"Rare"</formula>
    </cfRule>
  </conditionalFormatting>
  <conditionalFormatting sqref="C110">
    <cfRule type="cellIs" dxfId="492" priority="44" operator="equal">
      <formula>"Epic"</formula>
    </cfRule>
  </conditionalFormatting>
  <conditionalFormatting sqref="C110">
    <cfRule type="cellIs" dxfId="491" priority="45" operator="equal">
      <formula>"High End"</formula>
    </cfRule>
  </conditionalFormatting>
  <conditionalFormatting sqref="C112">
    <cfRule type="cellIs" dxfId="490" priority="36" operator="equal">
      <formula>"Common"</formula>
    </cfRule>
  </conditionalFormatting>
  <conditionalFormatting sqref="C112">
    <cfRule type="cellIs" dxfId="489" priority="37" operator="equal">
      <formula>"Uncommon"</formula>
    </cfRule>
  </conditionalFormatting>
  <conditionalFormatting sqref="C112">
    <cfRule type="cellIs" dxfId="488" priority="38" operator="equal">
      <formula>"Rare"</formula>
    </cfRule>
  </conditionalFormatting>
  <conditionalFormatting sqref="C112">
    <cfRule type="cellIs" dxfId="487" priority="39" operator="equal">
      <formula>"Epic"</formula>
    </cfRule>
  </conditionalFormatting>
  <conditionalFormatting sqref="C112">
    <cfRule type="cellIs" dxfId="486" priority="40" operator="equal">
      <formula>"High End"</formula>
    </cfRule>
  </conditionalFormatting>
  <conditionalFormatting sqref="C113">
    <cfRule type="cellIs" dxfId="485" priority="31" operator="equal">
      <formula>"Common"</formula>
    </cfRule>
  </conditionalFormatting>
  <conditionalFormatting sqref="C113">
    <cfRule type="cellIs" dxfId="484" priority="32" operator="equal">
      <formula>"Uncommon"</formula>
    </cfRule>
  </conditionalFormatting>
  <conditionalFormatting sqref="C113">
    <cfRule type="cellIs" dxfId="483" priority="33" operator="equal">
      <formula>"Rare"</formula>
    </cfRule>
  </conditionalFormatting>
  <conditionalFormatting sqref="C113">
    <cfRule type="cellIs" dxfId="482" priority="34" operator="equal">
      <formula>"Epic"</formula>
    </cfRule>
  </conditionalFormatting>
  <conditionalFormatting sqref="C113">
    <cfRule type="cellIs" dxfId="481" priority="35" operator="equal">
      <formula>"High End"</formula>
    </cfRule>
  </conditionalFormatting>
  <conditionalFormatting sqref="C115">
    <cfRule type="cellIs" dxfId="480" priority="26" operator="equal">
      <formula>"Common"</formula>
    </cfRule>
  </conditionalFormatting>
  <conditionalFormatting sqref="C115">
    <cfRule type="cellIs" dxfId="479" priority="27" operator="equal">
      <formula>"Uncommon"</formula>
    </cfRule>
  </conditionalFormatting>
  <conditionalFormatting sqref="C115">
    <cfRule type="cellIs" dxfId="478" priority="28" operator="equal">
      <formula>"Rare"</formula>
    </cfRule>
  </conditionalFormatting>
  <conditionalFormatting sqref="C115">
    <cfRule type="cellIs" dxfId="477" priority="29" operator="equal">
      <formula>"Epic"</formula>
    </cfRule>
  </conditionalFormatting>
  <conditionalFormatting sqref="C115">
    <cfRule type="cellIs" dxfId="476" priority="30" operator="equal">
      <formula>"High End"</formula>
    </cfRule>
  </conditionalFormatting>
  <conditionalFormatting sqref="C114">
    <cfRule type="cellIs" dxfId="475" priority="21" operator="equal">
      <formula>"Common"</formula>
    </cfRule>
  </conditionalFormatting>
  <conditionalFormatting sqref="C114">
    <cfRule type="cellIs" dxfId="474" priority="22" operator="equal">
      <formula>"Uncommon"</formula>
    </cfRule>
  </conditionalFormatting>
  <conditionalFormatting sqref="C114">
    <cfRule type="cellIs" dxfId="473" priority="23" operator="equal">
      <formula>"Rare"</formula>
    </cfRule>
  </conditionalFormatting>
  <conditionalFormatting sqref="C114">
    <cfRule type="cellIs" dxfId="472" priority="24" operator="equal">
      <formula>"Epic"</formula>
    </cfRule>
  </conditionalFormatting>
  <conditionalFormatting sqref="C114">
    <cfRule type="cellIs" dxfId="471" priority="25" operator="equal">
      <formula>"High End"</formula>
    </cfRule>
  </conditionalFormatting>
  <conditionalFormatting sqref="C117">
    <cfRule type="cellIs" dxfId="470" priority="16" operator="equal">
      <formula>"Common"</formula>
    </cfRule>
  </conditionalFormatting>
  <conditionalFormatting sqref="C117">
    <cfRule type="cellIs" dxfId="469" priority="17" operator="equal">
      <formula>"Uncommon"</formula>
    </cfRule>
  </conditionalFormatting>
  <conditionalFormatting sqref="C117">
    <cfRule type="cellIs" dxfId="468" priority="18" operator="equal">
      <formula>"Rare"</formula>
    </cfRule>
  </conditionalFormatting>
  <conditionalFormatting sqref="C117">
    <cfRule type="cellIs" dxfId="467" priority="19" operator="equal">
      <formula>"Epic"</formula>
    </cfRule>
  </conditionalFormatting>
  <conditionalFormatting sqref="C117">
    <cfRule type="cellIs" dxfId="466" priority="20" operator="equal">
      <formula>"High End"</formula>
    </cfRule>
  </conditionalFormatting>
  <conditionalFormatting sqref="C116">
    <cfRule type="cellIs" dxfId="465" priority="11" operator="equal">
      <formula>"Common"</formula>
    </cfRule>
  </conditionalFormatting>
  <conditionalFormatting sqref="C116">
    <cfRule type="cellIs" dxfId="464" priority="12" operator="equal">
      <formula>"Uncommon"</formula>
    </cfRule>
  </conditionalFormatting>
  <conditionalFormatting sqref="C116">
    <cfRule type="cellIs" dxfId="463" priority="13" operator="equal">
      <formula>"Rare"</formula>
    </cfRule>
  </conditionalFormatting>
  <conditionalFormatting sqref="C116">
    <cfRule type="cellIs" dxfId="462" priority="14" operator="equal">
      <formula>"Epic"</formula>
    </cfRule>
  </conditionalFormatting>
  <conditionalFormatting sqref="C116">
    <cfRule type="cellIs" dxfId="461" priority="15" operator="equal">
      <formula>"High End"</formula>
    </cfRule>
  </conditionalFormatting>
  <conditionalFormatting sqref="C123">
    <cfRule type="cellIs" dxfId="460" priority="6" operator="equal">
      <formula>"Common"</formula>
    </cfRule>
  </conditionalFormatting>
  <conditionalFormatting sqref="C123">
    <cfRule type="cellIs" dxfId="459" priority="7" operator="equal">
      <formula>"Uncommon"</formula>
    </cfRule>
  </conditionalFormatting>
  <conditionalFormatting sqref="C123">
    <cfRule type="cellIs" dxfId="458" priority="8" operator="equal">
      <formula>"Rare"</formula>
    </cfRule>
  </conditionalFormatting>
  <conditionalFormatting sqref="C123">
    <cfRule type="cellIs" dxfId="457" priority="9" operator="equal">
      <formula>"Epic"</formula>
    </cfRule>
  </conditionalFormatting>
  <conditionalFormatting sqref="C123">
    <cfRule type="cellIs" dxfId="456" priority="10" operator="equal">
      <formula>"High End"</formula>
    </cfRule>
  </conditionalFormatting>
  <conditionalFormatting sqref="C124">
    <cfRule type="cellIs" dxfId="455" priority="1" operator="equal">
      <formula>"Common"</formula>
    </cfRule>
  </conditionalFormatting>
  <conditionalFormatting sqref="C124">
    <cfRule type="cellIs" dxfId="454" priority="2" operator="equal">
      <formula>"Uncommon"</formula>
    </cfRule>
  </conditionalFormatting>
  <conditionalFormatting sqref="C124">
    <cfRule type="cellIs" dxfId="453" priority="3" operator="equal">
      <formula>"Rare"</formula>
    </cfRule>
  </conditionalFormatting>
  <conditionalFormatting sqref="C124">
    <cfRule type="cellIs" dxfId="452" priority="4" operator="equal">
      <formula>"Epic"</formula>
    </cfRule>
  </conditionalFormatting>
  <conditionalFormatting sqref="C124">
    <cfRule type="cellIs" dxfId="451" priority="5" operator="equal">
      <formula>"High End"</formula>
    </cfRule>
  </conditionalFormatting>
  <dataValidations count="1">
    <dataValidation type="list" allowBlank="1" sqref="C124 C2:C122" xr:uid="{00000000-0002-0000-04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F997-E5D7-41A7-97B4-3F294C54EC54}">
  <dimension ref="A1:I63"/>
  <sheetViews>
    <sheetView workbookViewId="0">
      <selection sqref="A1:I64"/>
    </sheetView>
  </sheetViews>
  <sheetFormatPr defaultRowHeight="15" x14ac:dyDescent="0.25"/>
  <cols>
    <col min="1" max="1" width="27.85546875" bestFit="1" customWidth="1"/>
    <col min="2" max="2" width="28.42578125" bestFit="1" customWidth="1"/>
    <col min="3" max="3" width="15.140625" bestFit="1" customWidth="1"/>
    <col min="4" max="4" width="9" bestFit="1" customWidth="1"/>
    <col min="6" max="6" width="12.7109375" bestFit="1" customWidth="1"/>
    <col min="7" max="7" width="11.42578125" bestFit="1" customWidth="1"/>
    <col min="8" max="8" width="16.42578125" bestFit="1" customWidth="1"/>
    <col min="9" max="9" width="20.28515625" bestFit="1" customWidth="1"/>
  </cols>
  <sheetData>
    <row r="1" spans="1:9" x14ac:dyDescent="0.25">
      <c r="A1" s="62" t="s">
        <v>0</v>
      </c>
      <c r="B1" s="61" t="s">
        <v>1</v>
      </c>
      <c r="C1" s="61" t="s">
        <v>1425</v>
      </c>
      <c r="D1" s="61" t="s">
        <v>3</v>
      </c>
      <c r="E1" s="61" t="s">
        <v>4</v>
      </c>
      <c r="F1" s="61" t="s">
        <v>1424</v>
      </c>
      <c r="G1" s="61" t="s">
        <v>1423</v>
      </c>
      <c r="H1" s="23" t="s">
        <v>7</v>
      </c>
      <c r="I1" s="60" t="s">
        <v>8</v>
      </c>
    </row>
    <row r="2" spans="1:9" x14ac:dyDescent="0.25">
      <c r="A2" s="26" t="s">
        <v>1426</v>
      </c>
      <c r="B2" s="27" t="s">
        <v>1427</v>
      </c>
      <c r="C2" s="36" t="s">
        <v>11</v>
      </c>
      <c r="D2" s="6">
        <v>750</v>
      </c>
      <c r="E2" s="4">
        <f>D2*[1]Vehicles!K134</f>
        <v>150</v>
      </c>
      <c r="F2" s="6">
        <v>500</v>
      </c>
      <c r="G2" s="6">
        <v>25</v>
      </c>
      <c r="H2" s="6">
        <f>E2*[1]Vehicles!K135</f>
        <v>15</v>
      </c>
      <c r="I2" s="6">
        <v>0</v>
      </c>
    </row>
    <row r="3" spans="1:9" x14ac:dyDescent="0.25">
      <c r="A3" s="26" t="s">
        <v>1428</v>
      </c>
      <c r="B3" s="27" t="s">
        <v>1429</v>
      </c>
      <c r="C3" s="36" t="s">
        <v>18</v>
      </c>
      <c r="D3" s="6">
        <v>15000</v>
      </c>
      <c r="E3" s="6">
        <f>D3*[1]Vehicles!K134</f>
        <v>3000</v>
      </c>
      <c r="F3" s="6">
        <v>4000</v>
      </c>
      <c r="G3" s="6">
        <v>90</v>
      </c>
      <c r="H3" s="6">
        <f>E3*[1]Vehicles!K135</f>
        <v>300</v>
      </c>
      <c r="I3" s="6">
        <f>D3*[1]Vehicles!K136</f>
        <v>45000</v>
      </c>
    </row>
    <row r="4" spans="1:9" x14ac:dyDescent="0.25">
      <c r="A4" s="26" t="s">
        <v>1430</v>
      </c>
      <c r="B4" s="31" t="s">
        <v>1431</v>
      </c>
      <c r="C4" s="36" t="s">
        <v>18</v>
      </c>
      <c r="D4" s="6">
        <v>15000</v>
      </c>
      <c r="E4" s="6">
        <f>D4*[1]Vehicles!K134</f>
        <v>3000</v>
      </c>
      <c r="F4" s="6">
        <v>4000</v>
      </c>
      <c r="G4" s="6">
        <v>90</v>
      </c>
      <c r="H4" s="6">
        <f>E4*[1]Vehicles!K135</f>
        <v>300</v>
      </c>
      <c r="I4" s="6">
        <f>D4*[1]Vehicles!K136</f>
        <v>45000</v>
      </c>
    </row>
    <row r="5" spans="1:9" x14ac:dyDescent="0.25">
      <c r="A5" s="26" t="s">
        <v>1428</v>
      </c>
      <c r="B5" s="27" t="s">
        <v>1432</v>
      </c>
      <c r="C5" s="36" t="s">
        <v>18</v>
      </c>
      <c r="D5" s="6">
        <v>15000</v>
      </c>
      <c r="E5" s="6">
        <f>D5*[1]Vehicles!K134</f>
        <v>3000</v>
      </c>
      <c r="F5" s="6">
        <v>4000</v>
      </c>
      <c r="G5" s="6">
        <v>90</v>
      </c>
      <c r="H5" s="6">
        <f>E5*[1]Vehicles!K135</f>
        <v>300</v>
      </c>
      <c r="I5" s="6">
        <f>D5*[1]Vehicles!K136</f>
        <v>45000</v>
      </c>
    </row>
    <row r="6" spans="1:9" x14ac:dyDescent="0.25">
      <c r="A6" s="26" t="s">
        <v>1433</v>
      </c>
      <c r="B6" s="27" t="s">
        <v>1434</v>
      </c>
      <c r="C6" s="36" t="s">
        <v>18</v>
      </c>
      <c r="D6" s="6">
        <v>15000</v>
      </c>
      <c r="E6" s="6">
        <f>D6*[1]Vehicles!K134</f>
        <v>3000</v>
      </c>
      <c r="F6" s="6">
        <v>4000</v>
      </c>
      <c r="G6" s="6">
        <v>90</v>
      </c>
      <c r="H6" s="6">
        <f>E6*[1]Vehicles!K135</f>
        <v>300</v>
      </c>
      <c r="I6" s="6">
        <f>D6*[1]Vehicles!K136</f>
        <v>45000</v>
      </c>
    </row>
    <row r="7" spans="1:9" x14ac:dyDescent="0.25">
      <c r="A7" s="26" t="s">
        <v>1435</v>
      </c>
      <c r="B7" s="27" t="s">
        <v>1436</v>
      </c>
      <c r="C7" s="36" t="s">
        <v>18</v>
      </c>
      <c r="D7" s="6">
        <v>15000</v>
      </c>
      <c r="E7" s="6">
        <f>D7*[1]Vehicles!K134</f>
        <v>3000</v>
      </c>
      <c r="F7" s="6">
        <v>4000</v>
      </c>
      <c r="G7" s="6">
        <v>90</v>
      </c>
      <c r="H7" s="6">
        <f>E7*[1]Vehicles!K135</f>
        <v>300</v>
      </c>
      <c r="I7" s="6">
        <f>D7*[1]Vehicles!K136</f>
        <v>45000</v>
      </c>
    </row>
    <row r="8" spans="1:9" x14ac:dyDescent="0.25">
      <c r="A8" s="31" t="s">
        <v>1437</v>
      </c>
      <c r="B8" s="27" t="s">
        <v>1438</v>
      </c>
      <c r="C8" s="36" t="s">
        <v>18</v>
      </c>
      <c r="D8" s="6">
        <v>15000</v>
      </c>
      <c r="E8" s="6">
        <f>D8*[1]Vehicles!K134</f>
        <v>3000</v>
      </c>
      <c r="F8" s="6">
        <v>4000</v>
      </c>
      <c r="G8" s="6">
        <v>90</v>
      </c>
      <c r="H8" s="6">
        <f>E8*[1]Vehicles!K135</f>
        <v>300</v>
      </c>
      <c r="I8" s="6">
        <f>D8*[1]Vehicles!K136</f>
        <v>45000</v>
      </c>
    </row>
    <row r="9" spans="1:9" x14ac:dyDescent="0.25">
      <c r="A9" s="26" t="s">
        <v>1439</v>
      </c>
      <c r="B9" s="27" t="s">
        <v>1440</v>
      </c>
      <c r="C9" s="36" t="s">
        <v>33</v>
      </c>
      <c r="D9" s="6">
        <v>28000</v>
      </c>
      <c r="E9" s="6">
        <f>D9*[1]Vehicles!K134</f>
        <v>5600</v>
      </c>
      <c r="F9" s="6">
        <v>3800</v>
      </c>
      <c r="G9" s="6">
        <v>90</v>
      </c>
      <c r="H9" s="6">
        <f>E9*[1]Vehicles!K135</f>
        <v>560</v>
      </c>
      <c r="I9" s="6">
        <f>D9*[1]Vehicles!K136</f>
        <v>84000</v>
      </c>
    </row>
    <row r="10" spans="1:9" x14ac:dyDescent="0.25">
      <c r="A10" s="26" t="s">
        <v>1441</v>
      </c>
      <c r="B10" s="27" t="s">
        <v>1442</v>
      </c>
      <c r="C10" s="20" t="s">
        <v>233</v>
      </c>
      <c r="D10" s="34" t="s">
        <v>39</v>
      </c>
      <c r="E10" s="34" t="s">
        <v>39</v>
      </c>
      <c r="F10" s="34" t="s">
        <v>39</v>
      </c>
      <c r="G10" s="34" t="s">
        <v>39</v>
      </c>
      <c r="H10" s="34" t="s">
        <v>39</v>
      </c>
      <c r="I10" s="34" t="s">
        <v>39</v>
      </c>
    </row>
    <row r="11" spans="1:9" x14ac:dyDescent="0.25">
      <c r="A11" s="31" t="s">
        <v>1443</v>
      </c>
      <c r="B11" s="31" t="s">
        <v>1444</v>
      </c>
      <c r="C11" s="20" t="s">
        <v>233</v>
      </c>
      <c r="D11" s="34" t="s">
        <v>39</v>
      </c>
      <c r="E11" s="34" t="s">
        <v>39</v>
      </c>
      <c r="F11" s="34" t="s">
        <v>39</v>
      </c>
      <c r="G11" s="34" t="s">
        <v>39</v>
      </c>
      <c r="H11" s="34" t="s">
        <v>39</v>
      </c>
      <c r="I11" s="34" t="s">
        <v>39</v>
      </c>
    </row>
    <row r="12" spans="1:9" x14ac:dyDescent="0.25">
      <c r="A12" s="31" t="s">
        <v>1445</v>
      </c>
      <c r="B12" s="31" t="s">
        <v>1446</v>
      </c>
      <c r="C12" s="20" t="s">
        <v>233</v>
      </c>
      <c r="D12" s="34" t="s">
        <v>39</v>
      </c>
      <c r="E12" s="34" t="s">
        <v>39</v>
      </c>
      <c r="F12" s="34" t="s">
        <v>39</v>
      </c>
      <c r="G12" s="34" t="s">
        <v>39</v>
      </c>
      <c r="H12" s="34" t="s">
        <v>39</v>
      </c>
      <c r="I12" s="34" t="s">
        <v>39</v>
      </c>
    </row>
    <row r="13" spans="1:9" x14ac:dyDescent="0.25">
      <c r="A13" s="31" t="s">
        <v>1447</v>
      </c>
      <c r="B13" s="31" t="s">
        <v>1448</v>
      </c>
      <c r="C13" s="20" t="s">
        <v>233</v>
      </c>
      <c r="D13" s="34" t="s">
        <v>39</v>
      </c>
      <c r="E13" s="34" t="s">
        <v>39</v>
      </c>
      <c r="F13" s="34" t="s">
        <v>39</v>
      </c>
      <c r="G13" s="34" t="s">
        <v>39</v>
      </c>
      <c r="H13" s="34" t="s">
        <v>39</v>
      </c>
      <c r="I13" s="34" t="s">
        <v>39</v>
      </c>
    </row>
    <row r="14" spans="1:9" x14ac:dyDescent="0.25">
      <c r="A14" s="31" t="s">
        <v>1449</v>
      </c>
      <c r="B14" s="31" t="s">
        <v>1450</v>
      </c>
      <c r="C14" s="20" t="s">
        <v>233</v>
      </c>
      <c r="D14" s="34" t="s">
        <v>39</v>
      </c>
      <c r="E14" s="34" t="s">
        <v>39</v>
      </c>
      <c r="F14" s="34" t="s">
        <v>39</v>
      </c>
      <c r="G14" s="34" t="s">
        <v>39</v>
      </c>
      <c r="H14" s="34" t="s">
        <v>39</v>
      </c>
      <c r="I14" s="34" t="s">
        <v>39</v>
      </c>
    </row>
    <row r="15" spans="1:9" x14ac:dyDescent="0.25">
      <c r="A15" s="31" t="s">
        <v>1451</v>
      </c>
      <c r="B15" s="31" t="s">
        <v>1452</v>
      </c>
      <c r="C15" s="20" t="s">
        <v>233</v>
      </c>
      <c r="D15" s="34" t="s">
        <v>39</v>
      </c>
      <c r="E15" s="34" t="s">
        <v>39</v>
      </c>
      <c r="F15" s="34" t="s">
        <v>39</v>
      </c>
      <c r="G15" s="34" t="s">
        <v>39</v>
      </c>
      <c r="H15" s="34" t="s">
        <v>39</v>
      </c>
      <c r="I15" s="34" t="s">
        <v>39</v>
      </c>
    </row>
    <row r="16" spans="1:9" x14ac:dyDescent="0.25">
      <c r="A16" s="26" t="s">
        <v>1453</v>
      </c>
      <c r="B16" s="27" t="s">
        <v>1454</v>
      </c>
      <c r="C16" s="36" t="s">
        <v>33</v>
      </c>
      <c r="D16" s="6">
        <v>28000</v>
      </c>
      <c r="E16" s="6">
        <f>D16*[1]Vehicles!K134</f>
        <v>5600</v>
      </c>
      <c r="F16" s="6">
        <v>4200</v>
      </c>
      <c r="G16" s="6">
        <v>80</v>
      </c>
      <c r="H16" s="6">
        <f>E16*[1]Vehicles!K135</f>
        <v>560</v>
      </c>
      <c r="I16" s="6">
        <f>D16*[1]Vehicles!K136</f>
        <v>84000</v>
      </c>
    </row>
    <row r="17" spans="1:9" x14ac:dyDescent="0.25">
      <c r="A17" s="26" t="s">
        <v>1455</v>
      </c>
      <c r="B17" s="27" t="s">
        <v>1456</v>
      </c>
      <c r="C17" s="20" t="s">
        <v>233</v>
      </c>
      <c r="D17" s="34" t="s">
        <v>39</v>
      </c>
      <c r="E17" s="34" t="s">
        <v>39</v>
      </c>
      <c r="F17" s="34" t="s">
        <v>39</v>
      </c>
      <c r="G17" s="34" t="s">
        <v>39</v>
      </c>
      <c r="H17" s="34" t="s">
        <v>39</v>
      </c>
      <c r="I17" s="34" t="s">
        <v>39</v>
      </c>
    </row>
    <row r="18" spans="1:9" x14ac:dyDescent="0.25">
      <c r="A18" s="26" t="s">
        <v>1457</v>
      </c>
      <c r="B18" s="27" t="s">
        <v>1458</v>
      </c>
      <c r="C18" s="20" t="s">
        <v>233</v>
      </c>
      <c r="D18" s="34" t="s">
        <v>39</v>
      </c>
      <c r="E18" s="34" t="s">
        <v>39</v>
      </c>
      <c r="F18" s="34" t="s">
        <v>39</v>
      </c>
      <c r="G18" s="34" t="s">
        <v>39</v>
      </c>
      <c r="H18" s="34" t="s">
        <v>39</v>
      </c>
      <c r="I18" s="34" t="s">
        <v>39</v>
      </c>
    </row>
    <row r="19" spans="1:9" x14ac:dyDescent="0.25">
      <c r="A19" s="26" t="s">
        <v>1459</v>
      </c>
      <c r="B19" s="27" t="s">
        <v>1460</v>
      </c>
      <c r="C19" s="20" t="s">
        <v>233</v>
      </c>
      <c r="D19" s="34" t="s">
        <v>39</v>
      </c>
      <c r="E19" s="34" t="s">
        <v>39</v>
      </c>
      <c r="F19" s="34" t="s">
        <v>39</v>
      </c>
      <c r="G19" s="34" t="s">
        <v>39</v>
      </c>
      <c r="H19" s="34" t="s">
        <v>39</v>
      </c>
      <c r="I19" s="34" t="s">
        <v>39</v>
      </c>
    </row>
    <row r="20" spans="1:9" x14ac:dyDescent="0.25">
      <c r="A20" s="26" t="s">
        <v>1461</v>
      </c>
      <c r="B20" s="27" t="s">
        <v>1462</v>
      </c>
      <c r="C20" s="36" t="s">
        <v>26</v>
      </c>
      <c r="D20" s="6">
        <v>25000</v>
      </c>
      <c r="E20" s="6">
        <f>D20*[1]Vehicles!K134</f>
        <v>5000</v>
      </c>
      <c r="F20" s="6">
        <v>3600</v>
      </c>
      <c r="G20" s="6">
        <v>115</v>
      </c>
      <c r="H20" s="6">
        <f>E20*[1]Vehicles!K135</f>
        <v>500</v>
      </c>
      <c r="I20" s="6">
        <f>D20*[1]Vehicles!K136</f>
        <v>75000</v>
      </c>
    </row>
    <row r="21" spans="1:9" x14ac:dyDescent="0.25">
      <c r="A21" s="26" t="s">
        <v>1463</v>
      </c>
      <c r="B21" s="27" t="s">
        <v>1464</v>
      </c>
      <c r="C21" s="36" t="s">
        <v>26</v>
      </c>
      <c r="D21" s="6">
        <v>25000</v>
      </c>
      <c r="E21" s="6">
        <f>D21*[1]Vehicles!K134</f>
        <v>5000</v>
      </c>
      <c r="F21" s="28">
        <v>3600</v>
      </c>
      <c r="G21" s="6">
        <v>115</v>
      </c>
      <c r="H21" s="6">
        <f>E21*[1]Vehicles!K135</f>
        <v>500</v>
      </c>
      <c r="I21" s="6">
        <f>D21*[1]Vehicles!K136</f>
        <v>75000</v>
      </c>
    </row>
    <row r="22" spans="1:9" x14ac:dyDescent="0.25">
      <c r="A22" s="31" t="s">
        <v>1465</v>
      </c>
      <c r="B22" s="31" t="s">
        <v>1466</v>
      </c>
      <c r="C22" s="36" t="s">
        <v>26</v>
      </c>
      <c r="D22" s="6">
        <v>25000</v>
      </c>
      <c r="E22" s="6">
        <f>D22*[1]Vehicles!K134</f>
        <v>5000</v>
      </c>
      <c r="F22" s="28">
        <v>3600</v>
      </c>
      <c r="G22" s="6">
        <v>115</v>
      </c>
      <c r="H22" s="6">
        <f>E22*[1]Vehicles!K135</f>
        <v>500</v>
      </c>
      <c r="I22" s="6">
        <f>D22*[1]Vehicles!K136</f>
        <v>75000</v>
      </c>
    </row>
    <row r="23" spans="1:9" x14ac:dyDescent="0.25">
      <c r="A23" s="31" t="s">
        <v>1467</v>
      </c>
      <c r="B23" s="31" t="s">
        <v>1468</v>
      </c>
      <c r="C23" s="36" t="s">
        <v>26</v>
      </c>
      <c r="D23" s="6">
        <v>25000</v>
      </c>
      <c r="E23" s="6">
        <f>D23*[1]Vehicles!K134</f>
        <v>5000</v>
      </c>
      <c r="F23" s="6">
        <v>3600</v>
      </c>
      <c r="G23" s="6">
        <v>115</v>
      </c>
      <c r="H23" s="6">
        <f>E23*[1]Vehicles!K135</f>
        <v>500</v>
      </c>
      <c r="I23" s="6">
        <f>D23*[1]Vehicles!K136</f>
        <v>75000</v>
      </c>
    </row>
    <row r="24" spans="1:9" x14ac:dyDescent="0.25">
      <c r="A24" s="31" t="s">
        <v>1469</v>
      </c>
      <c r="B24" s="31" t="s">
        <v>1470</v>
      </c>
      <c r="C24" s="36" t="s">
        <v>26</v>
      </c>
      <c r="D24" s="6">
        <v>25000</v>
      </c>
      <c r="E24" s="6">
        <f>D24*[1]Vehicles!K134</f>
        <v>5000</v>
      </c>
      <c r="F24" s="28">
        <v>3600</v>
      </c>
      <c r="G24" s="6">
        <v>115</v>
      </c>
      <c r="H24" s="6">
        <f>E24*[1]Vehicles!K135</f>
        <v>500</v>
      </c>
      <c r="I24" s="6">
        <f>D24*[1]Vehicles!K136</f>
        <v>75000</v>
      </c>
    </row>
    <row r="25" spans="1:9" x14ac:dyDescent="0.25">
      <c r="A25" s="31" t="s">
        <v>1471</v>
      </c>
      <c r="B25" s="31" t="s">
        <v>1472</v>
      </c>
      <c r="C25" s="36" t="s">
        <v>26</v>
      </c>
      <c r="D25" s="6">
        <v>25000</v>
      </c>
      <c r="E25" s="6">
        <f>D25*[1]Vehicles!K134</f>
        <v>5000</v>
      </c>
      <c r="F25" s="28">
        <v>3600</v>
      </c>
      <c r="G25" s="6">
        <v>115</v>
      </c>
      <c r="H25" s="6">
        <f>E25*[1]Vehicles!K135</f>
        <v>500</v>
      </c>
      <c r="I25" s="6">
        <f>D25*[1]Vehicles!K136</f>
        <v>75000</v>
      </c>
    </row>
    <row r="26" spans="1:9" x14ac:dyDescent="0.25">
      <c r="A26" s="31" t="s">
        <v>1473</v>
      </c>
      <c r="B26" s="31" t="s">
        <v>1474</v>
      </c>
      <c r="C26" s="36" t="s">
        <v>26</v>
      </c>
      <c r="D26" s="6">
        <v>25000</v>
      </c>
      <c r="E26" s="6">
        <f>D26*[1]Vehicles!K134</f>
        <v>5000</v>
      </c>
      <c r="F26" s="6">
        <v>3600</v>
      </c>
      <c r="G26" s="6">
        <v>115</v>
      </c>
      <c r="H26" s="6">
        <f>E26*[1]Vehicles!K135</f>
        <v>500</v>
      </c>
      <c r="I26" s="6">
        <f>D26*[1]Vehicles!K136</f>
        <v>75000</v>
      </c>
    </row>
    <row r="27" spans="1:9" x14ac:dyDescent="0.25">
      <c r="A27" s="31" t="s">
        <v>1475</v>
      </c>
      <c r="B27" s="31" t="s">
        <v>1476</v>
      </c>
      <c r="C27" s="36" t="s">
        <v>26</v>
      </c>
      <c r="D27" s="6">
        <v>25000</v>
      </c>
      <c r="E27" s="6">
        <f>D27*[1]Vehicles!K134</f>
        <v>5000</v>
      </c>
      <c r="F27" s="28">
        <v>3600</v>
      </c>
      <c r="G27" s="6">
        <v>115</v>
      </c>
      <c r="H27" s="6">
        <f>E27*[1]Vehicles!K135</f>
        <v>500</v>
      </c>
      <c r="I27" s="6">
        <f>D27*[1]Vehicles!K136</f>
        <v>75000</v>
      </c>
    </row>
    <row r="28" spans="1:9" x14ac:dyDescent="0.25">
      <c r="A28" s="31" t="s">
        <v>1477</v>
      </c>
      <c r="B28" s="31" t="s">
        <v>1478</v>
      </c>
      <c r="C28" s="36" t="s">
        <v>26</v>
      </c>
      <c r="D28" s="6">
        <v>25000</v>
      </c>
      <c r="E28" s="6">
        <f>D28*[1]Vehicles!K134</f>
        <v>5000</v>
      </c>
      <c r="F28" s="28">
        <v>3600</v>
      </c>
      <c r="G28" s="6">
        <v>115</v>
      </c>
      <c r="H28" s="6">
        <f>E28*[1]Vehicles!K135</f>
        <v>500</v>
      </c>
      <c r="I28" s="6">
        <f>D28*[1]Vehicles!K136</f>
        <v>75000</v>
      </c>
    </row>
    <row r="29" spans="1:9" x14ac:dyDescent="0.25">
      <c r="A29" s="31" t="s">
        <v>1479</v>
      </c>
      <c r="B29" s="31" t="s">
        <v>1480</v>
      </c>
      <c r="C29" s="36" t="s">
        <v>26</v>
      </c>
      <c r="D29" s="6">
        <v>25000</v>
      </c>
      <c r="E29" s="6">
        <f>D29*[1]Vehicles!K134</f>
        <v>5000</v>
      </c>
      <c r="F29" s="6">
        <v>3600</v>
      </c>
      <c r="G29" s="6">
        <v>115</v>
      </c>
      <c r="H29" s="6">
        <f>E29*[1]Vehicles!K135</f>
        <v>500</v>
      </c>
      <c r="I29" s="6">
        <f>D29*[1]Vehicles!K136</f>
        <v>75000</v>
      </c>
    </row>
    <row r="30" spans="1:9" x14ac:dyDescent="0.25">
      <c r="A30" s="31" t="s">
        <v>1481</v>
      </c>
      <c r="B30" s="31" t="s">
        <v>1482</v>
      </c>
      <c r="C30" s="36" t="s">
        <v>26</v>
      </c>
      <c r="D30" s="6">
        <v>25000</v>
      </c>
      <c r="E30" s="6">
        <f>D30*[1]Vehicles!K134</f>
        <v>5000</v>
      </c>
      <c r="F30" s="28">
        <v>3600</v>
      </c>
      <c r="G30" s="6">
        <v>115</v>
      </c>
      <c r="H30" s="6">
        <f>E30*[1]Vehicles!K135</f>
        <v>500</v>
      </c>
      <c r="I30" s="6">
        <f>D30*[1]Vehicles!K136</f>
        <v>75000</v>
      </c>
    </row>
    <row r="31" spans="1:9" x14ac:dyDescent="0.25">
      <c r="A31" s="26" t="s">
        <v>1483</v>
      </c>
      <c r="B31" s="27" t="s">
        <v>1484</v>
      </c>
      <c r="C31" s="36" t="s">
        <v>33</v>
      </c>
      <c r="D31" s="6">
        <v>35000</v>
      </c>
      <c r="E31" s="6">
        <f>D31*[1]Vehicles!K134</f>
        <v>7000</v>
      </c>
      <c r="F31" s="28">
        <v>4600</v>
      </c>
      <c r="G31" s="6">
        <v>115</v>
      </c>
      <c r="H31" s="6">
        <f>E31*[1]Vehicles!K135</f>
        <v>700</v>
      </c>
      <c r="I31" s="6">
        <f>D31*[1]Vehicles!K136</f>
        <v>105000</v>
      </c>
    </row>
    <row r="32" spans="1:9" x14ac:dyDescent="0.25">
      <c r="A32" s="31" t="s">
        <v>1485</v>
      </c>
      <c r="B32" s="31" t="s">
        <v>1486</v>
      </c>
      <c r="C32" s="36" t="s">
        <v>33</v>
      </c>
      <c r="D32" s="6">
        <v>35000</v>
      </c>
      <c r="E32" s="6">
        <f>D32*[1]Vehicles!K134</f>
        <v>7000</v>
      </c>
      <c r="F32" s="28">
        <v>4600</v>
      </c>
      <c r="G32" s="6">
        <v>115</v>
      </c>
      <c r="H32" s="6">
        <f>E32*[1]Vehicles!K135</f>
        <v>700</v>
      </c>
      <c r="I32" s="6">
        <f>D32*[1]Vehicles!K136</f>
        <v>105000</v>
      </c>
    </row>
    <row r="33" spans="1:9" x14ac:dyDescent="0.25">
      <c r="A33" s="31" t="s">
        <v>1487</v>
      </c>
      <c r="B33" s="31" t="s">
        <v>1488</v>
      </c>
      <c r="C33" s="36" t="s">
        <v>33</v>
      </c>
      <c r="D33" s="6">
        <v>35000</v>
      </c>
      <c r="E33" s="6">
        <f>D33*[1]Vehicles!K134</f>
        <v>7000</v>
      </c>
      <c r="F33" s="28">
        <v>4600</v>
      </c>
      <c r="G33" s="6">
        <v>115</v>
      </c>
      <c r="H33" s="6">
        <f>E33*[1]Vehicles!K135</f>
        <v>700</v>
      </c>
      <c r="I33" s="6">
        <f>D33*[1]Vehicles!K136</f>
        <v>105000</v>
      </c>
    </row>
    <row r="34" spans="1:9" x14ac:dyDescent="0.25">
      <c r="A34" s="31" t="s">
        <v>1489</v>
      </c>
      <c r="B34" s="31" t="s">
        <v>1490</v>
      </c>
      <c r="C34" s="36" t="s">
        <v>33</v>
      </c>
      <c r="D34" s="6">
        <v>35000</v>
      </c>
      <c r="E34" s="6">
        <f>D34*[1]Vehicles!K134</f>
        <v>7000</v>
      </c>
      <c r="F34" s="28">
        <v>4600</v>
      </c>
      <c r="G34" s="6">
        <v>115</v>
      </c>
      <c r="H34" s="6">
        <f>E34*[1]Vehicles!K135</f>
        <v>700</v>
      </c>
      <c r="I34" s="6">
        <f>D34*[1]Vehicles!K136</f>
        <v>105000</v>
      </c>
    </row>
    <row r="35" spans="1:9" x14ac:dyDescent="0.25">
      <c r="A35" s="31" t="s">
        <v>1491</v>
      </c>
      <c r="B35" s="31" t="s">
        <v>1492</v>
      </c>
      <c r="C35" s="36" t="s">
        <v>33</v>
      </c>
      <c r="D35" s="6">
        <v>35000</v>
      </c>
      <c r="E35" s="6">
        <f>D35*[1]Vehicles!K134</f>
        <v>7000</v>
      </c>
      <c r="F35" s="28">
        <v>4600</v>
      </c>
      <c r="G35" s="6">
        <v>115</v>
      </c>
      <c r="H35" s="6">
        <f>E35*[1]Vehicles!K135</f>
        <v>700</v>
      </c>
      <c r="I35" s="6">
        <f>D35*[1]Vehicles!K136</f>
        <v>105000</v>
      </c>
    </row>
    <row r="36" spans="1:9" x14ac:dyDescent="0.25">
      <c r="A36" s="31" t="s">
        <v>1493</v>
      </c>
      <c r="B36" s="31" t="s">
        <v>1494</v>
      </c>
      <c r="C36" s="36" t="s">
        <v>33</v>
      </c>
      <c r="D36" s="6">
        <v>35000</v>
      </c>
      <c r="E36" s="6">
        <f>D36*[1]Vehicles!K134</f>
        <v>7000</v>
      </c>
      <c r="F36" s="28">
        <v>4600</v>
      </c>
      <c r="G36" s="6">
        <v>115</v>
      </c>
      <c r="H36" s="6">
        <f>E36*[1]Vehicles!K135</f>
        <v>700</v>
      </c>
      <c r="I36" s="6">
        <f>D36*[1]Vehicles!K136</f>
        <v>105000</v>
      </c>
    </row>
    <row r="37" spans="1:9" x14ac:dyDescent="0.25">
      <c r="A37" s="31" t="s">
        <v>1495</v>
      </c>
      <c r="B37" s="31" t="s">
        <v>1496</v>
      </c>
      <c r="C37" s="36" t="s">
        <v>33</v>
      </c>
      <c r="D37" s="6">
        <v>35000</v>
      </c>
      <c r="E37" s="6">
        <f>D37*[1]Vehicles!K134</f>
        <v>7000</v>
      </c>
      <c r="F37" s="28">
        <v>4600</v>
      </c>
      <c r="G37" s="6">
        <v>115</v>
      </c>
      <c r="H37" s="6">
        <f>E37*[1]Vehicles!K135</f>
        <v>700</v>
      </c>
      <c r="I37" s="6">
        <f>D37*[1]Vehicles!K136</f>
        <v>105000</v>
      </c>
    </row>
    <row r="38" spans="1:9" x14ac:dyDescent="0.25">
      <c r="A38" s="31" t="s">
        <v>1497</v>
      </c>
      <c r="B38" s="31" t="s">
        <v>1498</v>
      </c>
      <c r="C38" s="36" t="s">
        <v>33</v>
      </c>
      <c r="D38" s="6">
        <v>35000</v>
      </c>
      <c r="E38" s="6">
        <f>D38*[1]Vehicles!K134</f>
        <v>7000</v>
      </c>
      <c r="F38" s="28">
        <v>4600</v>
      </c>
      <c r="G38" s="6">
        <v>115</v>
      </c>
      <c r="H38" s="6">
        <f>E38*[1]Vehicles!K135</f>
        <v>700</v>
      </c>
      <c r="I38" s="6">
        <f>D38*[1]Vehicles!K136</f>
        <v>105000</v>
      </c>
    </row>
    <row r="39" spans="1:9" x14ac:dyDescent="0.25">
      <c r="A39" s="31" t="s">
        <v>1499</v>
      </c>
      <c r="B39" s="31" t="s">
        <v>1500</v>
      </c>
      <c r="C39" s="36" t="s">
        <v>33</v>
      </c>
      <c r="D39" s="6">
        <v>35000</v>
      </c>
      <c r="E39" s="6">
        <f>D39*[1]Vehicles!K134</f>
        <v>7000</v>
      </c>
      <c r="F39" s="28">
        <v>4600</v>
      </c>
      <c r="G39" s="6">
        <v>115</v>
      </c>
      <c r="H39" s="6">
        <f>E39*[1]Vehicles!K135</f>
        <v>700</v>
      </c>
      <c r="I39" s="6">
        <f>D39*[1]Vehicles!K136</f>
        <v>105000</v>
      </c>
    </row>
    <row r="40" spans="1:9" x14ac:dyDescent="0.25">
      <c r="A40" s="31" t="s">
        <v>1501</v>
      </c>
      <c r="B40" s="31" t="s">
        <v>1502</v>
      </c>
      <c r="C40" s="36" t="s">
        <v>33</v>
      </c>
      <c r="D40" s="6">
        <v>35000</v>
      </c>
      <c r="E40" s="6">
        <f>D40*[1]Vehicles!K134</f>
        <v>7000</v>
      </c>
      <c r="F40" s="28">
        <v>4600</v>
      </c>
      <c r="G40" s="6">
        <v>115</v>
      </c>
      <c r="H40" s="6">
        <f>E40*[1]Vehicles!K135</f>
        <v>700</v>
      </c>
      <c r="I40" s="6">
        <f>D40*[1]Vehicles!K136</f>
        <v>105000</v>
      </c>
    </row>
    <row r="41" spans="1:9" x14ac:dyDescent="0.25">
      <c r="A41" s="31" t="s">
        <v>1503</v>
      </c>
      <c r="B41" s="31" t="s">
        <v>1504</v>
      </c>
      <c r="C41" s="36" t="s">
        <v>33</v>
      </c>
      <c r="D41" s="6">
        <v>35000</v>
      </c>
      <c r="E41" s="6">
        <f>D41*[1]Vehicles!K134</f>
        <v>7000</v>
      </c>
      <c r="F41" s="28">
        <v>4600</v>
      </c>
      <c r="G41" s="6">
        <v>115</v>
      </c>
      <c r="H41" s="6">
        <f>E41*[1]Vehicles!K135</f>
        <v>700</v>
      </c>
      <c r="I41" s="6">
        <f>D41*[1]Vehicles!K136</f>
        <v>105000</v>
      </c>
    </row>
    <row r="42" spans="1:9" x14ac:dyDescent="0.25">
      <c r="A42" s="31" t="s">
        <v>1505</v>
      </c>
      <c r="B42" s="31" t="s">
        <v>1506</v>
      </c>
      <c r="C42" s="36" t="s">
        <v>33</v>
      </c>
      <c r="D42" s="28">
        <v>30000</v>
      </c>
      <c r="E42" s="6">
        <f>D42*[1]Vehicles!K134</f>
        <v>6000</v>
      </c>
      <c r="F42" s="6">
        <v>1100</v>
      </c>
      <c r="G42" s="6">
        <v>115</v>
      </c>
      <c r="H42" s="6">
        <f>E42*[1]Vehicles!K135</f>
        <v>600</v>
      </c>
      <c r="I42" s="6">
        <f>D42*[1]Vehicles!K136</f>
        <v>90000</v>
      </c>
    </row>
    <row r="43" spans="1:9" x14ac:dyDescent="0.25">
      <c r="A43" s="31" t="s">
        <v>1507</v>
      </c>
      <c r="B43" s="31" t="s">
        <v>1508</v>
      </c>
      <c r="C43" s="36" t="s">
        <v>33</v>
      </c>
      <c r="D43" s="28">
        <v>30000</v>
      </c>
      <c r="E43" s="6">
        <f>D43*[1]Vehicles!K134</f>
        <v>6000</v>
      </c>
      <c r="F43" s="6">
        <v>1100</v>
      </c>
      <c r="G43" s="6">
        <v>115</v>
      </c>
      <c r="H43" s="6">
        <f>E43*[1]Vehicles!K135</f>
        <v>600</v>
      </c>
      <c r="I43" s="6">
        <f>D43*[1]Vehicles!K136</f>
        <v>90000</v>
      </c>
    </row>
    <row r="44" spans="1:9" x14ac:dyDescent="0.25">
      <c r="A44" s="31" t="s">
        <v>1509</v>
      </c>
      <c r="B44" s="31" t="s">
        <v>1510</v>
      </c>
      <c r="C44" s="36" t="s">
        <v>33</v>
      </c>
      <c r="D44" s="28">
        <v>30000</v>
      </c>
      <c r="E44" s="6">
        <f>D44*[1]Vehicles!K134</f>
        <v>6000</v>
      </c>
      <c r="F44" s="6">
        <v>1100</v>
      </c>
      <c r="G44" s="6">
        <v>115</v>
      </c>
      <c r="H44" s="6">
        <f>E44*[1]Vehicles!K135</f>
        <v>600</v>
      </c>
      <c r="I44" s="6">
        <f>D44*[1]Vehicles!K136</f>
        <v>90000</v>
      </c>
    </row>
    <row r="45" spans="1:9" x14ac:dyDescent="0.25">
      <c r="A45" s="31" t="s">
        <v>1511</v>
      </c>
      <c r="B45" s="31" t="s">
        <v>1512</v>
      </c>
      <c r="C45" s="36" t="s">
        <v>33</v>
      </c>
      <c r="D45" s="6">
        <v>30000</v>
      </c>
      <c r="E45" s="6">
        <f>D45*[1]Vehicles!K134</f>
        <v>6000</v>
      </c>
      <c r="F45" s="6">
        <v>1100</v>
      </c>
      <c r="G45" s="6">
        <v>115</v>
      </c>
      <c r="H45" s="6">
        <f>E45*[1]Vehicles!K135</f>
        <v>600</v>
      </c>
      <c r="I45" s="6">
        <f>D45*[1]Vehicles!K136</f>
        <v>90000</v>
      </c>
    </row>
    <row r="46" spans="1:9" x14ac:dyDescent="0.25">
      <c r="A46" s="31" t="s">
        <v>1513</v>
      </c>
      <c r="B46" s="31" t="s">
        <v>1514</v>
      </c>
      <c r="C46" s="36" t="s">
        <v>33</v>
      </c>
      <c r="D46" s="28">
        <v>30000</v>
      </c>
      <c r="E46" s="6">
        <f>D46*[1]Vehicles!K134</f>
        <v>6000</v>
      </c>
      <c r="F46" s="6">
        <v>1100</v>
      </c>
      <c r="G46" s="6">
        <v>115</v>
      </c>
      <c r="H46" s="6">
        <f>E46*[1]Vehicles!K135</f>
        <v>600</v>
      </c>
      <c r="I46" s="6">
        <f>D46*[1]Vehicles!K136</f>
        <v>90000</v>
      </c>
    </row>
    <row r="47" spans="1:9" x14ac:dyDescent="0.25">
      <c r="A47" s="31" t="s">
        <v>1515</v>
      </c>
      <c r="B47" s="31" t="s">
        <v>1516</v>
      </c>
      <c r="C47" s="36" t="s">
        <v>33</v>
      </c>
      <c r="D47" s="28">
        <v>30000</v>
      </c>
      <c r="E47" s="6">
        <f>D47*[1]Vehicles!K134</f>
        <v>6000</v>
      </c>
      <c r="F47" s="6">
        <v>1100</v>
      </c>
      <c r="G47" s="6">
        <v>115</v>
      </c>
      <c r="H47" s="6">
        <f>E47*[1]Vehicles!K135</f>
        <v>600</v>
      </c>
      <c r="I47" s="6">
        <f>D47*[1]Vehicles!K136</f>
        <v>90000</v>
      </c>
    </row>
    <row r="48" spans="1:9" x14ac:dyDescent="0.25">
      <c r="A48" s="26" t="s">
        <v>1517</v>
      </c>
      <c r="B48" s="27" t="s">
        <v>1518</v>
      </c>
      <c r="C48" s="36" t="s">
        <v>33</v>
      </c>
      <c r="D48" s="6">
        <v>30000</v>
      </c>
      <c r="E48" s="6">
        <f>D48*[1]Vehicles!K134</f>
        <v>6000</v>
      </c>
      <c r="F48" s="6">
        <v>4500</v>
      </c>
      <c r="G48" s="6">
        <v>99</v>
      </c>
      <c r="H48" s="6">
        <f>E48*[1]Vehicles!K135</f>
        <v>600</v>
      </c>
      <c r="I48" s="6">
        <f>D48*[1]Vehicles!K136</f>
        <v>90000</v>
      </c>
    </row>
    <row r="49" spans="1:9" x14ac:dyDescent="0.25">
      <c r="A49" s="26" t="s">
        <v>1519</v>
      </c>
      <c r="B49" s="27" t="s">
        <v>1520</v>
      </c>
      <c r="C49" s="36" t="s">
        <v>33</v>
      </c>
      <c r="D49" s="6">
        <v>30000</v>
      </c>
      <c r="E49" s="6">
        <f>D49*[1]Vehicles!K134</f>
        <v>6000</v>
      </c>
      <c r="F49" s="6">
        <v>4500</v>
      </c>
      <c r="G49" s="6">
        <v>99</v>
      </c>
      <c r="H49" s="6">
        <f>E49*[1]Vehicles!K135</f>
        <v>600</v>
      </c>
      <c r="I49" s="6">
        <f>D49*[1]Vehicles!K136</f>
        <v>90000</v>
      </c>
    </row>
    <row r="50" spans="1:9" x14ac:dyDescent="0.25">
      <c r="A50" s="26" t="s">
        <v>1521</v>
      </c>
      <c r="B50" s="27" t="s">
        <v>1522</v>
      </c>
      <c r="C50" s="36" t="s">
        <v>33</v>
      </c>
      <c r="D50" s="6">
        <v>30000</v>
      </c>
      <c r="E50" s="6">
        <f>D50*[1]Vehicles!K134</f>
        <v>6000</v>
      </c>
      <c r="F50" s="6">
        <v>4500</v>
      </c>
      <c r="G50" s="6">
        <v>99</v>
      </c>
      <c r="H50" s="6">
        <f>E50*[1]Vehicles!K135</f>
        <v>600</v>
      </c>
      <c r="I50" s="6">
        <f>D50*[1]Vehicles!K136</f>
        <v>90000</v>
      </c>
    </row>
    <row r="51" spans="1:9" x14ac:dyDescent="0.25">
      <c r="A51" s="26" t="s">
        <v>1523</v>
      </c>
      <c r="B51" s="27" t="s">
        <v>1524</v>
      </c>
      <c r="C51" s="36" t="s">
        <v>33</v>
      </c>
      <c r="D51" s="6">
        <v>30000</v>
      </c>
      <c r="E51" s="6">
        <f>D51*[1]Vehicles!K134</f>
        <v>6000</v>
      </c>
      <c r="F51" s="6">
        <v>4500</v>
      </c>
      <c r="G51" s="6">
        <v>99</v>
      </c>
      <c r="H51" s="6">
        <f>E51*[1]Vehicles!K135</f>
        <v>600</v>
      </c>
      <c r="I51" s="6">
        <f>D51*[1]Vehicles!K136</f>
        <v>90000</v>
      </c>
    </row>
    <row r="52" spans="1:9" x14ac:dyDescent="0.25">
      <c r="A52" s="26" t="s">
        <v>1525</v>
      </c>
      <c r="B52" s="27" t="s">
        <v>1526</v>
      </c>
      <c r="C52" s="36" t="s">
        <v>33</v>
      </c>
      <c r="D52" s="6">
        <v>30000</v>
      </c>
      <c r="E52" s="6">
        <f>D52*[1]Vehicles!K134</f>
        <v>6000</v>
      </c>
      <c r="F52" s="6">
        <v>4500</v>
      </c>
      <c r="G52" s="6">
        <v>99</v>
      </c>
      <c r="H52" s="6">
        <f>E52*[1]Vehicles!K135</f>
        <v>600</v>
      </c>
      <c r="I52" s="6">
        <f>D52*[1]Vehicles!K136</f>
        <v>90000</v>
      </c>
    </row>
    <row r="53" spans="1:9" x14ac:dyDescent="0.25">
      <c r="A53" s="26" t="s">
        <v>1527</v>
      </c>
      <c r="B53" s="27" t="s">
        <v>1528</v>
      </c>
      <c r="C53" s="36" t="s">
        <v>33</v>
      </c>
      <c r="D53" s="6">
        <v>30000</v>
      </c>
      <c r="E53" s="6">
        <f>D53*[1]Vehicles!K134</f>
        <v>6000</v>
      </c>
      <c r="F53" s="6">
        <v>4500</v>
      </c>
      <c r="G53" s="6">
        <v>99</v>
      </c>
      <c r="H53" s="6">
        <f>E53*[1]Vehicles!K135</f>
        <v>600</v>
      </c>
      <c r="I53" s="6">
        <f>D53*[1]Vehicles!K136</f>
        <v>90000</v>
      </c>
    </row>
    <row r="54" spans="1:9" x14ac:dyDescent="0.25">
      <c r="A54" s="26" t="s">
        <v>1529</v>
      </c>
      <c r="B54" s="27" t="s">
        <v>1530</v>
      </c>
      <c r="C54" s="36" t="s">
        <v>33</v>
      </c>
      <c r="D54" s="6">
        <v>30000</v>
      </c>
      <c r="E54" s="6">
        <f>D54*[1]Vehicles!K134</f>
        <v>6000</v>
      </c>
      <c r="F54" s="6">
        <v>4500</v>
      </c>
      <c r="G54" s="6">
        <v>99</v>
      </c>
      <c r="H54" s="6">
        <f>E54*[1]Vehicles!K135</f>
        <v>600</v>
      </c>
      <c r="I54" s="6">
        <f>D54*[1]Vehicles!K136</f>
        <v>90000</v>
      </c>
    </row>
    <row r="55" spans="1:9" x14ac:dyDescent="0.25">
      <c r="A55" s="26" t="s">
        <v>1531</v>
      </c>
      <c r="B55" s="27" t="s">
        <v>1532</v>
      </c>
      <c r="C55" s="36" t="s">
        <v>33</v>
      </c>
      <c r="D55" s="6">
        <v>30000</v>
      </c>
      <c r="E55" s="6">
        <f>D55*[1]Vehicles!K134</f>
        <v>6000</v>
      </c>
      <c r="F55" s="6">
        <v>4500</v>
      </c>
      <c r="G55" s="6">
        <v>99</v>
      </c>
      <c r="H55" s="6">
        <f>E55*[1]Vehicles!K135</f>
        <v>600</v>
      </c>
      <c r="I55" s="6">
        <f>D55*[1]Vehicles!K136</f>
        <v>90000</v>
      </c>
    </row>
    <row r="56" spans="1:9" x14ac:dyDescent="0.25">
      <c r="A56" s="26" t="s">
        <v>1533</v>
      </c>
      <c r="B56" s="27" t="s">
        <v>1534</v>
      </c>
      <c r="C56" s="20" t="s">
        <v>233</v>
      </c>
      <c r="D56" s="34" t="s">
        <v>39</v>
      </c>
      <c r="E56" s="34" t="s">
        <v>39</v>
      </c>
      <c r="F56" s="34" t="s">
        <v>39</v>
      </c>
      <c r="G56" s="34" t="s">
        <v>39</v>
      </c>
      <c r="H56" s="34" t="s">
        <v>39</v>
      </c>
      <c r="I56" s="34" t="s">
        <v>39</v>
      </c>
    </row>
    <row r="57" spans="1:9" x14ac:dyDescent="0.25">
      <c r="A57" s="26" t="s">
        <v>1535</v>
      </c>
      <c r="B57" s="27" t="s">
        <v>1536</v>
      </c>
      <c r="C57" s="36" t="s">
        <v>33</v>
      </c>
      <c r="D57" s="6">
        <v>36000</v>
      </c>
      <c r="E57" s="6">
        <f>D57*[1]Vehicles!K134</f>
        <v>7200</v>
      </c>
      <c r="F57" s="6">
        <v>4600</v>
      </c>
      <c r="G57" s="6">
        <v>80</v>
      </c>
      <c r="H57" s="6">
        <f>E57*[1]Vehicles!K135</f>
        <v>720</v>
      </c>
      <c r="I57" s="6">
        <f>D57*[1]Vehicles!K136</f>
        <v>108000</v>
      </c>
    </row>
    <row r="58" spans="1:9" x14ac:dyDescent="0.25">
      <c r="A58" s="26" t="s">
        <v>1537</v>
      </c>
      <c r="B58" s="27" t="s">
        <v>1538</v>
      </c>
      <c r="C58" s="20" t="s">
        <v>233</v>
      </c>
      <c r="D58" s="34" t="s">
        <v>39</v>
      </c>
      <c r="E58" s="34" t="s">
        <v>39</v>
      </c>
      <c r="F58" s="34" t="s">
        <v>39</v>
      </c>
      <c r="G58" s="34" t="s">
        <v>39</v>
      </c>
      <c r="H58" s="34" t="s">
        <v>39</v>
      </c>
      <c r="I58" s="34" t="s">
        <v>39</v>
      </c>
    </row>
    <row r="59" spans="1:9" x14ac:dyDescent="0.25">
      <c r="A59" s="26" t="s">
        <v>1539</v>
      </c>
      <c r="B59" s="27" t="s">
        <v>1540</v>
      </c>
      <c r="C59" s="20" t="s">
        <v>233</v>
      </c>
      <c r="D59" s="34" t="s">
        <v>39</v>
      </c>
      <c r="E59" s="34" t="s">
        <v>39</v>
      </c>
      <c r="F59" s="34" t="s">
        <v>39</v>
      </c>
      <c r="G59" s="34" t="s">
        <v>39</v>
      </c>
      <c r="H59" s="34" t="s">
        <v>39</v>
      </c>
      <c r="I59" s="34" t="s">
        <v>39</v>
      </c>
    </row>
    <row r="60" spans="1:9" x14ac:dyDescent="0.25">
      <c r="A60" s="26" t="s">
        <v>1541</v>
      </c>
      <c r="B60" s="27" t="s">
        <v>1542</v>
      </c>
      <c r="C60" s="20" t="s">
        <v>233</v>
      </c>
      <c r="D60" s="34" t="s">
        <v>39</v>
      </c>
      <c r="E60" s="34" t="s">
        <v>39</v>
      </c>
      <c r="F60" s="34" t="s">
        <v>39</v>
      </c>
      <c r="G60" s="34" t="s">
        <v>39</v>
      </c>
      <c r="H60" s="34" t="s">
        <v>39</v>
      </c>
      <c r="I60" s="34" t="s">
        <v>39</v>
      </c>
    </row>
    <row r="61" spans="1:9" x14ac:dyDescent="0.25">
      <c r="A61" s="26" t="s">
        <v>1543</v>
      </c>
      <c r="B61" s="27" t="s">
        <v>1544</v>
      </c>
      <c r="C61" s="20" t="s">
        <v>233</v>
      </c>
      <c r="D61" s="34" t="s">
        <v>39</v>
      </c>
      <c r="E61" s="34" t="s">
        <v>39</v>
      </c>
      <c r="F61" s="34" t="s">
        <v>39</v>
      </c>
      <c r="G61" s="34" t="s">
        <v>39</v>
      </c>
      <c r="H61" s="34" t="s">
        <v>39</v>
      </c>
      <c r="I61" s="34" t="s">
        <v>39</v>
      </c>
    </row>
    <row r="62" spans="1:9" x14ac:dyDescent="0.25">
      <c r="A62" s="26" t="s">
        <v>1545</v>
      </c>
      <c r="B62" s="27" t="s">
        <v>1546</v>
      </c>
      <c r="C62" s="20" t="s">
        <v>233</v>
      </c>
      <c r="D62" s="34" t="s">
        <v>39</v>
      </c>
      <c r="E62" s="34" t="s">
        <v>39</v>
      </c>
      <c r="F62" s="34" t="s">
        <v>39</v>
      </c>
      <c r="G62" s="34" t="s">
        <v>39</v>
      </c>
      <c r="H62" s="34" t="s">
        <v>39</v>
      </c>
      <c r="I62" s="34" t="s">
        <v>39</v>
      </c>
    </row>
    <row r="63" spans="1:9" x14ac:dyDescent="0.25">
      <c r="A63" s="26" t="s">
        <v>1547</v>
      </c>
      <c r="B63" s="27" t="s">
        <v>1548</v>
      </c>
      <c r="C63" s="20" t="s">
        <v>233</v>
      </c>
      <c r="D63" s="34" t="s">
        <v>39</v>
      </c>
      <c r="E63" s="34" t="s">
        <v>39</v>
      </c>
      <c r="F63" s="34" t="s">
        <v>39</v>
      </c>
      <c r="G63" s="34" t="s">
        <v>39</v>
      </c>
      <c r="H63" s="34" t="s">
        <v>39</v>
      </c>
      <c r="I63" s="34" t="s">
        <v>39</v>
      </c>
    </row>
  </sheetData>
  <conditionalFormatting sqref="C2:C9 C16 C20:C55 C57">
    <cfRule type="cellIs" dxfId="441" priority="81" operator="equal">
      <formula>"Common"</formula>
    </cfRule>
  </conditionalFormatting>
  <conditionalFormatting sqref="C2:C9 C16 C20:C55 C57">
    <cfRule type="cellIs" dxfId="440" priority="82" operator="equal">
      <formula>"Uncommon"</formula>
    </cfRule>
  </conditionalFormatting>
  <conditionalFormatting sqref="C2:C9 C16 C20:C55 C57">
    <cfRule type="cellIs" dxfId="439" priority="83" operator="equal">
      <formula>"Rare"</formula>
    </cfRule>
  </conditionalFormatting>
  <conditionalFormatting sqref="C2:C9 C16 C20:C55 C57">
    <cfRule type="cellIs" dxfId="438" priority="84" operator="equal">
      <formula>"Epic"</formula>
    </cfRule>
  </conditionalFormatting>
  <conditionalFormatting sqref="C2:C9 C16 C20:C55 C57">
    <cfRule type="cellIs" dxfId="437" priority="85" operator="equal">
      <formula>"High End"</formula>
    </cfRule>
  </conditionalFormatting>
  <conditionalFormatting sqref="C10">
    <cfRule type="cellIs" dxfId="436" priority="76" operator="equal">
      <formula>"Common"</formula>
    </cfRule>
  </conditionalFormatting>
  <conditionalFormatting sqref="C10">
    <cfRule type="cellIs" dxfId="435" priority="77" operator="equal">
      <formula>"Uncommon"</formula>
    </cfRule>
  </conditionalFormatting>
  <conditionalFormatting sqref="C10">
    <cfRule type="cellIs" dxfId="434" priority="78" operator="equal">
      <formula>"Rare"</formula>
    </cfRule>
  </conditionalFormatting>
  <conditionalFormatting sqref="C10">
    <cfRule type="cellIs" dxfId="433" priority="79" operator="equal">
      <formula>"Epic"</formula>
    </cfRule>
  </conditionalFormatting>
  <conditionalFormatting sqref="C10">
    <cfRule type="cellIs" dxfId="432" priority="80" operator="equal">
      <formula>"High End"</formula>
    </cfRule>
  </conditionalFormatting>
  <conditionalFormatting sqref="C11">
    <cfRule type="cellIs" dxfId="431" priority="71" operator="equal">
      <formula>"Common"</formula>
    </cfRule>
  </conditionalFormatting>
  <conditionalFormatting sqref="C11">
    <cfRule type="cellIs" dxfId="430" priority="72" operator="equal">
      <formula>"Uncommon"</formula>
    </cfRule>
  </conditionalFormatting>
  <conditionalFormatting sqref="C11">
    <cfRule type="cellIs" dxfId="429" priority="73" operator="equal">
      <formula>"Rare"</formula>
    </cfRule>
  </conditionalFormatting>
  <conditionalFormatting sqref="C11">
    <cfRule type="cellIs" dxfId="428" priority="74" operator="equal">
      <formula>"Epic"</formula>
    </cfRule>
  </conditionalFormatting>
  <conditionalFormatting sqref="C11">
    <cfRule type="cellIs" dxfId="427" priority="75" operator="equal">
      <formula>"High End"</formula>
    </cfRule>
  </conditionalFormatting>
  <conditionalFormatting sqref="C12">
    <cfRule type="cellIs" dxfId="426" priority="66" operator="equal">
      <formula>"Common"</formula>
    </cfRule>
  </conditionalFormatting>
  <conditionalFormatting sqref="C12">
    <cfRule type="cellIs" dxfId="425" priority="67" operator="equal">
      <formula>"Uncommon"</formula>
    </cfRule>
  </conditionalFormatting>
  <conditionalFormatting sqref="C12">
    <cfRule type="cellIs" dxfId="424" priority="68" operator="equal">
      <formula>"Rare"</formula>
    </cfRule>
  </conditionalFormatting>
  <conditionalFormatting sqref="C12">
    <cfRule type="cellIs" dxfId="423" priority="69" operator="equal">
      <formula>"Epic"</formula>
    </cfRule>
  </conditionalFormatting>
  <conditionalFormatting sqref="C12">
    <cfRule type="cellIs" dxfId="422" priority="70" operator="equal">
      <formula>"High End"</formula>
    </cfRule>
  </conditionalFormatting>
  <conditionalFormatting sqref="C13">
    <cfRule type="cellIs" dxfId="421" priority="61" operator="equal">
      <formula>"Common"</formula>
    </cfRule>
  </conditionalFormatting>
  <conditionalFormatting sqref="C13">
    <cfRule type="cellIs" dxfId="420" priority="62" operator="equal">
      <formula>"Uncommon"</formula>
    </cfRule>
  </conditionalFormatting>
  <conditionalFormatting sqref="C13">
    <cfRule type="cellIs" dxfId="419" priority="63" operator="equal">
      <formula>"Rare"</formula>
    </cfRule>
  </conditionalFormatting>
  <conditionalFormatting sqref="C13">
    <cfRule type="cellIs" dxfId="418" priority="64" operator="equal">
      <formula>"Epic"</formula>
    </cfRule>
  </conditionalFormatting>
  <conditionalFormatting sqref="C13">
    <cfRule type="cellIs" dxfId="417" priority="65" operator="equal">
      <formula>"High End"</formula>
    </cfRule>
  </conditionalFormatting>
  <conditionalFormatting sqref="C14">
    <cfRule type="cellIs" dxfId="416" priority="56" operator="equal">
      <formula>"Common"</formula>
    </cfRule>
  </conditionalFormatting>
  <conditionalFormatting sqref="C14">
    <cfRule type="cellIs" dxfId="415" priority="57" operator="equal">
      <formula>"Uncommon"</formula>
    </cfRule>
  </conditionalFormatting>
  <conditionalFormatting sqref="C14">
    <cfRule type="cellIs" dxfId="414" priority="58" operator="equal">
      <formula>"Rare"</formula>
    </cfRule>
  </conditionalFormatting>
  <conditionalFormatting sqref="C14">
    <cfRule type="cellIs" dxfId="413" priority="59" operator="equal">
      <formula>"Epic"</formula>
    </cfRule>
  </conditionalFormatting>
  <conditionalFormatting sqref="C14">
    <cfRule type="cellIs" dxfId="412" priority="60" operator="equal">
      <formula>"High End"</formula>
    </cfRule>
  </conditionalFormatting>
  <conditionalFormatting sqref="C15">
    <cfRule type="cellIs" dxfId="411" priority="51" operator="equal">
      <formula>"Common"</formula>
    </cfRule>
  </conditionalFormatting>
  <conditionalFormatting sqref="C15">
    <cfRule type="cellIs" dxfId="410" priority="52" operator="equal">
      <formula>"Uncommon"</formula>
    </cfRule>
  </conditionalFormatting>
  <conditionalFormatting sqref="C15">
    <cfRule type="cellIs" dxfId="409" priority="53" operator="equal">
      <formula>"Rare"</formula>
    </cfRule>
  </conditionalFormatting>
  <conditionalFormatting sqref="C15">
    <cfRule type="cellIs" dxfId="408" priority="54" operator="equal">
      <formula>"Epic"</formula>
    </cfRule>
  </conditionalFormatting>
  <conditionalFormatting sqref="C15">
    <cfRule type="cellIs" dxfId="407" priority="55" operator="equal">
      <formula>"High End"</formula>
    </cfRule>
  </conditionalFormatting>
  <conditionalFormatting sqref="C17">
    <cfRule type="cellIs" dxfId="406" priority="46" operator="equal">
      <formula>"Common"</formula>
    </cfRule>
  </conditionalFormatting>
  <conditionalFormatting sqref="C17">
    <cfRule type="cellIs" dxfId="405" priority="47" operator="equal">
      <formula>"Uncommon"</formula>
    </cfRule>
  </conditionalFormatting>
  <conditionalFormatting sqref="C17">
    <cfRule type="cellIs" dxfId="404" priority="48" operator="equal">
      <formula>"Rare"</formula>
    </cfRule>
  </conditionalFormatting>
  <conditionalFormatting sqref="C17">
    <cfRule type="cellIs" dxfId="403" priority="49" operator="equal">
      <formula>"Epic"</formula>
    </cfRule>
  </conditionalFormatting>
  <conditionalFormatting sqref="C17">
    <cfRule type="cellIs" dxfId="402" priority="50" operator="equal">
      <formula>"High End"</formula>
    </cfRule>
  </conditionalFormatting>
  <conditionalFormatting sqref="C18">
    <cfRule type="cellIs" dxfId="401" priority="41" operator="equal">
      <formula>"Common"</formula>
    </cfRule>
  </conditionalFormatting>
  <conditionalFormatting sqref="C18">
    <cfRule type="cellIs" dxfId="400" priority="42" operator="equal">
      <formula>"Uncommon"</formula>
    </cfRule>
  </conditionalFormatting>
  <conditionalFormatting sqref="C18">
    <cfRule type="cellIs" dxfId="399" priority="43" operator="equal">
      <formula>"Rare"</formula>
    </cfRule>
  </conditionalFormatting>
  <conditionalFormatting sqref="C18">
    <cfRule type="cellIs" dxfId="398" priority="44" operator="equal">
      <formula>"Epic"</formula>
    </cfRule>
  </conditionalFormatting>
  <conditionalFormatting sqref="C18">
    <cfRule type="cellIs" dxfId="397" priority="45" operator="equal">
      <formula>"High End"</formula>
    </cfRule>
  </conditionalFormatting>
  <conditionalFormatting sqref="C19">
    <cfRule type="cellIs" dxfId="396" priority="36" operator="equal">
      <formula>"Common"</formula>
    </cfRule>
  </conditionalFormatting>
  <conditionalFormatting sqref="C19">
    <cfRule type="cellIs" dxfId="395" priority="37" operator="equal">
      <formula>"Uncommon"</formula>
    </cfRule>
  </conditionalFormatting>
  <conditionalFormatting sqref="C19">
    <cfRule type="cellIs" dxfId="394" priority="38" operator="equal">
      <formula>"Rare"</formula>
    </cfRule>
  </conditionalFormatting>
  <conditionalFormatting sqref="C19">
    <cfRule type="cellIs" dxfId="393" priority="39" operator="equal">
      <formula>"Epic"</formula>
    </cfRule>
  </conditionalFormatting>
  <conditionalFormatting sqref="C19">
    <cfRule type="cellIs" dxfId="392" priority="40" operator="equal">
      <formula>"High End"</formula>
    </cfRule>
  </conditionalFormatting>
  <conditionalFormatting sqref="C61">
    <cfRule type="cellIs" dxfId="391" priority="31" operator="equal">
      <formula>"Common"</formula>
    </cfRule>
  </conditionalFormatting>
  <conditionalFormatting sqref="C61">
    <cfRule type="cellIs" dxfId="390" priority="32" operator="equal">
      <formula>"Uncommon"</formula>
    </cfRule>
  </conditionalFormatting>
  <conditionalFormatting sqref="C61">
    <cfRule type="cellIs" dxfId="389" priority="33" operator="equal">
      <formula>"Rare"</formula>
    </cfRule>
  </conditionalFormatting>
  <conditionalFormatting sqref="C61">
    <cfRule type="cellIs" dxfId="388" priority="34" operator="equal">
      <formula>"Epic"</formula>
    </cfRule>
  </conditionalFormatting>
  <conditionalFormatting sqref="C61">
    <cfRule type="cellIs" dxfId="387" priority="35" operator="equal">
      <formula>"High End"</formula>
    </cfRule>
  </conditionalFormatting>
  <conditionalFormatting sqref="C60">
    <cfRule type="cellIs" dxfId="386" priority="26" operator="equal">
      <formula>"Common"</formula>
    </cfRule>
  </conditionalFormatting>
  <conditionalFormatting sqref="C60">
    <cfRule type="cellIs" dxfId="385" priority="27" operator="equal">
      <formula>"Uncommon"</formula>
    </cfRule>
  </conditionalFormatting>
  <conditionalFormatting sqref="C60">
    <cfRule type="cellIs" dxfId="384" priority="28" operator="equal">
      <formula>"Rare"</formula>
    </cfRule>
  </conditionalFormatting>
  <conditionalFormatting sqref="C60">
    <cfRule type="cellIs" dxfId="383" priority="29" operator="equal">
      <formula>"Epic"</formula>
    </cfRule>
  </conditionalFormatting>
  <conditionalFormatting sqref="C60">
    <cfRule type="cellIs" dxfId="382" priority="30" operator="equal">
      <formula>"High End"</formula>
    </cfRule>
  </conditionalFormatting>
  <conditionalFormatting sqref="C58">
    <cfRule type="cellIs" dxfId="381" priority="21" operator="equal">
      <formula>"Common"</formula>
    </cfRule>
  </conditionalFormatting>
  <conditionalFormatting sqref="C58">
    <cfRule type="cellIs" dxfId="380" priority="22" operator="equal">
      <formula>"Uncommon"</formula>
    </cfRule>
  </conditionalFormatting>
  <conditionalFormatting sqref="C58">
    <cfRule type="cellIs" dxfId="379" priority="23" operator="equal">
      <formula>"Rare"</formula>
    </cfRule>
  </conditionalFormatting>
  <conditionalFormatting sqref="C58">
    <cfRule type="cellIs" dxfId="378" priority="24" operator="equal">
      <formula>"Epic"</formula>
    </cfRule>
  </conditionalFormatting>
  <conditionalFormatting sqref="C58">
    <cfRule type="cellIs" dxfId="377" priority="25" operator="equal">
      <formula>"High End"</formula>
    </cfRule>
  </conditionalFormatting>
  <conditionalFormatting sqref="C59">
    <cfRule type="cellIs" dxfId="376" priority="16" operator="equal">
      <formula>"Common"</formula>
    </cfRule>
  </conditionalFormatting>
  <conditionalFormatting sqref="C59">
    <cfRule type="cellIs" dxfId="375" priority="17" operator="equal">
      <formula>"Uncommon"</formula>
    </cfRule>
  </conditionalFormatting>
  <conditionalFormatting sqref="C59">
    <cfRule type="cellIs" dxfId="374" priority="18" operator="equal">
      <formula>"Rare"</formula>
    </cfRule>
  </conditionalFormatting>
  <conditionalFormatting sqref="C59">
    <cfRule type="cellIs" dxfId="373" priority="19" operator="equal">
      <formula>"Epic"</formula>
    </cfRule>
  </conditionalFormatting>
  <conditionalFormatting sqref="C59">
    <cfRule type="cellIs" dxfId="372" priority="20" operator="equal">
      <formula>"High End"</formula>
    </cfRule>
  </conditionalFormatting>
  <conditionalFormatting sqref="C62">
    <cfRule type="cellIs" dxfId="371" priority="11" operator="equal">
      <formula>"Common"</formula>
    </cfRule>
  </conditionalFormatting>
  <conditionalFormatting sqref="C62">
    <cfRule type="cellIs" dxfId="370" priority="12" operator="equal">
      <formula>"Uncommon"</formula>
    </cfRule>
  </conditionalFormatting>
  <conditionalFormatting sqref="C62">
    <cfRule type="cellIs" dxfId="369" priority="13" operator="equal">
      <formula>"Rare"</formula>
    </cfRule>
  </conditionalFormatting>
  <conditionalFormatting sqref="C62">
    <cfRule type="cellIs" dxfId="368" priority="14" operator="equal">
      <formula>"Epic"</formula>
    </cfRule>
  </conditionalFormatting>
  <conditionalFormatting sqref="C62">
    <cfRule type="cellIs" dxfId="367" priority="15" operator="equal">
      <formula>"High End"</formula>
    </cfRule>
  </conditionalFormatting>
  <conditionalFormatting sqref="C63">
    <cfRule type="cellIs" dxfId="366" priority="6" operator="equal">
      <formula>"Common"</formula>
    </cfRule>
  </conditionalFormatting>
  <conditionalFormatting sqref="C63">
    <cfRule type="cellIs" dxfId="365" priority="7" operator="equal">
      <formula>"Uncommon"</formula>
    </cfRule>
  </conditionalFormatting>
  <conditionalFormatting sqref="C63">
    <cfRule type="cellIs" dxfId="364" priority="8" operator="equal">
      <formula>"Rare"</formula>
    </cfRule>
  </conditionalFormatting>
  <conditionalFormatting sqref="C63">
    <cfRule type="cellIs" dxfId="363" priority="9" operator="equal">
      <formula>"Epic"</formula>
    </cfRule>
  </conditionalFormatting>
  <conditionalFormatting sqref="C63">
    <cfRule type="cellIs" dxfId="362" priority="10" operator="equal">
      <formula>"High End"</formula>
    </cfRule>
  </conditionalFormatting>
  <conditionalFormatting sqref="C56">
    <cfRule type="cellIs" dxfId="361" priority="1" operator="equal">
      <formula>"Common"</formula>
    </cfRule>
  </conditionalFormatting>
  <conditionalFormatting sqref="C56">
    <cfRule type="cellIs" dxfId="360" priority="2" operator="equal">
      <formula>"Uncommon"</formula>
    </cfRule>
  </conditionalFormatting>
  <conditionalFormatting sqref="C56">
    <cfRule type="cellIs" dxfId="359" priority="3" operator="equal">
      <formula>"Rare"</formula>
    </cfRule>
  </conditionalFormatting>
  <conditionalFormatting sqref="C56">
    <cfRule type="cellIs" dxfId="358" priority="4" operator="equal">
      <formula>"Epic"</formula>
    </cfRule>
  </conditionalFormatting>
  <conditionalFormatting sqref="C56">
    <cfRule type="cellIs" dxfId="357" priority="5" operator="equal">
      <formula>"High End"</formula>
    </cfRule>
  </conditionalFormatting>
  <dataValidations count="1">
    <dataValidation type="list" allowBlank="1" sqref="C57 C2:C9 C16 C20:C55" xr:uid="{00000000-0002-0000-04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FEBB-D15C-4B27-9435-8EBAAFB3AC89}">
  <dimension ref="A1:I10"/>
  <sheetViews>
    <sheetView workbookViewId="0">
      <selection sqref="A1:I10"/>
    </sheetView>
  </sheetViews>
  <sheetFormatPr defaultRowHeight="15" x14ac:dyDescent="0.25"/>
  <sheetData>
    <row r="1" spans="1:9" x14ac:dyDescent="0.25">
      <c r="A1" s="61" t="s">
        <v>0</v>
      </c>
      <c r="B1" s="61" t="s">
        <v>1</v>
      </c>
      <c r="C1" s="61" t="s">
        <v>1425</v>
      </c>
      <c r="D1" s="61" t="s">
        <v>3</v>
      </c>
      <c r="E1" s="61" t="s">
        <v>4</v>
      </c>
      <c r="F1" s="61" t="s">
        <v>1424</v>
      </c>
      <c r="G1" s="61" t="s">
        <v>1423</v>
      </c>
      <c r="H1" s="23" t="s">
        <v>7</v>
      </c>
      <c r="I1" s="60" t="s">
        <v>8</v>
      </c>
    </row>
    <row r="2" spans="1:9" x14ac:dyDescent="0.25">
      <c r="A2" s="26" t="s">
        <v>1549</v>
      </c>
      <c r="B2" s="26" t="s">
        <v>1550</v>
      </c>
      <c r="C2" s="36" t="s">
        <v>11</v>
      </c>
      <c r="D2" s="6">
        <v>50000</v>
      </c>
      <c r="E2" s="6">
        <f>D2*[1]Vehicles!K3</f>
        <v>10000</v>
      </c>
      <c r="F2" s="6">
        <v>2200</v>
      </c>
      <c r="G2" s="6">
        <v>115</v>
      </c>
      <c r="H2" s="6">
        <f>E2*[1]Vehicles!K200</f>
        <v>1000</v>
      </c>
      <c r="I2" s="6">
        <f>D2*[1]Vehicles!K201</f>
        <v>150000</v>
      </c>
    </row>
    <row r="3" spans="1:9" x14ac:dyDescent="0.25">
      <c r="A3" s="26" t="s">
        <v>1551</v>
      </c>
      <c r="B3" s="26" t="s">
        <v>1552</v>
      </c>
      <c r="C3" s="36" t="s">
        <v>26</v>
      </c>
      <c r="D3" s="6">
        <v>60000</v>
      </c>
      <c r="E3" s="6">
        <f>D3*[1]Vehicles!K3</f>
        <v>12000</v>
      </c>
      <c r="F3" s="6">
        <v>1800</v>
      </c>
      <c r="G3" s="6">
        <v>135</v>
      </c>
      <c r="H3" s="6">
        <f>E3*[1]Vehicles!K200</f>
        <v>1200</v>
      </c>
      <c r="I3" s="6">
        <f>D3*[1]Vehicles!K201</f>
        <v>180000</v>
      </c>
    </row>
    <row r="4" spans="1:9" x14ac:dyDescent="0.25">
      <c r="A4" s="26" t="s">
        <v>1553</v>
      </c>
      <c r="B4" s="26" t="s">
        <v>1554</v>
      </c>
      <c r="C4" s="36" t="s">
        <v>33</v>
      </c>
      <c r="D4" s="6">
        <v>75000</v>
      </c>
      <c r="E4" s="6">
        <f>D4*[1]Vehicles!K3</f>
        <v>15000</v>
      </c>
      <c r="F4" s="6">
        <v>1800</v>
      </c>
      <c r="G4" s="6">
        <v>125</v>
      </c>
      <c r="H4" s="6">
        <f>E4*[1]Vehicles!K200</f>
        <v>1500</v>
      </c>
      <c r="I4" s="6">
        <f>D4*[1]Vehicles!K201</f>
        <v>225000</v>
      </c>
    </row>
    <row r="5" spans="1:9" ht="39" x14ac:dyDescent="0.25">
      <c r="A5" s="26" t="s">
        <v>1555</v>
      </c>
      <c r="B5" s="49" t="s">
        <v>1556</v>
      </c>
      <c r="C5" s="36" t="s">
        <v>18</v>
      </c>
      <c r="D5" s="6">
        <v>55000</v>
      </c>
      <c r="E5" s="6">
        <f>D5*[1]Vehicles!K3</f>
        <v>11000</v>
      </c>
      <c r="F5" s="6">
        <v>4000</v>
      </c>
      <c r="G5" s="6">
        <v>170</v>
      </c>
      <c r="H5" s="6">
        <f>E5*[1]Vehicles!K200</f>
        <v>1100</v>
      </c>
      <c r="I5" s="6">
        <f>D5*[1]Vehicles!K201</f>
        <v>165000</v>
      </c>
    </row>
    <row r="6" spans="1:9" ht="39" x14ac:dyDescent="0.25">
      <c r="A6" s="26" t="s">
        <v>1557</v>
      </c>
      <c r="B6" s="49" t="s">
        <v>1558</v>
      </c>
      <c r="C6" s="36" t="s">
        <v>18</v>
      </c>
      <c r="D6" s="6">
        <v>55000</v>
      </c>
      <c r="E6" s="6">
        <f>D6*[1]Vehicles!K3</f>
        <v>11000</v>
      </c>
      <c r="F6" s="6">
        <v>4000</v>
      </c>
      <c r="G6" s="6">
        <v>160</v>
      </c>
      <c r="H6" s="6">
        <f>E6*[1]Vehicles!K200</f>
        <v>1100</v>
      </c>
      <c r="I6" s="6">
        <f>D6*[1]Vehicles!K201</f>
        <v>165000</v>
      </c>
    </row>
    <row r="7" spans="1:9" x14ac:dyDescent="0.25">
      <c r="A7" s="31" t="s">
        <v>1559</v>
      </c>
      <c r="B7" s="26" t="s">
        <v>1560</v>
      </c>
      <c r="C7" s="20" t="s">
        <v>233</v>
      </c>
      <c r="D7" s="33" t="s">
        <v>39</v>
      </c>
      <c r="E7" s="33" t="s">
        <v>39</v>
      </c>
      <c r="F7" s="33" t="s">
        <v>39</v>
      </c>
      <c r="G7" s="33" t="s">
        <v>39</v>
      </c>
      <c r="H7" s="33" t="s">
        <v>39</v>
      </c>
      <c r="I7" s="33" t="s">
        <v>39</v>
      </c>
    </row>
    <row r="8" spans="1:9" x14ac:dyDescent="0.25">
      <c r="A8" s="31" t="s">
        <v>1559</v>
      </c>
      <c r="B8" s="26" t="s">
        <v>1561</v>
      </c>
      <c r="C8" s="20" t="s">
        <v>233</v>
      </c>
      <c r="D8" s="33" t="s">
        <v>39</v>
      </c>
      <c r="E8" s="33" t="s">
        <v>39</v>
      </c>
      <c r="F8" s="33" t="s">
        <v>39</v>
      </c>
      <c r="G8" s="33" t="s">
        <v>39</v>
      </c>
      <c r="H8" s="33" t="s">
        <v>39</v>
      </c>
      <c r="I8" s="33" t="s">
        <v>39</v>
      </c>
    </row>
    <row r="9" spans="1:9" x14ac:dyDescent="0.25">
      <c r="A9" s="31" t="s">
        <v>1559</v>
      </c>
      <c r="B9" s="26" t="s">
        <v>1562</v>
      </c>
      <c r="C9" s="20" t="s">
        <v>233</v>
      </c>
      <c r="D9" s="33" t="s">
        <v>39</v>
      </c>
      <c r="E9" s="33" t="s">
        <v>39</v>
      </c>
      <c r="F9" s="33" t="s">
        <v>39</v>
      </c>
      <c r="G9" s="33" t="s">
        <v>39</v>
      </c>
      <c r="H9" s="33" t="s">
        <v>39</v>
      </c>
      <c r="I9" s="33" t="s">
        <v>39</v>
      </c>
    </row>
    <row r="10" spans="1:9" x14ac:dyDescent="0.25">
      <c r="A10" s="31" t="s">
        <v>1559</v>
      </c>
      <c r="B10" s="26" t="s">
        <v>1563</v>
      </c>
      <c r="C10" s="20" t="s">
        <v>233</v>
      </c>
      <c r="D10" s="33" t="s">
        <v>39</v>
      </c>
      <c r="E10" s="33" t="s">
        <v>39</v>
      </c>
      <c r="F10" s="33" t="s">
        <v>39</v>
      </c>
      <c r="G10" s="33" t="s">
        <v>39</v>
      </c>
      <c r="H10" s="33" t="s">
        <v>39</v>
      </c>
      <c r="I10" s="33" t="s">
        <v>39</v>
      </c>
    </row>
  </sheetData>
  <conditionalFormatting sqref="C2:C6">
    <cfRule type="cellIs" dxfId="345" priority="21" operator="equal">
      <formula>"Common"</formula>
    </cfRule>
  </conditionalFormatting>
  <conditionalFormatting sqref="C2:C6">
    <cfRule type="cellIs" dxfId="344" priority="22" operator="equal">
      <formula>"Uncommon"</formula>
    </cfRule>
  </conditionalFormatting>
  <conditionalFormatting sqref="C2:C6">
    <cfRule type="cellIs" dxfId="343" priority="23" operator="equal">
      <formula>"Rare"</formula>
    </cfRule>
  </conditionalFormatting>
  <conditionalFormatting sqref="C2:C6">
    <cfRule type="cellIs" dxfId="342" priority="24" operator="equal">
      <formula>"Epic"</formula>
    </cfRule>
  </conditionalFormatting>
  <conditionalFormatting sqref="C2:C6">
    <cfRule type="cellIs" dxfId="341" priority="25" operator="equal">
      <formula>"High End"</formula>
    </cfRule>
  </conditionalFormatting>
  <conditionalFormatting sqref="C7">
    <cfRule type="cellIs" dxfId="340" priority="16" operator="equal">
      <formula>"Common"</formula>
    </cfRule>
  </conditionalFormatting>
  <conditionalFormatting sqref="C7">
    <cfRule type="cellIs" dxfId="339" priority="17" operator="equal">
      <formula>"Uncommon"</formula>
    </cfRule>
  </conditionalFormatting>
  <conditionalFormatting sqref="C7">
    <cfRule type="cellIs" dxfId="338" priority="18" operator="equal">
      <formula>"Rare"</formula>
    </cfRule>
  </conditionalFormatting>
  <conditionalFormatting sqref="C7">
    <cfRule type="cellIs" dxfId="337" priority="19" operator="equal">
      <formula>"Epic"</formula>
    </cfRule>
  </conditionalFormatting>
  <conditionalFormatting sqref="C7">
    <cfRule type="cellIs" dxfId="336" priority="20" operator="equal">
      <formula>"High End"</formula>
    </cfRule>
  </conditionalFormatting>
  <conditionalFormatting sqref="C8">
    <cfRule type="cellIs" dxfId="335" priority="11" operator="equal">
      <formula>"Common"</formula>
    </cfRule>
  </conditionalFormatting>
  <conditionalFormatting sqref="C8">
    <cfRule type="cellIs" dxfId="334" priority="12" operator="equal">
      <formula>"Uncommon"</formula>
    </cfRule>
  </conditionalFormatting>
  <conditionalFormatting sqref="C8">
    <cfRule type="cellIs" dxfId="333" priority="13" operator="equal">
      <formula>"Rare"</formula>
    </cfRule>
  </conditionalFormatting>
  <conditionalFormatting sqref="C8">
    <cfRule type="cellIs" dxfId="332" priority="14" operator="equal">
      <formula>"Epic"</formula>
    </cfRule>
  </conditionalFormatting>
  <conditionalFormatting sqref="C8">
    <cfRule type="cellIs" dxfId="331" priority="15" operator="equal">
      <formula>"High End"</formula>
    </cfRule>
  </conditionalFormatting>
  <conditionalFormatting sqref="C9">
    <cfRule type="cellIs" dxfId="330" priority="6" operator="equal">
      <formula>"Common"</formula>
    </cfRule>
  </conditionalFormatting>
  <conditionalFormatting sqref="C9">
    <cfRule type="cellIs" dxfId="329" priority="7" operator="equal">
      <formula>"Uncommon"</formula>
    </cfRule>
  </conditionalFormatting>
  <conditionalFormatting sqref="C9">
    <cfRule type="cellIs" dxfId="328" priority="8" operator="equal">
      <formula>"Rare"</formula>
    </cfRule>
  </conditionalFormatting>
  <conditionalFormatting sqref="C9">
    <cfRule type="cellIs" dxfId="327" priority="9" operator="equal">
      <formula>"Epic"</formula>
    </cfRule>
  </conditionalFormatting>
  <conditionalFormatting sqref="C9">
    <cfRule type="cellIs" dxfId="326" priority="10" operator="equal">
      <formula>"High End"</formula>
    </cfRule>
  </conditionalFormatting>
  <conditionalFormatting sqref="C10">
    <cfRule type="cellIs" dxfId="325" priority="1" operator="equal">
      <formula>"Common"</formula>
    </cfRule>
  </conditionalFormatting>
  <conditionalFormatting sqref="C10">
    <cfRule type="cellIs" dxfId="324" priority="2" operator="equal">
      <formula>"Uncommon"</formula>
    </cfRule>
  </conditionalFormatting>
  <conditionalFormatting sqref="C10">
    <cfRule type="cellIs" dxfId="323" priority="3" operator="equal">
      <formula>"Rare"</formula>
    </cfRule>
  </conditionalFormatting>
  <conditionalFormatting sqref="C10">
    <cfRule type="cellIs" dxfId="322" priority="4" operator="equal">
      <formula>"Epic"</formula>
    </cfRule>
  </conditionalFormatting>
  <conditionalFormatting sqref="C10">
    <cfRule type="cellIs" dxfId="321" priority="5" operator="equal">
      <formula>"High End"</formula>
    </cfRule>
  </conditionalFormatting>
  <dataValidations count="1">
    <dataValidation type="list" allowBlank="1" sqref="C2:C6" xr:uid="{00000000-0002-0000-04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3B9AC-87F5-4ADB-A128-2C236C055B2C}">
  <dimension ref="A1:I20"/>
  <sheetViews>
    <sheetView workbookViewId="0">
      <selection sqref="A1:I20"/>
    </sheetView>
  </sheetViews>
  <sheetFormatPr defaultRowHeight="15" x14ac:dyDescent="0.25"/>
  <cols>
    <col min="1" max="1" width="23.28515625" bestFit="1" customWidth="1"/>
    <col min="2" max="2" width="32.28515625" bestFit="1" customWidth="1"/>
    <col min="3" max="3" width="15.140625" bestFit="1" customWidth="1"/>
    <col min="4" max="4" width="9" bestFit="1" customWidth="1"/>
    <col min="6" max="6" width="12.7109375" bestFit="1" customWidth="1"/>
    <col min="7" max="7" width="11.42578125" bestFit="1" customWidth="1"/>
    <col min="8" max="8" width="16.42578125" bestFit="1" customWidth="1"/>
    <col min="9" max="9" width="20.28515625" bestFit="1" customWidth="1"/>
  </cols>
  <sheetData>
    <row r="1" spans="1:9" x14ac:dyDescent="0.25">
      <c r="A1" s="61" t="s">
        <v>0</v>
      </c>
      <c r="B1" s="61" t="s">
        <v>1</v>
      </c>
      <c r="C1" s="61" t="s">
        <v>1425</v>
      </c>
      <c r="D1" s="61" t="s">
        <v>3</v>
      </c>
      <c r="E1" s="61" t="s">
        <v>4</v>
      </c>
      <c r="F1" s="61" t="s">
        <v>1424</v>
      </c>
      <c r="G1" s="61" t="s">
        <v>1423</v>
      </c>
      <c r="H1" s="23" t="s">
        <v>7</v>
      </c>
      <c r="I1" s="60" t="s">
        <v>8</v>
      </c>
    </row>
    <row r="2" spans="1:9" x14ac:dyDescent="0.25">
      <c r="A2" s="26" t="s">
        <v>1564</v>
      </c>
      <c r="B2" s="27" t="s">
        <v>1565</v>
      </c>
      <c r="C2" s="36" t="s">
        <v>18</v>
      </c>
      <c r="D2" s="6">
        <v>60000</v>
      </c>
      <c r="E2" s="6">
        <f>D2*[1]Vehicles!K211</f>
        <v>12000</v>
      </c>
      <c r="F2" s="6">
        <v>1100</v>
      </c>
      <c r="G2" s="6">
        <v>200</v>
      </c>
      <c r="H2" s="6">
        <f>E2*[1]Vehicles!K212</f>
        <v>1200</v>
      </c>
      <c r="I2" s="6">
        <f>D2*[1]Vehicles!K213</f>
        <v>180000</v>
      </c>
    </row>
    <row r="3" spans="1:9" x14ac:dyDescent="0.25">
      <c r="A3" s="26" t="s">
        <v>1566</v>
      </c>
      <c r="B3" s="27" t="s">
        <v>1567</v>
      </c>
      <c r="C3" s="36" t="s">
        <v>18</v>
      </c>
      <c r="D3" s="28">
        <v>60000</v>
      </c>
      <c r="E3" s="6">
        <f>D3*[1]Vehicles!K211</f>
        <v>12000</v>
      </c>
      <c r="F3" s="28">
        <v>1100</v>
      </c>
      <c r="G3" s="6">
        <v>200</v>
      </c>
      <c r="H3" s="6">
        <f>E3*[1]Vehicles!K212</f>
        <v>1200</v>
      </c>
      <c r="I3" s="6">
        <f>D3*[1]Vehicles!K213</f>
        <v>180000</v>
      </c>
    </row>
    <row r="4" spans="1:9" x14ac:dyDescent="0.25">
      <c r="A4" s="31" t="s">
        <v>1568</v>
      </c>
      <c r="B4" s="31" t="s">
        <v>1569</v>
      </c>
      <c r="C4" s="36" t="s">
        <v>18</v>
      </c>
      <c r="D4" s="28">
        <v>60000</v>
      </c>
      <c r="E4" s="6">
        <f>D4*[1]Vehicles!K211</f>
        <v>12000</v>
      </c>
      <c r="F4" s="28">
        <v>1100</v>
      </c>
      <c r="G4" s="6">
        <v>200</v>
      </c>
      <c r="H4" s="6">
        <f>E4*[1]Vehicles!K212</f>
        <v>1200</v>
      </c>
      <c r="I4" s="6">
        <f>D4*[1]Vehicles!K213</f>
        <v>180000</v>
      </c>
    </row>
    <row r="5" spans="1:9" x14ac:dyDescent="0.25">
      <c r="A5" s="31" t="s">
        <v>1570</v>
      </c>
      <c r="B5" s="31" t="s">
        <v>1571</v>
      </c>
      <c r="C5" s="36" t="s">
        <v>18</v>
      </c>
      <c r="D5" s="28">
        <v>60000</v>
      </c>
      <c r="E5" s="6">
        <f>D5*[1]Vehicles!K211</f>
        <v>12000</v>
      </c>
      <c r="F5" s="28">
        <v>1100</v>
      </c>
      <c r="G5" s="6">
        <v>200</v>
      </c>
      <c r="H5" s="6">
        <f>E5*[1]Vehicles!K212</f>
        <v>1200</v>
      </c>
      <c r="I5" s="6">
        <f>D5*[1]Vehicles!K213</f>
        <v>180000</v>
      </c>
    </row>
    <row r="6" spans="1:9" x14ac:dyDescent="0.25">
      <c r="A6" s="31" t="s">
        <v>1572</v>
      </c>
      <c r="B6" s="31" t="s">
        <v>1573</v>
      </c>
      <c r="C6" s="36" t="s">
        <v>18</v>
      </c>
      <c r="D6" s="28">
        <v>60000</v>
      </c>
      <c r="E6" s="6">
        <f>D6*[1]Vehicles!K211</f>
        <v>12000</v>
      </c>
      <c r="F6" s="6">
        <v>1100</v>
      </c>
      <c r="G6" s="6">
        <v>200</v>
      </c>
      <c r="H6" s="6">
        <f>E6*[1]Vehicles!K212</f>
        <v>1200</v>
      </c>
      <c r="I6" s="6">
        <f>D6*[1]Vehicles!K213</f>
        <v>180000</v>
      </c>
    </row>
    <row r="7" spans="1:9" x14ac:dyDescent="0.25">
      <c r="A7" s="26" t="s">
        <v>1574</v>
      </c>
      <c r="B7" s="31" t="s">
        <v>1575</v>
      </c>
      <c r="C7" s="36" t="s">
        <v>18</v>
      </c>
      <c r="D7" s="28">
        <v>60000</v>
      </c>
      <c r="E7" s="6">
        <f>D7*[1]Vehicles!K211</f>
        <v>12000</v>
      </c>
      <c r="F7" s="28">
        <v>1100</v>
      </c>
      <c r="G7" s="6">
        <v>200</v>
      </c>
      <c r="H7" s="6">
        <f>E7*[1]Vehicles!K212</f>
        <v>1200</v>
      </c>
      <c r="I7" s="6">
        <f>D7*[1]Vehicles!K213</f>
        <v>180000</v>
      </c>
    </row>
    <row r="8" spans="1:9" x14ac:dyDescent="0.25">
      <c r="A8" s="31" t="s">
        <v>1576</v>
      </c>
      <c r="B8" s="31" t="s">
        <v>1577</v>
      </c>
      <c r="C8" s="36" t="s">
        <v>18</v>
      </c>
      <c r="D8" s="28">
        <v>60000</v>
      </c>
      <c r="E8" s="6">
        <f>D8*[1]Vehicles!K211</f>
        <v>12000</v>
      </c>
      <c r="F8" s="28">
        <v>1100</v>
      </c>
      <c r="G8" s="6">
        <v>200</v>
      </c>
      <c r="H8" s="6">
        <f>E8*[1]Vehicles!K212</f>
        <v>1200</v>
      </c>
      <c r="I8" s="6">
        <f>D8*[1]Vehicles!K213</f>
        <v>180000</v>
      </c>
    </row>
    <row r="9" spans="1:9" x14ac:dyDescent="0.25">
      <c r="A9" s="31" t="s">
        <v>1578</v>
      </c>
      <c r="B9" s="31" t="s">
        <v>1579</v>
      </c>
      <c r="C9" s="36" t="s">
        <v>18</v>
      </c>
      <c r="D9" s="28">
        <v>60000</v>
      </c>
      <c r="E9" s="6">
        <f>D9*[1]Vehicles!K211</f>
        <v>12000</v>
      </c>
      <c r="F9" s="28">
        <v>1100</v>
      </c>
      <c r="G9" s="6">
        <v>200</v>
      </c>
      <c r="H9" s="6">
        <f>E9*[1]Vehicles!K212</f>
        <v>1200</v>
      </c>
      <c r="I9" s="6">
        <f>D9*[1]Vehicles!K213</f>
        <v>180000</v>
      </c>
    </row>
    <row r="10" spans="1:9" x14ac:dyDescent="0.25">
      <c r="A10" s="31" t="s">
        <v>1580</v>
      </c>
      <c r="B10" s="31" t="s">
        <v>1581</v>
      </c>
      <c r="C10" s="36" t="s">
        <v>18</v>
      </c>
      <c r="D10" s="28">
        <v>60000</v>
      </c>
      <c r="E10" s="6">
        <f>D10*[1]Vehicles!K211</f>
        <v>12000</v>
      </c>
      <c r="F10" s="6">
        <v>1100</v>
      </c>
      <c r="G10" s="6">
        <v>200</v>
      </c>
      <c r="H10" s="6">
        <f>E10*[1]Vehicles!K212</f>
        <v>1200</v>
      </c>
      <c r="I10" s="6">
        <f>D10*[1]Vehicles!K213</f>
        <v>180000</v>
      </c>
    </row>
    <row r="11" spans="1:9" x14ac:dyDescent="0.25">
      <c r="A11" s="31" t="s">
        <v>1582</v>
      </c>
      <c r="B11" s="31" t="s">
        <v>1583</v>
      </c>
      <c r="C11" s="36" t="s">
        <v>18</v>
      </c>
      <c r="D11" s="28">
        <v>60000</v>
      </c>
      <c r="E11" s="6">
        <f>D11*[1]Vehicles!K211</f>
        <v>12000</v>
      </c>
      <c r="F11" s="28">
        <v>1100</v>
      </c>
      <c r="G11" s="6">
        <v>200</v>
      </c>
      <c r="H11" s="6">
        <f>E11*[1]Vehicles!K212</f>
        <v>1200</v>
      </c>
      <c r="I11" s="6">
        <f>D11*[1]Vehicles!K213</f>
        <v>180000</v>
      </c>
    </row>
    <row r="12" spans="1:9" x14ac:dyDescent="0.25">
      <c r="A12" s="31" t="s">
        <v>1584</v>
      </c>
      <c r="B12" s="31" t="s">
        <v>1585</v>
      </c>
      <c r="C12" s="36" t="s">
        <v>18</v>
      </c>
      <c r="D12" s="28">
        <v>60000</v>
      </c>
      <c r="E12" s="6">
        <f>D12*[1]Vehicles!K211</f>
        <v>12000</v>
      </c>
      <c r="F12" s="28">
        <v>1100</v>
      </c>
      <c r="G12" s="6">
        <v>200</v>
      </c>
      <c r="H12" s="6">
        <f>E12*[1]Vehicles!K212</f>
        <v>1200</v>
      </c>
      <c r="I12" s="6">
        <f>D12*[1]Vehicles!K213</f>
        <v>180000</v>
      </c>
    </row>
    <row r="13" spans="1:9" x14ac:dyDescent="0.25">
      <c r="A13" s="31" t="s">
        <v>1586</v>
      </c>
      <c r="B13" s="31" t="s">
        <v>1587</v>
      </c>
      <c r="C13" s="36" t="s">
        <v>18</v>
      </c>
      <c r="D13" s="28">
        <v>60000</v>
      </c>
      <c r="E13" s="6">
        <f>D13*[1]Vehicles!K211</f>
        <v>12000</v>
      </c>
      <c r="F13" s="28">
        <v>1100</v>
      </c>
      <c r="G13" s="6">
        <v>200</v>
      </c>
      <c r="H13" s="6">
        <f>E13*[1]Vehicles!K212</f>
        <v>1200</v>
      </c>
      <c r="I13" s="6">
        <f>D13*[1]Vehicles!K213</f>
        <v>180000</v>
      </c>
    </row>
    <row r="14" spans="1:9" x14ac:dyDescent="0.25">
      <c r="A14" s="31" t="s">
        <v>1588</v>
      </c>
      <c r="B14" s="31" t="s">
        <v>1589</v>
      </c>
      <c r="C14" s="36" t="s">
        <v>18</v>
      </c>
      <c r="D14" s="28">
        <v>60000</v>
      </c>
      <c r="E14" s="6">
        <f>D14*[1]Vehicles!K211</f>
        <v>12000</v>
      </c>
      <c r="F14" s="28">
        <v>1100</v>
      </c>
      <c r="G14" s="6">
        <v>200</v>
      </c>
      <c r="H14" s="6">
        <f>E14*[1]Vehicles!K212</f>
        <v>1200</v>
      </c>
      <c r="I14" s="6">
        <f>D14*[1]Vehicles!K213</f>
        <v>180000</v>
      </c>
    </row>
    <row r="15" spans="1:9" x14ac:dyDescent="0.25">
      <c r="A15" s="26" t="s">
        <v>1590</v>
      </c>
      <c r="B15" s="49" t="s">
        <v>1591</v>
      </c>
      <c r="C15" s="36" t="s">
        <v>33</v>
      </c>
      <c r="D15" s="6">
        <v>100000</v>
      </c>
      <c r="E15" s="6">
        <f>D15*[1]Vehicles!K211</f>
        <v>20000</v>
      </c>
      <c r="F15" s="6">
        <v>4000</v>
      </c>
      <c r="G15" s="6">
        <v>170</v>
      </c>
      <c r="H15" s="6">
        <f>E15*[1]Vehicles!K212</f>
        <v>2000</v>
      </c>
      <c r="I15" s="6">
        <f>D15*[1]Vehicles!K213</f>
        <v>300000</v>
      </c>
    </row>
    <row r="16" spans="1:9" x14ac:dyDescent="0.25">
      <c r="A16" s="26" t="s">
        <v>1592</v>
      </c>
      <c r="B16" s="26" t="s">
        <v>1593</v>
      </c>
      <c r="C16" s="36" t="s">
        <v>33</v>
      </c>
      <c r="D16" s="6">
        <v>100000</v>
      </c>
      <c r="E16" s="6">
        <f>D15*[1]Vehicles!K211</f>
        <v>20000</v>
      </c>
      <c r="F16" s="6">
        <v>4000</v>
      </c>
      <c r="G16" s="6">
        <v>160</v>
      </c>
      <c r="H16" s="6">
        <f>E16*[1]Vehicles!K212</f>
        <v>2000</v>
      </c>
      <c r="I16" s="6">
        <f>D16*[1]Vehicles!K213</f>
        <v>300000</v>
      </c>
    </row>
    <row r="17" spans="1:9" x14ac:dyDescent="0.25">
      <c r="A17" s="26" t="s">
        <v>1559</v>
      </c>
      <c r="B17" s="26" t="s">
        <v>1594</v>
      </c>
      <c r="C17" s="20" t="s">
        <v>233</v>
      </c>
      <c r="D17" s="33" t="s">
        <v>39</v>
      </c>
      <c r="E17" s="33" t="s">
        <v>39</v>
      </c>
      <c r="F17" s="33" t="s">
        <v>39</v>
      </c>
      <c r="G17" s="33" t="s">
        <v>39</v>
      </c>
      <c r="H17" s="33" t="s">
        <v>39</v>
      </c>
      <c r="I17" s="33" t="s">
        <v>39</v>
      </c>
    </row>
    <row r="18" spans="1:9" x14ac:dyDescent="0.25">
      <c r="A18" s="26" t="s">
        <v>1559</v>
      </c>
      <c r="B18" s="26" t="s">
        <v>1595</v>
      </c>
      <c r="C18" s="20" t="s">
        <v>233</v>
      </c>
      <c r="D18" s="33" t="s">
        <v>39</v>
      </c>
      <c r="E18" s="33" t="s">
        <v>39</v>
      </c>
      <c r="F18" s="33" t="s">
        <v>39</v>
      </c>
      <c r="G18" s="33" t="s">
        <v>39</v>
      </c>
      <c r="H18" s="33" t="s">
        <v>39</v>
      </c>
      <c r="I18" s="33" t="s">
        <v>39</v>
      </c>
    </row>
    <row r="19" spans="1:9" x14ac:dyDescent="0.25">
      <c r="A19" s="26" t="s">
        <v>1559</v>
      </c>
      <c r="B19" s="26" t="s">
        <v>1596</v>
      </c>
      <c r="C19" s="20" t="s">
        <v>233</v>
      </c>
      <c r="D19" s="33" t="s">
        <v>39</v>
      </c>
      <c r="E19" s="33" t="s">
        <v>39</v>
      </c>
      <c r="F19" s="33" t="s">
        <v>39</v>
      </c>
      <c r="G19" s="33" t="s">
        <v>39</v>
      </c>
      <c r="H19" s="33" t="s">
        <v>39</v>
      </c>
      <c r="I19" s="33" t="s">
        <v>39</v>
      </c>
    </row>
    <row r="20" spans="1:9" x14ac:dyDescent="0.25">
      <c r="A20" s="26" t="s">
        <v>1559</v>
      </c>
      <c r="B20" s="26" t="s">
        <v>1597</v>
      </c>
      <c r="C20" s="20" t="s">
        <v>233</v>
      </c>
      <c r="D20" s="33" t="s">
        <v>39</v>
      </c>
      <c r="E20" s="33" t="s">
        <v>39</v>
      </c>
      <c r="F20" s="33" t="s">
        <v>39</v>
      </c>
      <c r="G20" s="33" t="s">
        <v>39</v>
      </c>
      <c r="H20" s="33" t="s">
        <v>39</v>
      </c>
      <c r="I20" s="33" t="s">
        <v>39</v>
      </c>
    </row>
  </sheetData>
  <conditionalFormatting sqref="C2:C16">
    <cfRule type="cellIs" dxfId="309" priority="21" operator="equal">
      <formula>"Common"</formula>
    </cfRule>
  </conditionalFormatting>
  <conditionalFormatting sqref="C2:C16">
    <cfRule type="cellIs" dxfId="308" priority="22" operator="equal">
      <formula>"Uncommon"</formula>
    </cfRule>
  </conditionalFormatting>
  <conditionalFormatting sqref="C2:C16">
    <cfRule type="cellIs" dxfId="307" priority="23" operator="equal">
      <formula>"Rare"</formula>
    </cfRule>
  </conditionalFormatting>
  <conditionalFormatting sqref="C2:C16">
    <cfRule type="cellIs" dxfId="306" priority="24" operator="equal">
      <formula>"Epic"</formula>
    </cfRule>
  </conditionalFormatting>
  <conditionalFormatting sqref="C2:C16">
    <cfRule type="cellIs" dxfId="305" priority="25" operator="equal">
      <formula>"High End"</formula>
    </cfRule>
  </conditionalFormatting>
  <conditionalFormatting sqref="C17">
    <cfRule type="cellIs" dxfId="304" priority="16" operator="equal">
      <formula>"Common"</formula>
    </cfRule>
  </conditionalFormatting>
  <conditionalFormatting sqref="C17">
    <cfRule type="cellIs" dxfId="303" priority="17" operator="equal">
      <formula>"Uncommon"</formula>
    </cfRule>
  </conditionalFormatting>
  <conditionalFormatting sqref="C17">
    <cfRule type="cellIs" dxfId="302" priority="18" operator="equal">
      <formula>"Rare"</formula>
    </cfRule>
  </conditionalFormatting>
  <conditionalFormatting sqref="C17">
    <cfRule type="cellIs" dxfId="301" priority="19" operator="equal">
      <formula>"Epic"</formula>
    </cfRule>
  </conditionalFormatting>
  <conditionalFormatting sqref="C17">
    <cfRule type="cellIs" dxfId="300" priority="20" operator="equal">
      <formula>"High End"</formula>
    </cfRule>
  </conditionalFormatting>
  <conditionalFormatting sqref="C18">
    <cfRule type="cellIs" dxfId="299" priority="11" operator="equal">
      <formula>"Common"</formula>
    </cfRule>
  </conditionalFormatting>
  <conditionalFormatting sqref="C18">
    <cfRule type="cellIs" dxfId="298" priority="12" operator="equal">
      <formula>"Uncommon"</formula>
    </cfRule>
  </conditionalFormatting>
  <conditionalFormatting sqref="C18">
    <cfRule type="cellIs" dxfId="297" priority="13" operator="equal">
      <formula>"Rare"</formula>
    </cfRule>
  </conditionalFormatting>
  <conditionalFormatting sqref="C18">
    <cfRule type="cellIs" dxfId="296" priority="14" operator="equal">
      <formula>"Epic"</formula>
    </cfRule>
  </conditionalFormatting>
  <conditionalFormatting sqref="C18">
    <cfRule type="cellIs" dxfId="295" priority="15" operator="equal">
      <formula>"High End"</formula>
    </cfRule>
  </conditionalFormatting>
  <conditionalFormatting sqref="C19">
    <cfRule type="cellIs" dxfId="294" priority="6" operator="equal">
      <formula>"Common"</formula>
    </cfRule>
  </conditionalFormatting>
  <conditionalFormatting sqref="C19">
    <cfRule type="cellIs" dxfId="293" priority="7" operator="equal">
      <formula>"Uncommon"</formula>
    </cfRule>
  </conditionalFormatting>
  <conditionalFormatting sqref="C19">
    <cfRule type="cellIs" dxfId="292" priority="8" operator="equal">
      <formula>"Rare"</formula>
    </cfRule>
  </conditionalFormatting>
  <conditionalFormatting sqref="C19">
    <cfRule type="cellIs" dxfId="291" priority="9" operator="equal">
      <formula>"Epic"</formula>
    </cfRule>
  </conditionalFormatting>
  <conditionalFormatting sqref="C19">
    <cfRule type="cellIs" dxfId="290" priority="10" operator="equal">
      <formula>"High End"</formula>
    </cfRule>
  </conditionalFormatting>
  <conditionalFormatting sqref="C20">
    <cfRule type="cellIs" dxfId="289" priority="1" operator="equal">
      <formula>"Common"</formula>
    </cfRule>
  </conditionalFormatting>
  <conditionalFormatting sqref="C20">
    <cfRule type="cellIs" dxfId="288" priority="2" operator="equal">
      <formula>"Uncommon"</formula>
    </cfRule>
  </conditionalFormatting>
  <conditionalFormatting sqref="C20">
    <cfRule type="cellIs" dxfId="287" priority="3" operator="equal">
      <formula>"Rare"</formula>
    </cfRule>
  </conditionalFormatting>
  <conditionalFormatting sqref="C20">
    <cfRule type="cellIs" dxfId="286" priority="4" operator="equal">
      <formula>"Epic"</formula>
    </cfRule>
  </conditionalFormatting>
  <conditionalFormatting sqref="C20">
    <cfRule type="cellIs" dxfId="285" priority="5" operator="equal">
      <formula>"High End"</formula>
    </cfRule>
  </conditionalFormatting>
  <dataValidations count="1">
    <dataValidation type="list" allowBlank="1" sqref="C2:C16" xr:uid="{00000000-0002-0000-04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57B4-B6D3-49F9-9C55-02429CAB5FF1}">
  <dimension ref="A1:I38"/>
  <sheetViews>
    <sheetView workbookViewId="0">
      <selection sqref="A1:I38"/>
    </sheetView>
  </sheetViews>
  <sheetFormatPr defaultRowHeight="15" x14ac:dyDescent="0.25"/>
  <cols>
    <col min="1" max="1" width="27.42578125" bestFit="1" customWidth="1"/>
    <col min="2" max="2" width="45.140625" bestFit="1" customWidth="1"/>
    <col min="3" max="3" width="15.140625" bestFit="1" customWidth="1"/>
    <col min="4" max="4" width="9" bestFit="1" customWidth="1"/>
    <col min="6" max="6" width="12.7109375" bestFit="1" customWidth="1"/>
    <col min="7" max="7" width="11.42578125" bestFit="1" customWidth="1"/>
    <col min="8" max="8" width="16.42578125" bestFit="1" customWidth="1"/>
    <col min="9" max="9" width="20.28515625" bestFit="1" customWidth="1"/>
  </cols>
  <sheetData>
    <row r="1" spans="1:9" x14ac:dyDescent="0.25">
      <c r="A1" s="61" t="s">
        <v>0</v>
      </c>
      <c r="B1" s="61" t="s">
        <v>1</v>
      </c>
      <c r="C1" s="61" t="s">
        <v>1425</v>
      </c>
      <c r="D1" s="61" t="s">
        <v>3</v>
      </c>
      <c r="E1" s="61" t="s">
        <v>4</v>
      </c>
      <c r="F1" s="61" t="s">
        <v>1424</v>
      </c>
      <c r="G1" s="61" t="s">
        <v>1423</v>
      </c>
      <c r="H1" s="23" t="s">
        <v>7</v>
      </c>
      <c r="I1" s="60" t="s">
        <v>8</v>
      </c>
    </row>
    <row r="2" spans="1:9" x14ac:dyDescent="0.25">
      <c r="A2" s="26" t="s">
        <v>1598</v>
      </c>
      <c r="B2" s="27" t="s">
        <v>1599</v>
      </c>
      <c r="C2" s="36" t="s">
        <v>18</v>
      </c>
      <c r="D2" s="6">
        <v>25000</v>
      </c>
      <c r="E2" s="6">
        <f>D2*[1]Vehicles!K233</f>
        <v>5000</v>
      </c>
      <c r="F2" s="6">
        <v>1300</v>
      </c>
      <c r="G2" s="6">
        <v>245</v>
      </c>
      <c r="H2" s="6">
        <f>E2*[1]Vehicles!K234</f>
        <v>500</v>
      </c>
      <c r="I2" s="6">
        <f>D2*[1]Vehicles!K235</f>
        <v>50000</v>
      </c>
    </row>
    <row r="3" spans="1:9" x14ac:dyDescent="0.25">
      <c r="A3" s="26" t="s">
        <v>1598</v>
      </c>
      <c r="B3" s="27" t="s">
        <v>1600</v>
      </c>
      <c r="C3" s="36" t="s">
        <v>18</v>
      </c>
      <c r="D3" s="6">
        <v>25000</v>
      </c>
      <c r="E3" s="6">
        <f>D3*[1]Vehicles!K233</f>
        <v>5000</v>
      </c>
      <c r="F3" s="6">
        <v>1300</v>
      </c>
      <c r="G3" s="6">
        <v>245</v>
      </c>
      <c r="H3" s="6">
        <f>E3*[1]Vehicles!K234</f>
        <v>500</v>
      </c>
      <c r="I3" s="6">
        <f>D3*[1]Vehicles!K235</f>
        <v>50000</v>
      </c>
    </row>
    <row r="4" spans="1:9" x14ac:dyDescent="0.25">
      <c r="A4" s="26" t="s">
        <v>1601</v>
      </c>
      <c r="B4" s="27" t="s">
        <v>1602</v>
      </c>
      <c r="C4" s="36" t="s">
        <v>11</v>
      </c>
      <c r="D4" s="6">
        <v>20000</v>
      </c>
      <c r="E4" s="6">
        <f>D4*[1]Vehicles!K233</f>
        <v>4000</v>
      </c>
      <c r="F4" s="6">
        <v>1300</v>
      </c>
      <c r="G4" s="6">
        <v>245</v>
      </c>
      <c r="H4" s="6">
        <f>E4*[1]Vehicles!K234</f>
        <v>400</v>
      </c>
      <c r="I4" s="6">
        <f>D4*[1]Vehicles!K235</f>
        <v>40000</v>
      </c>
    </row>
    <row r="5" spans="1:9" x14ac:dyDescent="0.25">
      <c r="A5" s="26" t="s">
        <v>1603</v>
      </c>
      <c r="B5" s="27" t="s">
        <v>1604</v>
      </c>
      <c r="C5" s="36" t="s">
        <v>11</v>
      </c>
      <c r="D5" s="6">
        <v>20000</v>
      </c>
      <c r="E5" s="6">
        <f>D5*[1]Vehicles!K233</f>
        <v>4000</v>
      </c>
      <c r="F5" s="6">
        <v>1300</v>
      </c>
      <c r="G5" s="6">
        <v>245</v>
      </c>
      <c r="H5" s="6">
        <f>E5*[1]Vehicles!K234</f>
        <v>400</v>
      </c>
      <c r="I5" s="6">
        <f>D5*[1]Vehicles!K235</f>
        <v>40000</v>
      </c>
    </row>
    <row r="6" spans="1:9" x14ac:dyDescent="0.25">
      <c r="A6" s="26" t="s">
        <v>1605</v>
      </c>
      <c r="B6" s="27" t="s">
        <v>1606</v>
      </c>
      <c r="C6" s="36" t="s">
        <v>11</v>
      </c>
      <c r="D6" s="6">
        <v>20000</v>
      </c>
      <c r="E6" s="6">
        <f>D6*[1]Vehicles!K233</f>
        <v>4000</v>
      </c>
      <c r="F6" s="6">
        <v>1300</v>
      </c>
      <c r="G6" s="6">
        <v>245</v>
      </c>
      <c r="H6" s="6">
        <f>E6*[1]Vehicles!K234</f>
        <v>400</v>
      </c>
      <c r="I6" s="6">
        <f>D6*[1]Vehicles!K235</f>
        <v>40000</v>
      </c>
    </row>
    <row r="7" spans="1:9" x14ac:dyDescent="0.25">
      <c r="A7" s="26" t="s">
        <v>1607</v>
      </c>
      <c r="B7" s="27" t="s">
        <v>1608</v>
      </c>
      <c r="C7" s="36" t="s">
        <v>11</v>
      </c>
      <c r="D7" s="6">
        <v>20000</v>
      </c>
      <c r="E7" s="6">
        <f>D7*[1]Vehicles!K233</f>
        <v>4000</v>
      </c>
      <c r="F7" s="6">
        <v>1300</v>
      </c>
      <c r="G7" s="6">
        <v>245</v>
      </c>
      <c r="H7" s="6">
        <f>E7*[1]Vehicles!K234</f>
        <v>400</v>
      </c>
      <c r="I7" s="6">
        <f>D7*[1]Vehicles!K235</f>
        <v>40000</v>
      </c>
    </row>
    <row r="8" spans="1:9" x14ac:dyDescent="0.25">
      <c r="A8" s="26" t="s">
        <v>1609</v>
      </c>
      <c r="B8" s="27" t="s">
        <v>1610</v>
      </c>
      <c r="C8" s="36" t="s">
        <v>11</v>
      </c>
      <c r="D8" s="6">
        <v>20000</v>
      </c>
      <c r="E8" s="6">
        <f>D8*[1]Vehicles!K233</f>
        <v>4000</v>
      </c>
      <c r="F8" s="6">
        <v>1300</v>
      </c>
      <c r="G8" s="6">
        <v>245</v>
      </c>
      <c r="H8" s="6">
        <f>E8*[1]Vehicles!K234</f>
        <v>400</v>
      </c>
      <c r="I8" s="6">
        <f>D8*[1]Vehicles!K235</f>
        <v>40000</v>
      </c>
    </row>
    <row r="9" spans="1:9" x14ac:dyDescent="0.25">
      <c r="A9" s="31" t="s">
        <v>1611</v>
      </c>
      <c r="B9" s="27" t="s">
        <v>1612</v>
      </c>
      <c r="C9" s="36" t="s">
        <v>11</v>
      </c>
      <c r="D9" s="6">
        <v>20000</v>
      </c>
      <c r="E9" s="6">
        <f>D9*[1]Vehicles!K233</f>
        <v>4000</v>
      </c>
      <c r="F9" s="6">
        <v>1300</v>
      </c>
      <c r="G9" s="6">
        <v>245</v>
      </c>
      <c r="H9" s="6">
        <f>E9*[1]Vehicles!K234</f>
        <v>400</v>
      </c>
      <c r="I9" s="6">
        <f>D9*[1]Vehicles!K235</f>
        <v>40000</v>
      </c>
    </row>
    <row r="10" spans="1:9" x14ac:dyDescent="0.25">
      <c r="A10" s="31" t="s">
        <v>1613</v>
      </c>
      <c r="B10" s="27" t="s">
        <v>1614</v>
      </c>
      <c r="C10" s="36" t="s">
        <v>11</v>
      </c>
      <c r="D10" s="6">
        <v>20000</v>
      </c>
      <c r="E10" s="6">
        <f>D10*[1]Vehicles!K233</f>
        <v>4000</v>
      </c>
      <c r="F10" s="6">
        <v>1300</v>
      </c>
      <c r="G10" s="6">
        <v>245</v>
      </c>
      <c r="H10" s="6">
        <f>E10*[1]Vehicles!K234</f>
        <v>400</v>
      </c>
      <c r="I10" s="6">
        <f>D10*[1]Vehicles!K235</f>
        <v>40000</v>
      </c>
    </row>
    <row r="11" spans="1:9" x14ac:dyDescent="0.25">
      <c r="A11" s="31" t="s">
        <v>1609</v>
      </c>
      <c r="B11" s="27" t="s">
        <v>1615</v>
      </c>
      <c r="C11" s="36" t="s">
        <v>11</v>
      </c>
      <c r="D11" s="6">
        <v>20000</v>
      </c>
      <c r="E11" s="6">
        <f>D11*[1]Vehicles!K233</f>
        <v>4000</v>
      </c>
      <c r="F11" s="6">
        <v>1300</v>
      </c>
      <c r="G11" s="6">
        <v>245</v>
      </c>
      <c r="H11" s="6">
        <f>E11*[1]Vehicles!K234</f>
        <v>400</v>
      </c>
      <c r="I11" s="6">
        <f>D11*[1]Vehicles!K235</f>
        <v>40000</v>
      </c>
    </row>
    <row r="12" spans="1:9" x14ac:dyDescent="0.25">
      <c r="A12" s="31" t="s">
        <v>1603</v>
      </c>
      <c r="B12" s="31" t="s">
        <v>1616</v>
      </c>
      <c r="C12" s="36" t="s">
        <v>11</v>
      </c>
      <c r="D12" s="6">
        <v>20000</v>
      </c>
      <c r="E12" s="6">
        <f>D12*[1]Vehicles!K233</f>
        <v>4000</v>
      </c>
      <c r="F12" s="6">
        <v>1300</v>
      </c>
      <c r="G12" s="6">
        <v>245</v>
      </c>
      <c r="H12" s="6">
        <f>E12*[1]Vehicles!K234</f>
        <v>400</v>
      </c>
      <c r="I12" s="6">
        <f>D12*[1]Vehicles!K235</f>
        <v>40000</v>
      </c>
    </row>
    <row r="13" spans="1:9" x14ac:dyDescent="0.25">
      <c r="A13" s="31" t="s">
        <v>1617</v>
      </c>
      <c r="B13" s="27" t="s">
        <v>1618</v>
      </c>
      <c r="C13" s="36" t="s">
        <v>11</v>
      </c>
      <c r="D13" s="6">
        <v>20000</v>
      </c>
      <c r="E13" s="6">
        <f>D13*[1]Vehicles!K233</f>
        <v>4000</v>
      </c>
      <c r="F13" s="6">
        <v>1300</v>
      </c>
      <c r="G13" s="6">
        <v>245</v>
      </c>
      <c r="H13" s="6">
        <f>E13*[1]Vehicles!K234</f>
        <v>400</v>
      </c>
      <c r="I13" s="6">
        <f>D13*[1]Vehicles!K235</f>
        <v>40000</v>
      </c>
    </row>
    <row r="14" spans="1:9" x14ac:dyDescent="0.25">
      <c r="A14" s="31" t="s">
        <v>1603</v>
      </c>
      <c r="B14" s="27" t="s">
        <v>1619</v>
      </c>
      <c r="C14" s="36" t="s">
        <v>11</v>
      </c>
      <c r="D14" s="6">
        <v>20000</v>
      </c>
      <c r="E14" s="6">
        <f>D14*[1]Vehicles!K233</f>
        <v>4000</v>
      </c>
      <c r="F14" s="6">
        <v>1300</v>
      </c>
      <c r="G14" s="6">
        <v>245</v>
      </c>
      <c r="H14" s="6">
        <f>E14*[1]Vehicles!K234</f>
        <v>400</v>
      </c>
      <c r="I14" s="6">
        <f>D14*[1]Vehicles!K235</f>
        <v>40000</v>
      </c>
    </row>
    <row r="15" spans="1:9" x14ac:dyDescent="0.25">
      <c r="A15" s="31" t="s">
        <v>1620</v>
      </c>
      <c r="B15" s="27" t="s">
        <v>1621</v>
      </c>
      <c r="C15" s="36" t="s">
        <v>11</v>
      </c>
      <c r="D15" s="6">
        <v>20000</v>
      </c>
      <c r="E15" s="6">
        <f>D15*[1]Vehicles!K233</f>
        <v>4000</v>
      </c>
      <c r="F15" s="6">
        <v>1300</v>
      </c>
      <c r="G15" s="6">
        <v>245</v>
      </c>
      <c r="H15" s="6">
        <f>E15*[1]Vehicles!K234</f>
        <v>400</v>
      </c>
      <c r="I15" s="6">
        <f>D15*[1]Vehicles!K235</f>
        <v>40000</v>
      </c>
    </row>
    <row r="16" spans="1:9" x14ac:dyDescent="0.25">
      <c r="A16" s="31" t="s">
        <v>1622</v>
      </c>
      <c r="B16" s="27" t="s">
        <v>1623</v>
      </c>
      <c r="C16" s="36" t="s">
        <v>11</v>
      </c>
      <c r="D16" s="6">
        <v>20000</v>
      </c>
      <c r="E16" s="6">
        <f>D16*[1]Vehicles!K233</f>
        <v>4000</v>
      </c>
      <c r="F16" s="6">
        <v>1300</v>
      </c>
      <c r="G16" s="6">
        <v>245</v>
      </c>
      <c r="H16" s="6">
        <f>E16*[1]Vehicles!K234</f>
        <v>400</v>
      </c>
      <c r="I16" s="6">
        <f>D16*[1]Vehicles!K235</f>
        <v>40000</v>
      </c>
    </row>
    <row r="17" spans="1:9" x14ac:dyDescent="0.25">
      <c r="A17" s="26" t="s">
        <v>1624</v>
      </c>
      <c r="B17" s="27" t="s">
        <v>1625</v>
      </c>
      <c r="C17" s="36" t="s">
        <v>33</v>
      </c>
      <c r="D17" s="6">
        <v>50000</v>
      </c>
      <c r="E17" s="6">
        <f>D17*[1]Vehicles!K233</f>
        <v>10000</v>
      </c>
      <c r="F17" s="6">
        <v>4600</v>
      </c>
      <c r="G17" s="6">
        <v>290</v>
      </c>
      <c r="H17" s="6">
        <f>E17*[1]Vehicles!K234</f>
        <v>1000</v>
      </c>
      <c r="I17" s="6">
        <f>D17*[1]Vehicles!K235</f>
        <v>100000</v>
      </c>
    </row>
    <row r="18" spans="1:9" x14ac:dyDescent="0.25">
      <c r="A18" s="26" t="s">
        <v>1626</v>
      </c>
      <c r="B18" s="31" t="s">
        <v>1627</v>
      </c>
      <c r="C18" s="36" t="s">
        <v>33</v>
      </c>
      <c r="D18" s="6">
        <v>50000</v>
      </c>
      <c r="E18" s="6">
        <f>D18*[1]Vehicles!K233</f>
        <v>10000</v>
      </c>
      <c r="F18" s="28">
        <v>4600</v>
      </c>
      <c r="G18" s="6">
        <v>290</v>
      </c>
      <c r="H18" s="6">
        <f>E18*[1]Vehicles!K234</f>
        <v>1000</v>
      </c>
      <c r="I18" s="6">
        <f>D18*[1]Vehicles!K235</f>
        <v>100000</v>
      </c>
    </row>
    <row r="19" spans="1:9" x14ac:dyDescent="0.25">
      <c r="A19" s="31" t="s">
        <v>1628</v>
      </c>
      <c r="B19" s="31" t="s">
        <v>1629</v>
      </c>
      <c r="C19" s="36" t="s">
        <v>33</v>
      </c>
      <c r="D19" s="6">
        <v>50000</v>
      </c>
      <c r="E19" s="6">
        <f>D19*[1]Vehicles!K233</f>
        <v>10000</v>
      </c>
      <c r="F19" s="28">
        <v>4600</v>
      </c>
      <c r="G19" s="6">
        <v>290</v>
      </c>
      <c r="H19" s="6">
        <f>E19*[1]Vehicles!K234</f>
        <v>1000</v>
      </c>
      <c r="I19" s="6">
        <f>D19*[1]Vehicles!K235</f>
        <v>100000</v>
      </c>
    </row>
    <row r="20" spans="1:9" x14ac:dyDescent="0.25">
      <c r="A20" s="26" t="s">
        <v>1630</v>
      </c>
      <c r="B20" s="27" t="s">
        <v>1631</v>
      </c>
      <c r="C20" s="36" t="s">
        <v>26</v>
      </c>
      <c r="D20" s="6">
        <v>35000</v>
      </c>
      <c r="E20" s="6">
        <f>D20*[1]Vehicles!K233</f>
        <v>7000</v>
      </c>
      <c r="F20" s="6">
        <v>2500</v>
      </c>
      <c r="G20" s="6">
        <v>217</v>
      </c>
      <c r="H20" s="6">
        <f>E20*[1]Vehicles!K234</f>
        <v>700</v>
      </c>
      <c r="I20" s="6">
        <f>D20*[1]Vehicles!K235</f>
        <v>70000</v>
      </c>
    </row>
    <row r="21" spans="1:9" x14ac:dyDescent="0.25">
      <c r="A21" s="26" t="s">
        <v>1632</v>
      </c>
      <c r="B21" s="27" t="s">
        <v>1633</v>
      </c>
      <c r="C21" s="36" t="s">
        <v>26</v>
      </c>
      <c r="D21" s="6">
        <v>30000</v>
      </c>
      <c r="E21" s="6">
        <f>D21*[1]Vehicles!K233</f>
        <v>6000</v>
      </c>
      <c r="F21" s="6">
        <v>3200</v>
      </c>
      <c r="G21" s="6">
        <v>250</v>
      </c>
      <c r="H21" s="6">
        <f>E21*[1]Vehicles!K234</f>
        <v>600</v>
      </c>
      <c r="I21" s="6">
        <f>D21*[1]Vehicles!K235</f>
        <v>60000</v>
      </c>
    </row>
    <row r="22" spans="1:9" x14ac:dyDescent="0.25">
      <c r="A22" s="31" t="s">
        <v>1634</v>
      </c>
      <c r="B22" s="27" t="s">
        <v>1635</v>
      </c>
      <c r="C22" s="36" t="s">
        <v>26</v>
      </c>
      <c r="D22" s="6">
        <v>30000</v>
      </c>
      <c r="E22" s="6">
        <f>D22*[1]Vehicles!K233</f>
        <v>6000</v>
      </c>
      <c r="F22" s="6">
        <v>3200</v>
      </c>
      <c r="G22" s="6">
        <v>250</v>
      </c>
      <c r="H22" s="6">
        <f>E22*[1]Vehicles!K234</f>
        <v>600</v>
      </c>
      <c r="I22" s="6">
        <f>D22*[1]Vehicles!K235</f>
        <v>60000</v>
      </c>
    </row>
    <row r="23" spans="1:9" x14ac:dyDescent="0.25">
      <c r="A23" s="31" t="s">
        <v>1636</v>
      </c>
      <c r="B23" s="27" t="s">
        <v>1637</v>
      </c>
      <c r="C23" s="36" t="s">
        <v>26</v>
      </c>
      <c r="D23" s="6">
        <v>45000</v>
      </c>
      <c r="E23" s="6">
        <f>D23*[1]Vehicles!K233</f>
        <v>9000</v>
      </c>
      <c r="F23" s="6">
        <v>4300</v>
      </c>
      <c r="G23" s="6">
        <v>250</v>
      </c>
      <c r="H23" s="6">
        <f>E23*[1]Vehicles!K234</f>
        <v>900</v>
      </c>
      <c r="I23" s="6">
        <f>D23*[1]Vehicles!K235</f>
        <v>90000</v>
      </c>
    </row>
    <row r="24" spans="1:9" x14ac:dyDescent="0.25">
      <c r="A24" s="31" t="s">
        <v>1638</v>
      </c>
      <c r="B24" s="31" t="s">
        <v>1639</v>
      </c>
      <c r="C24" s="36" t="s">
        <v>26</v>
      </c>
      <c r="D24" s="6">
        <v>45000</v>
      </c>
      <c r="E24" s="6">
        <f>D24*[1]Vehicles!K233</f>
        <v>9000</v>
      </c>
      <c r="F24" s="6">
        <v>4300</v>
      </c>
      <c r="G24" s="6">
        <v>250</v>
      </c>
      <c r="H24" s="6">
        <f>E24*[1]Vehicles!K234</f>
        <v>900</v>
      </c>
      <c r="I24" s="6">
        <f>D24*[1]Vehicles!K235</f>
        <v>90000</v>
      </c>
    </row>
    <row r="25" spans="1:9" x14ac:dyDescent="0.25">
      <c r="A25" s="31" t="s">
        <v>1640</v>
      </c>
      <c r="B25" s="31" t="s">
        <v>1641</v>
      </c>
      <c r="C25" s="36" t="s">
        <v>11</v>
      </c>
      <c r="D25" s="6">
        <v>20000</v>
      </c>
      <c r="E25" s="6">
        <f>D25*[1]Vehicles!K233</f>
        <v>4000</v>
      </c>
      <c r="F25" s="6">
        <v>1100</v>
      </c>
      <c r="G25" s="6">
        <v>250</v>
      </c>
      <c r="H25" s="6">
        <f>E25*[1]Vehicles!K234</f>
        <v>400</v>
      </c>
      <c r="I25" s="6">
        <f>D25*[1]Vehicles!K235</f>
        <v>40000</v>
      </c>
    </row>
    <row r="26" spans="1:9" x14ac:dyDescent="0.25">
      <c r="A26" s="31" t="s">
        <v>1642</v>
      </c>
      <c r="B26" s="31" t="s">
        <v>1643</v>
      </c>
      <c r="C26" s="36" t="s">
        <v>11</v>
      </c>
      <c r="D26" s="28">
        <v>20000</v>
      </c>
      <c r="E26" s="6">
        <f>D26*[1]Vehicles!K233</f>
        <v>4000</v>
      </c>
      <c r="F26" s="6">
        <v>1100</v>
      </c>
      <c r="G26" s="6">
        <v>250</v>
      </c>
      <c r="H26" s="6">
        <f>E26*[1]Vehicles!K234</f>
        <v>400</v>
      </c>
      <c r="I26" s="6">
        <f>D26*[1]Vehicles!K235</f>
        <v>40000</v>
      </c>
    </row>
    <row r="27" spans="1:9" x14ac:dyDescent="0.25">
      <c r="A27" s="26" t="s">
        <v>1644</v>
      </c>
      <c r="B27" s="27" t="s">
        <v>1645</v>
      </c>
      <c r="C27" s="36" t="s">
        <v>33</v>
      </c>
      <c r="D27" s="6">
        <v>50000</v>
      </c>
      <c r="E27" s="6">
        <f>D27*[1]Vehicles!K233</f>
        <v>10000</v>
      </c>
      <c r="F27" s="6">
        <v>4800</v>
      </c>
      <c r="G27" s="6">
        <v>300</v>
      </c>
      <c r="H27" s="6">
        <f>E27*[1]Vehicles!K234</f>
        <v>1000</v>
      </c>
      <c r="I27" s="6">
        <f>D27*[1]Vehicles!K235</f>
        <v>100000</v>
      </c>
    </row>
    <row r="28" spans="1:9" x14ac:dyDescent="0.25">
      <c r="A28" s="26" t="s">
        <v>1646</v>
      </c>
      <c r="B28" s="27" t="s">
        <v>1647</v>
      </c>
      <c r="C28" s="36" t="s">
        <v>33</v>
      </c>
      <c r="D28" s="6">
        <v>60000</v>
      </c>
      <c r="E28" s="6">
        <f>D28*[1]Vehicles!K233</f>
        <v>12000</v>
      </c>
      <c r="F28" s="6">
        <v>6000</v>
      </c>
      <c r="G28" s="6">
        <v>300</v>
      </c>
      <c r="H28" s="6">
        <f>E28*[1]Vehicles!K234</f>
        <v>1200</v>
      </c>
      <c r="I28" s="6">
        <f>D28*[1]Vehicles!K235</f>
        <v>120000</v>
      </c>
    </row>
    <row r="29" spans="1:9" x14ac:dyDescent="0.25">
      <c r="A29" s="26" t="s">
        <v>1648</v>
      </c>
      <c r="B29" s="27" t="s">
        <v>1649</v>
      </c>
      <c r="C29" s="36" t="s">
        <v>33</v>
      </c>
      <c r="D29" s="6">
        <v>60000</v>
      </c>
      <c r="E29" s="6">
        <f>D29*[1]Vehicles!K233</f>
        <v>12000</v>
      </c>
      <c r="F29" s="6">
        <v>6000</v>
      </c>
      <c r="G29" s="6">
        <v>300</v>
      </c>
      <c r="H29" s="6">
        <f>E29*[1]Vehicles!K234</f>
        <v>1200</v>
      </c>
      <c r="I29" s="6">
        <f>D29*[1]Vehicles!K235</f>
        <v>120000</v>
      </c>
    </row>
    <row r="30" spans="1:9" x14ac:dyDescent="0.25">
      <c r="A30" s="26" t="s">
        <v>1650</v>
      </c>
      <c r="B30" s="27" t="s">
        <v>1651</v>
      </c>
      <c r="C30" s="20" t="s">
        <v>233</v>
      </c>
      <c r="D30" s="34" t="s">
        <v>39</v>
      </c>
      <c r="E30" s="34" t="s">
        <v>39</v>
      </c>
      <c r="F30" s="34" t="s">
        <v>39</v>
      </c>
      <c r="G30" s="34" t="s">
        <v>39</v>
      </c>
      <c r="H30" s="34" t="s">
        <v>39</v>
      </c>
      <c r="I30" s="34" t="s">
        <v>39</v>
      </c>
    </row>
    <row r="31" spans="1:9" x14ac:dyDescent="0.25">
      <c r="A31" s="26" t="s">
        <v>1652</v>
      </c>
      <c r="B31" s="27" t="s">
        <v>1653</v>
      </c>
      <c r="C31" s="20" t="s">
        <v>233</v>
      </c>
      <c r="D31" s="34" t="s">
        <v>39</v>
      </c>
      <c r="E31" s="34" t="s">
        <v>39</v>
      </c>
      <c r="F31" s="34" t="s">
        <v>39</v>
      </c>
      <c r="G31" s="34" t="s">
        <v>39</v>
      </c>
      <c r="H31" s="34" t="s">
        <v>39</v>
      </c>
      <c r="I31" s="34" t="s">
        <v>39</v>
      </c>
    </row>
    <row r="32" spans="1:9" x14ac:dyDescent="0.25">
      <c r="A32" s="26" t="s">
        <v>1654</v>
      </c>
      <c r="B32" s="27" t="s">
        <v>1655</v>
      </c>
      <c r="C32" s="20" t="s">
        <v>233</v>
      </c>
      <c r="D32" s="34" t="s">
        <v>39</v>
      </c>
      <c r="E32" s="34" t="s">
        <v>39</v>
      </c>
      <c r="F32" s="34" t="s">
        <v>39</v>
      </c>
      <c r="G32" s="34" t="s">
        <v>39</v>
      </c>
      <c r="H32" s="34" t="s">
        <v>39</v>
      </c>
      <c r="I32" s="34" t="s">
        <v>39</v>
      </c>
    </row>
    <row r="33" spans="1:9" x14ac:dyDescent="0.25">
      <c r="A33" s="26" t="s">
        <v>1656</v>
      </c>
      <c r="B33" s="27" t="s">
        <v>1657</v>
      </c>
      <c r="C33" s="20" t="s">
        <v>233</v>
      </c>
      <c r="D33" s="34" t="s">
        <v>39</v>
      </c>
      <c r="E33" s="34" t="s">
        <v>39</v>
      </c>
      <c r="F33" s="34" t="s">
        <v>39</v>
      </c>
      <c r="G33" s="34" t="s">
        <v>39</v>
      </c>
      <c r="H33" s="34" t="s">
        <v>39</v>
      </c>
      <c r="I33" s="34" t="s">
        <v>39</v>
      </c>
    </row>
    <row r="34" spans="1:9" x14ac:dyDescent="0.25">
      <c r="A34" s="26" t="s">
        <v>1658</v>
      </c>
      <c r="B34" s="27" t="s">
        <v>1659</v>
      </c>
      <c r="C34" s="20" t="s">
        <v>233</v>
      </c>
      <c r="D34" s="34" t="s">
        <v>39</v>
      </c>
      <c r="E34" s="34" t="s">
        <v>39</v>
      </c>
      <c r="F34" s="34" t="s">
        <v>39</v>
      </c>
      <c r="G34" s="34" t="s">
        <v>39</v>
      </c>
      <c r="H34" s="34" t="s">
        <v>39</v>
      </c>
      <c r="I34" s="34" t="s">
        <v>39</v>
      </c>
    </row>
    <row r="35" spans="1:9" x14ac:dyDescent="0.25">
      <c r="A35" s="26" t="s">
        <v>1658</v>
      </c>
      <c r="B35" s="31" t="s">
        <v>1660</v>
      </c>
      <c r="C35" s="20" t="s">
        <v>233</v>
      </c>
      <c r="D35" s="34" t="s">
        <v>39</v>
      </c>
      <c r="E35" s="34" t="s">
        <v>39</v>
      </c>
      <c r="F35" s="34" t="s">
        <v>39</v>
      </c>
      <c r="G35" s="34" t="s">
        <v>39</v>
      </c>
      <c r="H35" s="34" t="s">
        <v>39</v>
      </c>
      <c r="I35" s="34" t="s">
        <v>39</v>
      </c>
    </row>
    <row r="36" spans="1:9" x14ac:dyDescent="0.25">
      <c r="A36" s="26" t="s">
        <v>1661</v>
      </c>
      <c r="B36" s="31" t="s">
        <v>1662</v>
      </c>
      <c r="C36" s="20" t="s">
        <v>233</v>
      </c>
      <c r="D36" s="34" t="s">
        <v>39</v>
      </c>
      <c r="E36" s="34" t="s">
        <v>39</v>
      </c>
      <c r="F36" s="34" t="s">
        <v>39</v>
      </c>
      <c r="G36" s="34" t="s">
        <v>39</v>
      </c>
      <c r="H36" s="34" t="s">
        <v>39</v>
      </c>
      <c r="I36" s="34" t="s">
        <v>39</v>
      </c>
    </row>
    <row r="37" spans="1:9" x14ac:dyDescent="0.25">
      <c r="A37" s="31" t="s">
        <v>1658</v>
      </c>
      <c r="B37" s="31" t="s">
        <v>1663</v>
      </c>
      <c r="C37" s="20" t="s">
        <v>233</v>
      </c>
      <c r="D37" s="34" t="s">
        <v>39</v>
      </c>
      <c r="E37" s="34" t="s">
        <v>39</v>
      </c>
      <c r="F37" s="34" t="s">
        <v>39</v>
      </c>
      <c r="G37" s="34" t="s">
        <v>39</v>
      </c>
      <c r="H37" s="34" t="s">
        <v>39</v>
      </c>
      <c r="I37" s="34" t="s">
        <v>39</v>
      </c>
    </row>
    <row r="38" spans="1:9" x14ac:dyDescent="0.25">
      <c r="A38" s="31" t="s">
        <v>1664</v>
      </c>
      <c r="B38" s="63" t="s">
        <v>39</v>
      </c>
      <c r="C38" s="20" t="s">
        <v>233</v>
      </c>
      <c r="D38" s="6">
        <v>50000</v>
      </c>
      <c r="E38" s="6">
        <f>D38*[1]Vehicles!K233</f>
        <v>10000</v>
      </c>
      <c r="F38" s="6">
        <v>2600</v>
      </c>
      <c r="G38" s="6">
        <v>293</v>
      </c>
      <c r="H38" s="6">
        <f>E38*[1]Vehicles!K234</f>
        <v>1000</v>
      </c>
      <c r="I38" s="6">
        <f>[1]Vehicles!K235*D38</f>
        <v>100000</v>
      </c>
    </row>
  </sheetData>
  <conditionalFormatting sqref="C2:C29">
    <cfRule type="cellIs" dxfId="273" priority="46" operator="equal">
      <formula>"Common"</formula>
    </cfRule>
  </conditionalFormatting>
  <conditionalFormatting sqref="C2:C29">
    <cfRule type="cellIs" dxfId="272" priority="47" operator="equal">
      <formula>"Uncommon"</formula>
    </cfRule>
  </conditionalFormatting>
  <conditionalFormatting sqref="C2:C29">
    <cfRule type="cellIs" dxfId="271" priority="48" operator="equal">
      <formula>"Rare"</formula>
    </cfRule>
  </conditionalFormatting>
  <conditionalFormatting sqref="C2:C29">
    <cfRule type="cellIs" dxfId="270" priority="49" operator="equal">
      <formula>"Epic"</formula>
    </cfRule>
  </conditionalFormatting>
  <conditionalFormatting sqref="C2:C29">
    <cfRule type="cellIs" dxfId="269" priority="50" operator="equal">
      <formula>"High End"</formula>
    </cfRule>
  </conditionalFormatting>
  <conditionalFormatting sqref="C30">
    <cfRule type="cellIs" dxfId="268" priority="41" operator="equal">
      <formula>"Common"</formula>
    </cfRule>
  </conditionalFormatting>
  <conditionalFormatting sqref="C30">
    <cfRule type="cellIs" dxfId="267" priority="42" operator="equal">
      <formula>"Uncommon"</formula>
    </cfRule>
  </conditionalFormatting>
  <conditionalFormatting sqref="C30">
    <cfRule type="cellIs" dxfId="266" priority="43" operator="equal">
      <formula>"Rare"</formula>
    </cfRule>
  </conditionalFormatting>
  <conditionalFormatting sqref="C30">
    <cfRule type="cellIs" dxfId="265" priority="44" operator="equal">
      <formula>"Epic"</formula>
    </cfRule>
  </conditionalFormatting>
  <conditionalFormatting sqref="C30">
    <cfRule type="cellIs" dxfId="264" priority="45" operator="equal">
      <formula>"High End"</formula>
    </cfRule>
  </conditionalFormatting>
  <conditionalFormatting sqref="C31">
    <cfRule type="cellIs" dxfId="263" priority="36" operator="equal">
      <formula>"Common"</formula>
    </cfRule>
  </conditionalFormatting>
  <conditionalFormatting sqref="C31">
    <cfRule type="cellIs" dxfId="262" priority="37" operator="equal">
      <formula>"Uncommon"</formula>
    </cfRule>
  </conditionalFormatting>
  <conditionalFormatting sqref="C31">
    <cfRule type="cellIs" dxfId="261" priority="38" operator="equal">
      <formula>"Rare"</formula>
    </cfRule>
  </conditionalFormatting>
  <conditionalFormatting sqref="C31">
    <cfRule type="cellIs" dxfId="260" priority="39" operator="equal">
      <formula>"Epic"</formula>
    </cfRule>
  </conditionalFormatting>
  <conditionalFormatting sqref="C31">
    <cfRule type="cellIs" dxfId="259" priority="40" operator="equal">
      <formula>"High End"</formula>
    </cfRule>
  </conditionalFormatting>
  <conditionalFormatting sqref="C33">
    <cfRule type="cellIs" dxfId="258" priority="31" operator="equal">
      <formula>"Common"</formula>
    </cfRule>
  </conditionalFormatting>
  <conditionalFormatting sqref="C33">
    <cfRule type="cellIs" dxfId="257" priority="32" operator="equal">
      <formula>"Uncommon"</formula>
    </cfRule>
  </conditionalFormatting>
  <conditionalFormatting sqref="C33">
    <cfRule type="cellIs" dxfId="256" priority="33" operator="equal">
      <formula>"Rare"</formula>
    </cfRule>
  </conditionalFormatting>
  <conditionalFormatting sqref="C33">
    <cfRule type="cellIs" dxfId="255" priority="34" operator="equal">
      <formula>"Epic"</formula>
    </cfRule>
  </conditionalFormatting>
  <conditionalFormatting sqref="C33">
    <cfRule type="cellIs" dxfId="254" priority="35" operator="equal">
      <formula>"High End"</formula>
    </cfRule>
  </conditionalFormatting>
  <conditionalFormatting sqref="C32">
    <cfRule type="cellIs" dxfId="253" priority="26" operator="equal">
      <formula>"Common"</formula>
    </cfRule>
  </conditionalFormatting>
  <conditionalFormatting sqref="C32">
    <cfRule type="cellIs" dxfId="252" priority="27" operator="equal">
      <formula>"Uncommon"</formula>
    </cfRule>
  </conditionalFormatting>
  <conditionalFormatting sqref="C32">
    <cfRule type="cellIs" dxfId="251" priority="28" operator="equal">
      <formula>"Rare"</formula>
    </cfRule>
  </conditionalFormatting>
  <conditionalFormatting sqref="C32">
    <cfRule type="cellIs" dxfId="250" priority="29" operator="equal">
      <formula>"Epic"</formula>
    </cfRule>
  </conditionalFormatting>
  <conditionalFormatting sqref="C32">
    <cfRule type="cellIs" dxfId="249" priority="30" operator="equal">
      <formula>"High End"</formula>
    </cfRule>
  </conditionalFormatting>
  <conditionalFormatting sqref="C35">
    <cfRule type="cellIs" dxfId="248" priority="21" operator="equal">
      <formula>"Common"</formula>
    </cfRule>
  </conditionalFormatting>
  <conditionalFormatting sqref="C35">
    <cfRule type="cellIs" dxfId="247" priority="22" operator="equal">
      <formula>"Uncommon"</formula>
    </cfRule>
  </conditionalFormatting>
  <conditionalFormatting sqref="C35">
    <cfRule type="cellIs" dxfId="246" priority="23" operator="equal">
      <formula>"Rare"</formula>
    </cfRule>
  </conditionalFormatting>
  <conditionalFormatting sqref="C35">
    <cfRule type="cellIs" dxfId="245" priority="24" operator="equal">
      <formula>"Epic"</formula>
    </cfRule>
  </conditionalFormatting>
  <conditionalFormatting sqref="C35">
    <cfRule type="cellIs" dxfId="244" priority="25" operator="equal">
      <formula>"High End"</formula>
    </cfRule>
  </conditionalFormatting>
  <conditionalFormatting sqref="C36">
    <cfRule type="cellIs" dxfId="243" priority="16" operator="equal">
      <formula>"Common"</formula>
    </cfRule>
  </conditionalFormatting>
  <conditionalFormatting sqref="C36">
    <cfRule type="cellIs" dxfId="242" priority="17" operator="equal">
      <formula>"Uncommon"</formula>
    </cfRule>
  </conditionalFormatting>
  <conditionalFormatting sqref="C36">
    <cfRule type="cellIs" dxfId="241" priority="18" operator="equal">
      <formula>"Rare"</formula>
    </cfRule>
  </conditionalFormatting>
  <conditionalFormatting sqref="C36">
    <cfRule type="cellIs" dxfId="240" priority="19" operator="equal">
      <formula>"Epic"</formula>
    </cfRule>
  </conditionalFormatting>
  <conditionalFormatting sqref="C36">
    <cfRule type="cellIs" dxfId="239" priority="20" operator="equal">
      <formula>"High End"</formula>
    </cfRule>
  </conditionalFormatting>
  <conditionalFormatting sqref="C34">
    <cfRule type="cellIs" dxfId="238" priority="11" operator="equal">
      <formula>"Common"</formula>
    </cfRule>
  </conditionalFormatting>
  <conditionalFormatting sqref="C34">
    <cfRule type="cellIs" dxfId="237" priority="12" operator="equal">
      <formula>"Uncommon"</formula>
    </cfRule>
  </conditionalFormatting>
  <conditionalFormatting sqref="C34">
    <cfRule type="cellIs" dxfId="236" priority="13" operator="equal">
      <formula>"Rare"</formula>
    </cfRule>
  </conditionalFormatting>
  <conditionalFormatting sqref="C34">
    <cfRule type="cellIs" dxfId="235" priority="14" operator="equal">
      <formula>"Epic"</formula>
    </cfRule>
  </conditionalFormatting>
  <conditionalFormatting sqref="C34">
    <cfRule type="cellIs" dxfId="234" priority="15" operator="equal">
      <formula>"High End"</formula>
    </cfRule>
  </conditionalFormatting>
  <conditionalFormatting sqref="C37">
    <cfRule type="cellIs" dxfId="233" priority="6" operator="equal">
      <formula>"Common"</formula>
    </cfRule>
  </conditionalFormatting>
  <conditionalFormatting sqref="C37">
    <cfRule type="cellIs" dxfId="232" priority="7" operator="equal">
      <formula>"Uncommon"</formula>
    </cfRule>
  </conditionalFormatting>
  <conditionalFormatting sqref="C37">
    <cfRule type="cellIs" dxfId="231" priority="8" operator="equal">
      <formula>"Rare"</formula>
    </cfRule>
  </conditionalFormatting>
  <conditionalFormatting sqref="C37">
    <cfRule type="cellIs" dxfId="230" priority="9" operator="equal">
      <formula>"Epic"</formula>
    </cfRule>
  </conditionalFormatting>
  <conditionalFormatting sqref="C37">
    <cfRule type="cellIs" dxfId="229" priority="10" operator="equal">
      <formula>"High End"</formula>
    </cfRule>
  </conditionalFormatting>
  <conditionalFormatting sqref="C38">
    <cfRule type="cellIs" dxfId="228" priority="1" operator="equal">
      <formula>"Common"</formula>
    </cfRule>
  </conditionalFormatting>
  <conditionalFormatting sqref="C38">
    <cfRule type="cellIs" dxfId="227" priority="2" operator="equal">
      <formula>"Uncommon"</formula>
    </cfRule>
  </conditionalFormatting>
  <conditionalFormatting sqref="C38">
    <cfRule type="cellIs" dxfId="226" priority="3" operator="equal">
      <formula>"Rare"</formula>
    </cfRule>
  </conditionalFormatting>
  <conditionalFormatting sqref="C38">
    <cfRule type="cellIs" dxfId="225" priority="4" operator="equal">
      <formula>"Epic"</formula>
    </cfRule>
  </conditionalFormatting>
  <conditionalFormatting sqref="C38">
    <cfRule type="cellIs" dxfId="224" priority="5" operator="equal">
      <formula>"High End"</formula>
    </cfRule>
  </conditionalFormatting>
  <dataValidations count="1">
    <dataValidation type="list" allowBlank="1" sqref="C2:C29" xr:uid="{00000000-0002-0000-04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E35D2-E238-4169-B22B-DA87868615E1}">
  <dimension ref="A1:I4"/>
  <sheetViews>
    <sheetView workbookViewId="0">
      <selection sqref="A1:I4"/>
    </sheetView>
  </sheetViews>
  <sheetFormatPr defaultRowHeight="15" x14ac:dyDescent="0.25"/>
  <cols>
    <col min="1" max="1" width="24.28515625" bestFit="1" customWidth="1"/>
    <col min="2" max="2" width="20.5703125" bestFit="1" customWidth="1"/>
    <col min="3" max="3" width="12" bestFit="1" customWidth="1"/>
    <col min="4" max="4" width="9" bestFit="1" customWidth="1"/>
    <col min="6" max="6" width="12.7109375" bestFit="1" customWidth="1"/>
    <col min="7" max="7" width="11.42578125" bestFit="1" customWidth="1"/>
    <col min="8" max="8" width="16.42578125" bestFit="1" customWidth="1"/>
    <col min="9" max="9" width="20.28515625" bestFit="1" customWidth="1"/>
  </cols>
  <sheetData>
    <row r="1" spans="1:9" x14ac:dyDescent="0.25">
      <c r="A1" s="61" t="s">
        <v>0</v>
      </c>
      <c r="B1" s="61" t="s">
        <v>1</v>
      </c>
      <c r="C1" s="61" t="s">
        <v>1425</v>
      </c>
      <c r="D1" s="61" t="s">
        <v>3</v>
      </c>
      <c r="E1" s="61" t="s">
        <v>4</v>
      </c>
      <c r="F1" s="61" t="s">
        <v>1424</v>
      </c>
      <c r="G1" s="61" t="s">
        <v>1423</v>
      </c>
      <c r="H1" s="23" t="s">
        <v>7</v>
      </c>
      <c r="I1" s="60" t="s">
        <v>8</v>
      </c>
    </row>
    <row r="2" spans="1:9" x14ac:dyDescent="0.25">
      <c r="A2" s="64" t="s">
        <v>1665</v>
      </c>
      <c r="B2" s="64" t="s">
        <v>1666</v>
      </c>
      <c r="C2" s="65" t="s">
        <v>33</v>
      </c>
      <c r="D2" s="38">
        <v>1200000</v>
      </c>
      <c r="E2" s="38">
        <f>D2*[1]Vehicles!K233</f>
        <v>240000</v>
      </c>
      <c r="F2" s="38">
        <v>60000</v>
      </c>
      <c r="G2" s="38">
        <v>300</v>
      </c>
      <c r="H2" s="6">
        <f>E2*[1]Vehicles!K274</f>
        <v>24000</v>
      </c>
      <c r="I2" s="6">
        <f>D2*[1]Vehicles!K275</f>
        <v>1800000</v>
      </c>
    </row>
    <row r="3" spans="1:9" x14ac:dyDescent="0.25">
      <c r="A3" s="64" t="s">
        <v>1667</v>
      </c>
      <c r="B3" s="64" t="s">
        <v>1668</v>
      </c>
      <c r="C3" s="36" t="s">
        <v>26</v>
      </c>
      <c r="D3" s="6">
        <v>800000</v>
      </c>
      <c r="E3" s="38">
        <f>D3*[1]Vehicles!K233</f>
        <v>160000</v>
      </c>
      <c r="F3" s="38">
        <v>2500</v>
      </c>
      <c r="G3" s="38">
        <v>217</v>
      </c>
      <c r="H3" s="6">
        <f>E3*[1]Vehicles!K274</f>
        <v>16000</v>
      </c>
      <c r="I3" s="6">
        <f>D3*[1]Vehicles!K275</f>
        <v>1200000</v>
      </c>
    </row>
    <row r="4" spans="1:9" x14ac:dyDescent="0.25">
      <c r="A4" s="64" t="s">
        <v>1669</v>
      </c>
      <c r="B4" s="31" t="s">
        <v>1670</v>
      </c>
      <c r="C4" s="36" t="s">
        <v>26</v>
      </c>
      <c r="D4" s="6">
        <v>800000</v>
      </c>
      <c r="E4" s="38">
        <f>D4*[1]Vehicles!K233</f>
        <v>160000</v>
      </c>
      <c r="F4" s="38">
        <v>2500</v>
      </c>
      <c r="G4" s="38">
        <v>217</v>
      </c>
      <c r="H4" s="6">
        <f>E4*[1]Vehicles!K274</f>
        <v>16000</v>
      </c>
      <c r="I4" s="6">
        <f>D4*[1]Vehicles!K275</f>
        <v>1200000</v>
      </c>
    </row>
  </sheetData>
  <conditionalFormatting sqref="C2:C4">
    <cfRule type="cellIs" dxfId="212" priority="1" operator="equal">
      <formula>"Common"</formula>
    </cfRule>
  </conditionalFormatting>
  <conditionalFormatting sqref="C2:C4">
    <cfRule type="cellIs" dxfId="211" priority="2" operator="equal">
      <formula>"Uncommon"</formula>
    </cfRule>
  </conditionalFormatting>
  <conditionalFormatting sqref="C2:C4">
    <cfRule type="cellIs" dxfId="210" priority="3" operator="equal">
      <formula>"Rare"</formula>
    </cfRule>
  </conditionalFormatting>
  <conditionalFormatting sqref="C2:C4">
    <cfRule type="cellIs" dxfId="209" priority="4" operator="equal">
      <formula>"Epic"</formula>
    </cfRule>
  </conditionalFormatting>
  <conditionalFormatting sqref="C2:C4">
    <cfRule type="cellIs" dxfId="208" priority="5" operator="equal">
      <formula>"High End"</formula>
    </cfRule>
  </conditionalFormatting>
  <dataValidations count="1">
    <dataValidation type="list" allowBlank="1" sqref="C2:C4" xr:uid="{00000000-0002-0000-04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DCDCE-114E-41CA-A02E-602CE7899F5A}">
  <dimension ref="A1:I14"/>
  <sheetViews>
    <sheetView workbookViewId="0">
      <selection sqref="A1:I14"/>
    </sheetView>
  </sheetViews>
  <sheetFormatPr defaultRowHeight="15" x14ac:dyDescent="0.25"/>
  <cols>
    <col min="1" max="1" width="26.7109375" bestFit="1" customWidth="1"/>
    <col min="2" max="2" width="28.7109375" bestFit="1" customWidth="1"/>
    <col min="3" max="3" width="15.140625" bestFit="1" customWidth="1"/>
    <col min="4" max="4" width="9" bestFit="1" customWidth="1"/>
    <col min="6" max="6" width="12.7109375" bestFit="1" customWidth="1"/>
    <col min="7" max="7" width="11.42578125" bestFit="1" customWidth="1"/>
    <col min="8" max="8" width="16.42578125" bestFit="1" customWidth="1"/>
    <col min="9" max="9" width="20.28515625" bestFit="1" customWidth="1"/>
  </cols>
  <sheetData>
    <row r="1" spans="1:9" x14ac:dyDescent="0.25">
      <c r="A1" s="61" t="s">
        <v>0</v>
      </c>
      <c r="B1" s="61" t="s">
        <v>1</v>
      </c>
      <c r="C1" s="61" t="s">
        <v>1425</v>
      </c>
      <c r="D1" s="61" t="s">
        <v>3</v>
      </c>
      <c r="E1" s="61" t="s">
        <v>4</v>
      </c>
      <c r="F1" s="61" t="s">
        <v>1424</v>
      </c>
      <c r="G1" s="61" t="s">
        <v>1423</v>
      </c>
      <c r="H1" s="23" t="s">
        <v>7</v>
      </c>
      <c r="I1" s="60" t="s">
        <v>8</v>
      </c>
    </row>
    <row r="2" spans="1:9" x14ac:dyDescent="0.25">
      <c r="A2" s="26" t="s">
        <v>1671</v>
      </c>
      <c r="B2" s="27" t="s">
        <v>1672</v>
      </c>
      <c r="C2" s="36" t="s">
        <v>11</v>
      </c>
      <c r="D2" s="6">
        <v>1250</v>
      </c>
      <c r="E2" s="6">
        <f>D2*[1]Vehicles!K279</f>
        <v>250</v>
      </c>
      <c r="F2" s="6">
        <v>500</v>
      </c>
      <c r="G2" s="6">
        <v>45</v>
      </c>
      <c r="H2" s="6">
        <f>E2*[1]Vehicles!K280</f>
        <v>25</v>
      </c>
      <c r="I2" s="6">
        <v>0</v>
      </c>
    </row>
    <row r="3" spans="1:9" x14ac:dyDescent="0.25">
      <c r="A3" s="31" t="s">
        <v>1673</v>
      </c>
      <c r="B3" s="27" t="s">
        <v>1674</v>
      </c>
      <c r="C3" s="36" t="s">
        <v>11</v>
      </c>
      <c r="D3" s="6">
        <v>1250</v>
      </c>
      <c r="E3" s="6">
        <f>D3*[1]Vehicles!K279</f>
        <v>250</v>
      </c>
      <c r="F3" s="6">
        <v>500</v>
      </c>
      <c r="G3" s="6">
        <v>45</v>
      </c>
      <c r="H3" s="6">
        <f>E3*[1]Vehicles!K280</f>
        <v>25</v>
      </c>
      <c r="I3" s="6">
        <v>0</v>
      </c>
    </row>
    <row r="4" spans="1:9" x14ac:dyDescent="0.25">
      <c r="A4" s="31" t="s">
        <v>1675</v>
      </c>
      <c r="B4" s="27" t="s">
        <v>1676</v>
      </c>
      <c r="C4" s="36" t="s">
        <v>11</v>
      </c>
      <c r="D4" s="6">
        <v>1250</v>
      </c>
      <c r="E4" s="6">
        <f>D4*[1]Vehicles!K279</f>
        <v>250</v>
      </c>
      <c r="F4" s="6">
        <v>500</v>
      </c>
      <c r="G4" s="6">
        <v>45</v>
      </c>
      <c r="H4" s="6">
        <f>E4*[1]Vehicles!K280</f>
        <v>25</v>
      </c>
      <c r="I4" s="6">
        <v>0</v>
      </c>
    </row>
    <row r="5" spans="1:9" x14ac:dyDescent="0.25">
      <c r="A5" s="31" t="s">
        <v>1677</v>
      </c>
      <c r="B5" s="27" t="s">
        <v>1678</v>
      </c>
      <c r="C5" s="36" t="s">
        <v>11</v>
      </c>
      <c r="D5" s="6">
        <v>1250</v>
      </c>
      <c r="E5" s="6">
        <f>D5*[1]Vehicles!K279</f>
        <v>250</v>
      </c>
      <c r="F5" s="6">
        <v>500</v>
      </c>
      <c r="G5" s="6">
        <v>45</v>
      </c>
      <c r="H5" s="6">
        <f>E5*[1]Vehicles!K280</f>
        <v>25</v>
      </c>
      <c r="I5" s="6">
        <v>0</v>
      </c>
    </row>
    <row r="6" spans="1:9" x14ac:dyDescent="0.25">
      <c r="A6" s="31" t="s">
        <v>1679</v>
      </c>
      <c r="B6" s="27" t="s">
        <v>1680</v>
      </c>
      <c r="C6" s="36" t="s">
        <v>11</v>
      </c>
      <c r="D6" s="6">
        <v>1250</v>
      </c>
      <c r="E6" s="6">
        <f>D6*[1]Vehicles!K279</f>
        <v>250</v>
      </c>
      <c r="F6" s="6">
        <v>500</v>
      </c>
      <c r="G6" s="6">
        <v>45</v>
      </c>
      <c r="H6" s="6">
        <f>E6*[1]Vehicles!K280</f>
        <v>25</v>
      </c>
      <c r="I6" s="6">
        <v>0</v>
      </c>
    </row>
    <row r="7" spans="1:9" x14ac:dyDescent="0.25">
      <c r="A7" s="26" t="s">
        <v>1681</v>
      </c>
      <c r="B7" s="27" t="s">
        <v>1682</v>
      </c>
      <c r="C7" s="36" t="s">
        <v>18</v>
      </c>
      <c r="D7" s="6">
        <v>2000</v>
      </c>
      <c r="E7" s="6">
        <f>D7*[1]Vehicles!K279</f>
        <v>400</v>
      </c>
      <c r="F7" s="6">
        <v>500</v>
      </c>
      <c r="G7" s="6">
        <v>80</v>
      </c>
      <c r="H7" s="6">
        <f>E7*[1]Vehicles!K280</f>
        <v>40</v>
      </c>
      <c r="I7" s="6">
        <f>D7*[1]Vehicles!K281</f>
        <v>4000</v>
      </c>
    </row>
    <row r="8" spans="1:9" x14ac:dyDescent="0.25">
      <c r="A8" s="31" t="s">
        <v>1683</v>
      </c>
      <c r="B8" s="27" t="s">
        <v>1684</v>
      </c>
      <c r="C8" s="36" t="s">
        <v>18</v>
      </c>
      <c r="D8" s="6">
        <v>2000</v>
      </c>
      <c r="E8" s="6">
        <f>D8*[1]Vehicles!K279</f>
        <v>400</v>
      </c>
      <c r="F8" s="6">
        <v>500</v>
      </c>
      <c r="G8" s="6">
        <v>80</v>
      </c>
      <c r="H8" s="6">
        <f>E8*[1]Vehicles!K280</f>
        <v>40</v>
      </c>
      <c r="I8" s="6">
        <f>D8*[1]Vehicles!K281</f>
        <v>4000</v>
      </c>
    </row>
    <row r="9" spans="1:9" x14ac:dyDescent="0.25">
      <c r="A9" s="31" t="s">
        <v>1685</v>
      </c>
      <c r="B9" s="31" t="s">
        <v>1686</v>
      </c>
      <c r="C9" s="36" t="s">
        <v>18</v>
      </c>
      <c r="D9" s="6">
        <v>2000</v>
      </c>
      <c r="E9" s="6">
        <f>D9*[1]Vehicles!K279</f>
        <v>400</v>
      </c>
      <c r="F9" s="6">
        <v>500</v>
      </c>
      <c r="G9" s="6">
        <v>80</v>
      </c>
      <c r="H9" s="6">
        <f>E9*[1]Vehicles!K280</f>
        <v>40</v>
      </c>
      <c r="I9" s="6">
        <f>D9*[1]Vehicles!K281</f>
        <v>4000</v>
      </c>
    </row>
    <row r="10" spans="1:9" x14ac:dyDescent="0.25">
      <c r="A10" s="31" t="s">
        <v>1687</v>
      </c>
      <c r="B10" s="66" t="s">
        <v>39</v>
      </c>
      <c r="C10" s="20" t="s">
        <v>233</v>
      </c>
      <c r="D10" s="34" t="s">
        <v>39</v>
      </c>
      <c r="E10" s="34" t="s">
        <v>39</v>
      </c>
      <c r="F10" s="34" t="s">
        <v>39</v>
      </c>
      <c r="G10" s="34" t="s">
        <v>39</v>
      </c>
      <c r="H10" s="34" t="s">
        <v>39</v>
      </c>
      <c r="I10" s="34" t="s">
        <v>39</v>
      </c>
    </row>
    <row r="11" spans="1:9" x14ac:dyDescent="0.25">
      <c r="A11" s="31" t="s">
        <v>1688</v>
      </c>
      <c r="B11" s="31" t="s">
        <v>1689</v>
      </c>
      <c r="C11" s="36" t="s">
        <v>1690</v>
      </c>
      <c r="D11" s="6">
        <v>2600</v>
      </c>
      <c r="E11" s="6">
        <f>D11*[1]Vehicles!K279</f>
        <v>520</v>
      </c>
      <c r="F11" s="6">
        <v>500</v>
      </c>
      <c r="G11" s="6">
        <v>95</v>
      </c>
      <c r="H11" s="6">
        <f>E11*[1]Vehicles!K280</f>
        <v>52</v>
      </c>
      <c r="I11" s="6">
        <f>D11*[1]Vehicles!K281</f>
        <v>5200</v>
      </c>
    </row>
    <row r="12" spans="1:9" x14ac:dyDescent="0.25">
      <c r="A12" s="31" t="s">
        <v>1691</v>
      </c>
      <c r="B12" s="66" t="s">
        <v>39</v>
      </c>
      <c r="C12" s="36" t="s">
        <v>33</v>
      </c>
      <c r="D12" s="6">
        <v>4000</v>
      </c>
      <c r="E12" s="6">
        <f>[1]Vehicles!K279*D12</f>
        <v>800</v>
      </c>
      <c r="F12" s="6">
        <v>500</v>
      </c>
      <c r="G12" s="6">
        <v>30</v>
      </c>
      <c r="H12" s="6">
        <f>E12*[1]Vehicles!K280</f>
        <v>80</v>
      </c>
      <c r="I12" s="6">
        <f>D12*[1]Vehicles!K281</f>
        <v>8000</v>
      </c>
    </row>
    <row r="13" spans="1:9" x14ac:dyDescent="0.25">
      <c r="A13" s="31" t="s">
        <v>1692</v>
      </c>
      <c r="B13" s="66" t="s">
        <v>39</v>
      </c>
      <c r="C13" s="36" t="s">
        <v>33</v>
      </c>
      <c r="D13" s="6">
        <v>4000</v>
      </c>
      <c r="E13" s="6">
        <f>D13*[1]Vehicles!K279</f>
        <v>800</v>
      </c>
      <c r="F13" s="6">
        <v>500</v>
      </c>
      <c r="G13" s="6">
        <v>30</v>
      </c>
      <c r="H13" s="6">
        <f>E13*[1]Vehicles!K280</f>
        <v>80</v>
      </c>
      <c r="I13" s="6">
        <f>D13*[1]Vehicles!K281</f>
        <v>8000</v>
      </c>
    </row>
    <row r="14" spans="1:9" x14ac:dyDescent="0.25">
      <c r="A14" s="31" t="s">
        <v>1693</v>
      </c>
      <c r="B14" s="66" t="s">
        <v>39</v>
      </c>
      <c r="C14" s="36" t="s">
        <v>33</v>
      </c>
      <c r="D14" s="6">
        <v>4000</v>
      </c>
      <c r="E14" s="6">
        <f>D14*[1]Vehicles!K279</f>
        <v>800</v>
      </c>
      <c r="F14" s="6">
        <v>500</v>
      </c>
      <c r="G14" s="6">
        <v>30</v>
      </c>
      <c r="H14" s="6">
        <f>[1]Vehicles!K280*E14</f>
        <v>80</v>
      </c>
      <c r="I14" s="6">
        <f>D14*[1]Vehicles!K281</f>
        <v>8000</v>
      </c>
    </row>
  </sheetData>
  <conditionalFormatting sqref="C2:C9 C11:C14">
    <cfRule type="cellIs" dxfId="199" priority="6" operator="equal">
      <formula>"Common"</formula>
    </cfRule>
  </conditionalFormatting>
  <conditionalFormatting sqref="C2:C9 C11:C14">
    <cfRule type="cellIs" dxfId="198" priority="7" operator="equal">
      <formula>"Uncommon"</formula>
    </cfRule>
  </conditionalFormatting>
  <conditionalFormatting sqref="C2:C9 C11:C14">
    <cfRule type="cellIs" dxfId="197" priority="8" operator="equal">
      <formula>"Rare"</formula>
    </cfRule>
  </conditionalFormatting>
  <conditionalFormatting sqref="C2:C9 C11:C14">
    <cfRule type="cellIs" dxfId="196" priority="9" operator="equal">
      <formula>"Epic"</formula>
    </cfRule>
  </conditionalFormatting>
  <conditionalFormatting sqref="C2:C9 C11:C14">
    <cfRule type="cellIs" dxfId="195" priority="10" operator="equal">
      <formula>"High End"</formula>
    </cfRule>
  </conditionalFormatting>
  <conditionalFormatting sqref="C10">
    <cfRule type="cellIs" dxfId="194" priority="1" operator="equal">
      <formula>"Common"</formula>
    </cfRule>
  </conditionalFormatting>
  <conditionalFormatting sqref="C10">
    <cfRule type="cellIs" dxfId="193" priority="2" operator="equal">
      <formula>"Uncommon"</formula>
    </cfRule>
  </conditionalFormatting>
  <conditionalFormatting sqref="C10">
    <cfRule type="cellIs" dxfId="192" priority="3" operator="equal">
      <formula>"Rare"</formula>
    </cfRule>
  </conditionalFormatting>
  <conditionalFormatting sqref="C10">
    <cfRule type="cellIs" dxfId="191" priority="4" operator="equal">
      <formula>"Epic"</formula>
    </cfRule>
  </conditionalFormatting>
  <conditionalFormatting sqref="C10">
    <cfRule type="cellIs" dxfId="190" priority="5" operator="equal">
      <formula>"High End"</formula>
    </cfRule>
  </conditionalFormatting>
  <dataValidations count="1">
    <dataValidation type="list" allowBlank="1" sqref="C11:C14 C2:C9" xr:uid="{00000000-0002-0000-04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3B39-18AD-431A-9C43-54491130DD28}">
  <dimension ref="A1:J4"/>
  <sheetViews>
    <sheetView workbookViewId="0">
      <selection activeCell="O13" sqref="O13"/>
    </sheetView>
  </sheetViews>
  <sheetFormatPr defaultRowHeight="15" x14ac:dyDescent="0.25"/>
  <cols>
    <col min="1" max="1" width="26.5703125" bestFit="1" customWidth="1"/>
    <col min="2" max="2" width="22.5703125" bestFit="1" customWidth="1"/>
    <col min="3" max="3" width="8.5703125" bestFit="1" customWidth="1"/>
    <col min="4" max="4" width="8" bestFit="1" customWidth="1"/>
    <col min="5" max="5" width="7" bestFit="1" customWidth="1"/>
    <col min="6" max="6" width="6" bestFit="1" customWidth="1"/>
    <col min="7" max="7" width="4" bestFit="1" customWidth="1"/>
    <col min="8" max="8" width="6" bestFit="1" customWidth="1"/>
    <col min="9" max="9" width="8" bestFit="1" customWidth="1"/>
  </cols>
  <sheetData>
    <row r="1" spans="1:10" x14ac:dyDescent="0.25">
      <c r="A1" s="61" t="s">
        <v>0</v>
      </c>
      <c r="B1" s="61" t="s">
        <v>1</v>
      </c>
      <c r="C1" s="61" t="s">
        <v>1425</v>
      </c>
      <c r="D1" s="61" t="s">
        <v>3</v>
      </c>
      <c r="E1" s="61" t="s">
        <v>4</v>
      </c>
      <c r="F1" s="61" t="s">
        <v>1424</v>
      </c>
      <c r="G1" s="61" t="s">
        <v>1423</v>
      </c>
      <c r="H1" s="23" t="s">
        <v>7</v>
      </c>
      <c r="I1" s="60" t="s">
        <v>8</v>
      </c>
      <c r="J1" s="22"/>
    </row>
    <row r="2" spans="1:10" x14ac:dyDescent="0.25">
      <c r="A2" s="26" t="s">
        <v>1694</v>
      </c>
      <c r="B2" s="26" t="s">
        <v>1695</v>
      </c>
      <c r="C2" s="36" t="s">
        <v>1690</v>
      </c>
      <c r="D2" s="26">
        <v>20000</v>
      </c>
      <c r="E2" s="22">
        <f>[1]Vehicles!K296*D2</f>
        <v>4000</v>
      </c>
      <c r="F2" s="6">
        <v>1300</v>
      </c>
      <c r="G2" s="6">
        <v>290</v>
      </c>
      <c r="H2" s="6">
        <f>E2*[1]Vehicles!K297</f>
        <v>400</v>
      </c>
      <c r="I2" s="6">
        <f>D2*[1]Vehicles!K298</f>
        <v>30000</v>
      </c>
      <c r="J2" s="22"/>
    </row>
    <row r="3" spans="1:10" x14ac:dyDescent="0.25">
      <c r="A3" s="26" t="s">
        <v>1696</v>
      </c>
      <c r="B3" s="49" t="s">
        <v>1697</v>
      </c>
      <c r="C3" s="36" t="s">
        <v>11</v>
      </c>
      <c r="D3" s="26">
        <v>10000</v>
      </c>
      <c r="E3" s="22">
        <f>D3*[1]Vehicles!K296</f>
        <v>2000</v>
      </c>
      <c r="F3" s="6">
        <v>500</v>
      </c>
      <c r="G3" s="6">
        <v>450</v>
      </c>
      <c r="H3" s="6">
        <f>E3*[1]Vehicles!K297</f>
        <v>200</v>
      </c>
      <c r="I3" s="6">
        <f>D3*[1]Vehicles!K298</f>
        <v>15000</v>
      </c>
      <c r="J3" s="22"/>
    </row>
    <row r="4" spans="1:10" x14ac:dyDescent="0.25">
      <c r="A4" s="26" t="s">
        <v>1698</v>
      </c>
      <c r="B4" s="49" t="s">
        <v>1699</v>
      </c>
      <c r="C4" s="36" t="s">
        <v>33</v>
      </c>
      <c r="D4" s="26">
        <v>1000000</v>
      </c>
      <c r="E4" s="22">
        <f>D4*[1]Vehicles!K296</f>
        <v>200000</v>
      </c>
      <c r="F4" s="6">
        <v>12000</v>
      </c>
      <c r="G4" s="6">
        <v>550</v>
      </c>
      <c r="H4" s="6">
        <f>E4*[1]Vehicles!K297</f>
        <v>20000</v>
      </c>
      <c r="I4" s="6">
        <f>D4*[1]Vehicles!K298</f>
        <v>1500000</v>
      </c>
      <c r="J4" s="22"/>
    </row>
  </sheetData>
  <conditionalFormatting sqref="C2:C4">
    <cfRule type="cellIs" dxfId="178" priority="1" operator="equal">
      <formula>"Common"</formula>
    </cfRule>
  </conditionalFormatting>
  <conditionalFormatting sqref="C2:C4">
    <cfRule type="cellIs" dxfId="177" priority="2" operator="equal">
      <formula>"Uncommon"</formula>
    </cfRule>
  </conditionalFormatting>
  <conditionalFormatting sqref="C2:C4">
    <cfRule type="cellIs" dxfId="176" priority="3" operator="equal">
      <formula>"Rare"</formula>
    </cfRule>
  </conditionalFormatting>
  <conditionalFormatting sqref="C2:C4">
    <cfRule type="cellIs" dxfId="175" priority="4" operator="equal">
      <formula>"Epic"</formula>
    </cfRule>
  </conditionalFormatting>
  <conditionalFormatting sqref="C2:C4">
    <cfRule type="cellIs" dxfId="174" priority="5" operator="equal">
      <formula>"High End"</formula>
    </cfRule>
  </conditionalFormatting>
  <dataValidations count="1">
    <dataValidation type="list" allowBlank="1" sqref="C2:C4" xr:uid="{00000000-0002-0000-04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622C-F957-49BF-8A8D-B5185CA9BB76}">
  <dimension ref="A1:G39"/>
  <sheetViews>
    <sheetView topLeftCell="A21" workbookViewId="0">
      <selection sqref="A1:G39"/>
    </sheetView>
  </sheetViews>
  <sheetFormatPr defaultRowHeight="15" x14ac:dyDescent="0.25"/>
  <cols>
    <col min="1" max="1" width="18.85546875" bestFit="1" customWidth="1"/>
    <col min="2" max="2" width="29.7109375" bestFit="1" customWidth="1"/>
    <col min="3" max="3" width="15.140625" bestFit="1" customWidth="1"/>
    <col min="4" max="4" width="9" bestFit="1" customWidth="1"/>
    <col min="6" max="6" width="16.42578125" bestFit="1" customWidth="1"/>
    <col min="7" max="7" width="20.28515625" bestFit="1" customWidth="1"/>
  </cols>
  <sheetData>
    <row r="1" spans="1:7" x14ac:dyDescent="0.25">
      <c r="A1" s="67" t="s">
        <v>1700</v>
      </c>
      <c r="B1" s="68" t="s">
        <v>1</v>
      </c>
      <c r="C1" s="68" t="s">
        <v>1425</v>
      </c>
      <c r="D1" s="68" t="s">
        <v>3</v>
      </c>
      <c r="E1" s="1" t="s">
        <v>4</v>
      </c>
      <c r="F1" s="23" t="s">
        <v>7</v>
      </c>
      <c r="G1" s="60" t="s">
        <v>8</v>
      </c>
    </row>
    <row r="2" spans="1:7" x14ac:dyDescent="0.25">
      <c r="A2" s="26" t="s">
        <v>1701</v>
      </c>
      <c r="B2" s="26" t="s">
        <v>1702</v>
      </c>
      <c r="C2" s="26" t="s">
        <v>26</v>
      </c>
      <c r="D2" s="6">
        <v>300</v>
      </c>
      <c r="E2" s="6">
        <f>D2*[1]Crafting!I3</f>
        <v>45</v>
      </c>
      <c r="F2" s="4">
        <f>[1]Crafting!I4*E2</f>
        <v>4.5</v>
      </c>
      <c r="G2" s="6">
        <v>0</v>
      </c>
    </row>
    <row r="3" spans="1:7" x14ac:dyDescent="0.25">
      <c r="A3" s="26" t="s">
        <v>1703</v>
      </c>
      <c r="B3" s="26" t="s">
        <v>1704</v>
      </c>
      <c r="C3" s="26" t="s">
        <v>92</v>
      </c>
      <c r="D3" s="34" t="s">
        <v>39</v>
      </c>
      <c r="E3" s="34" t="s">
        <v>39</v>
      </c>
      <c r="F3" s="34" t="s">
        <v>39</v>
      </c>
      <c r="G3" s="34" t="s">
        <v>39</v>
      </c>
    </row>
    <row r="4" spans="1:7" x14ac:dyDescent="0.25">
      <c r="A4" s="26" t="s">
        <v>1705</v>
      </c>
      <c r="B4" s="26" t="s">
        <v>1706</v>
      </c>
      <c r="C4" s="26" t="s">
        <v>92</v>
      </c>
      <c r="D4" s="34" t="s">
        <v>39</v>
      </c>
      <c r="E4" s="34" t="s">
        <v>39</v>
      </c>
      <c r="F4" s="34" t="s">
        <v>39</v>
      </c>
      <c r="G4" s="34" t="s">
        <v>39</v>
      </c>
    </row>
    <row r="5" spans="1:7" x14ac:dyDescent="0.25">
      <c r="A5" s="26" t="s">
        <v>1707</v>
      </c>
      <c r="B5" s="26" t="s">
        <v>1708</v>
      </c>
      <c r="C5" s="26" t="s">
        <v>26</v>
      </c>
      <c r="D5" s="34" t="s">
        <v>39</v>
      </c>
      <c r="E5" s="34" t="s">
        <v>39</v>
      </c>
      <c r="F5" s="18" t="s">
        <v>39</v>
      </c>
      <c r="G5" s="34" t="s">
        <v>39</v>
      </c>
    </row>
    <row r="6" spans="1:7" x14ac:dyDescent="0.25">
      <c r="A6" s="26" t="s">
        <v>1709</v>
      </c>
      <c r="B6" s="36" t="s">
        <v>39</v>
      </c>
      <c r="C6" s="26" t="s">
        <v>26</v>
      </c>
      <c r="D6" s="6">
        <v>500</v>
      </c>
      <c r="E6" s="6">
        <f>D6*[1]Crafting!I3</f>
        <v>75</v>
      </c>
      <c r="F6" s="4">
        <f>E6*[1]Crafting!I4</f>
        <v>7.5</v>
      </c>
      <c r="G6" s="6">
        <v>0</v>
      </c>
    </row>
    <row r="7" spans="1:7" x14ac:dyDescent="0.25">
      <c r="A7" s="26" t="s">
        <v>1710</v>
      </c>
      <c r="B7" s="26" t="s">
        <v>1711</v>
      </c>
      <c r="C7" s="26" t="s">
        <v>18</v>
      </c>
      <c r="D7" s="6">
        <v>400</v>
      </c>
      <c r="E7" s="6">
        <f>D7*[1]Crafting!I3</f>
        <v>60</v>
      </c>
      <c r="F7" s="4">
        <f>E7*[1]Crafting!I4</f>
        <v>6</v>
      </c>
      <c r="G7" s="6">
        <v>0</v>
      </c>
    </row>
    <row r="8" spans="1:7" x14ac:dyDescent="0.25">
      <c r="A8" s="26" t="s">
        <v>1712</v>
      </c>
      <c r="B8" s="26" t="s">
        <v>1713</v>
      </c>
      <c r="C8" s="26" t="s">
        <v>18</v>
      </c>
      <c r="D8" s="6">
        <v>400</v>
      </c>
      <c r="E8" s="6">
        <f>D8*[1]Crafting!I3</f>
        <v>60</v>
      </c>
      <c r="F8" s="4">
        <f>E8*[1]Crafting!I4</f>
        <v>6</v>
      </c>
      <c r="G8" s="6">
        <v>0</v>
      </c>
    </row>
    <row r="9" spans="1:7" x14ac:dyDescent="0.25">
      <c r="A9" s="26" t="s">
        <v>1714</v>
      </c>
      <c r="B9" s="26" t="s">
        <v>1715</v>
      </c>
      <c r="C9" s="26" t="s">
        <v>11</v>
      </c>
      <c r="D9" s="6">
        <v>300</v>
      </c>
      <c r="E9" s="6">
        <f>D9*[1]Crafting!I3</f>
        <v>45</v>
      </c>
      <c r="F9" s="4">
        <f>E9*[1]Crafting!I4</f>
        <v>4.5</v>
      </c>
      <c r="G9" s="6">
        <v>0</v>
      </c>
    </row>
    <row r="10" spans="1:7" x14ac:dyDescent="0.25">
      <c r="A10" s="26" t="s">
        <v>1716</v>
      </c>
      <c r="B10" s="26" t="s">
        <v>1717</v>
      </c>
      <c r="C10" s="26" t="s">
        <v>18</v>
      </c>
      <c r="D10" s="6">
        <v>400</v>
      </c>
      <c r="E10" s="6">
        <f>D10*[1]Crafting!I3</f>
        <v>60</v>
      </c>
      <c r="F10" s="4">
        <f>E10*[1]Crafting!I4</f>
        <v>6</v>
      </c>
      <c r="G10" s="6">
        <v>0</v>
      </c>
    </row>
    <row r="11" spans="1:7" x14ac:dyDescent="0.25">
      <c r="A11" s="26" t="s">
        <v>1718</v>
      </c>
      <c r="B11" s="26" t="s">
        <v>1719</v>
      </c>
      <c r="C11" s="26" t="s">
        <v>92</v>
      </c>
      <c r="D11" s="6">
        <v>800</v>
      </c>
      <c r="E11" s="6">
        <f>D11*[1]Crafting!I3</f>
        <v>120</v>
      </c>
      <c r="F11" s="4">
        <f>E11*[1]Crafting!I4</f>
        <v>12</v>
      </c>
      <c r="G11" s="6">
        <v>0</v>
      </c>
    </row>
    <row r="12" spans="1:7" x14ac:dyDescent="0.25">
      <c r="A12" s="26" t="s">
        <v>1720</v>
      </c>
      <c r="B12" s="26" t="s">
        <v>1721</v>
      </c>
      <c r="C12" s="26" t="s">
        <v>18</v>
      </c>
      <c r="D12" s="6">
        <v>400</v>
      </c>
      <c r="E12" s="6">
        <f>D12*[1]Crafting!I3</f>
        <v>60</v>
      </c>
      <c r="F12" s="4">
        <f>E12*[1]Crafting!I4</f>
        <v>6</v>
      </c>
      <c r="G12" s="6">
        <v>0</v>
      </c>
    </row>
    <row r="13" spans="1:7" x14ac:dyDescent="0.25">
      <c r="A13" s="26" t="s">
        <v>1722</v>
      </c>
      <c r="B13" s="26" t="s">
        <v>1723</v>
      </c>
      <c r="C13" s="26" t="s">
        <v>33</v>
      </c>
      <c r="D13" s="6">
        <v>1500</v>
      </c>
      <c r="E13" s="6">
        <f>D13*[1]Crafting!I3</f>
        <v>225</v>
      </c>
      <c r="F13" s="4">
        <f>E13*[1]Crafting!I4</f>
        <v>22.5</v>
      </c>
      <c r="G13" s="6">
        <v>0</v>
      </c>
    </row>
    <row r="14" spans="1:7" x14ac:dyDescent="0.25">
      <c r="A14" s="26" t="s">
        <v>1724</v>
      </c>
      <c r="B14" s="26" t="s">
        <v>1725</v>
      </c>
      <c r="C14" s="26" t="s">
        <v>18</v>
      </c>
      <c r="D14" s="6">
        <v>400</v>
      </c>
      <c r="E14" s="6">
        <f>D14*[1]Crafting!I3</f>
        <v>60</v>
      </c>
      <c r="F14" s="4">
        <f>E14*[1]Crafting!I4</f>
        <v>6</v>
      </c>
      <c r="G14" s="6">
        <v>0</v>
      </c>
    </row>
    <row r="15" spans="1:7" x14ac:dyDescent="0.25">
      <c r="A15" s="26" t="s">
        <v>1726</v>
      </c>
      <c r="B15" s="26" t="s">
        <v>1727</v>
      </c>
      <c r="C15" s="20" t="s">
        <v>233</v>
      </c>
      <c r="D15" s="34" t="s">
        <v>39</v>
      </c>
      <c r="E15" s="34" t="s">
        <v>39</v>
      </c>
      <c r="F15" s="34" t="s">
        <v>39</v>
      </c>
      <c r="G15" s="34" t="s">
        <v>39</v>
      </c>
    </row>
    <row r="16" spans="1:7" x14ac:dyDescent="0.25">
      <c r="A16" s="26" t="s">
        <v>1728</v>
      </c>
      <c r="B16" s="36" t="s">
        <v>39</v>
      </c>
      <c r="C16" s="20" t="s">
        <v>233</v>
      </c>
      <c r="D16" s="34" t="s">
        <v>39</v>
      </c>
      <c r="E16" s="34" t="s">
        <v>39</v>
      </c>
      <c r="F16" s="34" t="s">
        <v>39</v>
      </c>
      <c r="G16" s="34" t="s">
        <v>39</v>
      </c>
    </row>
    <row r="17" spans="1:7" x14ac:dyDescent="0.25">
      <c r="A17" s="26" t="s">
        <v>1729</v>
      </c>
      <c r="B17" s="36" t="s">
        <v>39</v>
      </c>
      <c r="C17" s="26" t="s">
        <v>26</v>
      </c>
      <c r="D17" s="6">
        <v>500</v>
      </c>
      <c r="E17" s="6">
        <f>D17*[1]Crafting!I3</f>
        <v>75</v>
      </c>
      <c r="F17" s="4">
        <f>E17*[1]Crafting!I4</f>
        <v>7.5</v>
      </c>
      <c r="G17" s="6">
        <v>0</v>
      </c>
    </row>
    <row r="18" spans="1:7" x14ac:dyDescent="0.25">
      <c r="A18" s="26" t="s">
        <v>1730</v>
      </c>
      <c r="B18" s="36" t="s">
        <v>39</v>
      </c>
      <c r="C18" s="26" t="s">
        <v>26</v>
      </c>
      <c r="D18" s="6">
        <v>1000</v>
      </c>
      <c r="E18" s="6">
        <f>D18*[1]Crafting!I3</f>
        <v>150</v>
      </c>
      <c r="F18" s="4">
        <f>E18*[1]Crafting!I4</f>
        <v>15</v>
      </c>
      <c r="G18" s="6">
        <v>0</v>
      </c>
    </row>
    <row r="19" spans="1:7" x14ac:dyDescent="0.25">
      <c r="A19" s="26" t="s">
        <v>1731</v>
      </c>
      <c r="B19" s="36" t="s">
        <v>39</v>
      </c>
      <c r="C19" s="26" t="s">
        <v>92</v>
      </c>
      <c r="D19" s="6">
        <v>2000</v>
      </c>
      <c r="E19" s="6">
        <f>D19*[1]Crafting!I3</f>
        <v>300</v>
      </c>
      <c r="F19" s="4">
        <f>E19*[1]Crafting!I4</f>
        <v>30</v>
      </c>
      <c r="G19" s="6">
        <v>0</v>
      </c>
    </row>
    <row r="20" spans="1:7" x14ac:dyDescent="0.25">
      <c r="A20" s="26" t="s">
        <v>1732</v>
      </c>
      <c r="B20" s="26" t="s">
        <v>1733</v>
      </c>
      <c r="C20" s="26" t="s">
        <v>33</v>
      </c>
      <c r="D20" s="6">
        <v>15000</v>
      </c>
      <c r="E20" s="6">
        <f>D20*[1]Crafting!I3</f>
        <v>2250</v>
      </c>
      <c r="F20" s="4">
        <f>E20*[1]Crafting!I4</f>
        <v>225</v>
      </c>
      <c r="G20" s="6">
        <v>0</v>
      </c>
    </row>
    <row r="21" spans="1:7" x14ac:dyDescent="0.25">
      <c r="A21" s="26" t="s">
        <v>1734</v>
      </c>
      <c r="B21" s="26" t="s">
        <v>1735</v>
      </c>
      <c r="C21" s="26" t="s">
        <v>92</v>
      </c>
      <c r="D21" s="6">
        <v>2000</v>
      </c>
      <c r="E21" s="6">
        <f>D21*[1]Crafting!I3</f>
        <v>300</v>
      </c>
      <c r="F21" s="4">
        <f>E21*[1]Crafting!I4</f>
        <v>30</v>
      </c>
      <c r="G21" s="6">
        <v>0</v>
      </c>
    </row>
    <row r="22" spans="1:7" x14ac:dyDescent="0.25">
      <c r="A22" s="26" t="s">
        <v>1736</v>
      </c>
      <c r="B22" s="26" t="s">
        <v>1737</v>
      </c>
      <c r="C22" s="26" t="s">
        <v>92</v>
      </c>
      <c r="D22" s="34" t="s">
        <v>39</v>
      </c>
      <c r="E22" s="34" t="s">
        <v>39</v>
      </c>
      <c r="F22" s="34" t="s">
        <v>39</v>
      </c>
      <c r="G22" s="34" t="s">
        <v>39</v>
      </c>
    </row>
    <row r="23" spans="1:7" x14ac:dyDescent="0.25">
      <c r="A23" s="26" t="s">
        <v>1738</v>
      </c>
      <c r="B23" s="26" t="s">
        <v>1739</v>
      </c>
      <c r="C23" s="26" t="s">
        <v>92</v>
      </c>
      <c r="D23" s="6">
        <v>5000</v>
      </c>
      <c r="E23" s="6">
        <f>D23*[1]Crafting!I3</f>
        <v>750</v>
      </c>
      <c r="F23" s="4">
        <f>E23*[1]Crafting!I4</f>
        <v>75</v>
      </c>
      <c r="G23" s="6">
        <v>0</v>
      </c>
    </row>
    <row r="24" spans="1:7" x14ac:dyDescent="0.25">
      <c r="A24" s="31" t="s">
        <v>1740</v>
      </c>
      <c r="B24" s="26" t="s">
        <v>1741</v>
      </c>
      <c r="C24" s="26" t="s">
        <v>92</v>
      </c>
      <c r="D24" s="6">
        <v>5000</v>
      </c>
      <c r="E24" s="6">
        <f>D24*[1]Crafting!I3</f>
        <v>750</v>
      </c>
      <c r="F24" s="4">
        <f>E24*[1]Crafting!I4</f>
        <v>75</v>
      </c>
      <c r="G24" s="6">
        <v>0</v>
      </c>
    </row>
    <row r="25" spans="1:7" x14ac:dyDescent="0.25">
      <c r="A25" s="31" t="s">
        <v>1742</v>
      </c>
      <c r="B25" s="26" t="s">
        <v>1743</v>
      </c>
      <c r="C25" s="26" t="s">
        <v>92</v>
      </c>
      <c r="D25" s="6">
        <v>2000</v>
      </c>
      <c r="E25" s="6">
        <f>D25*[1]Crafting!I3</f>
        <v>300</v>
      </c>
      <c r="F25" s="4">
        <f>E25*[1]Crafting!I4</f>
        <v>30</v>
      </c>
      <c r="G25" s="6">
        <v>0</v>
      </c>
    </row>
    <row r="26" spans="1:7" x14ac:dyDescent="0.25">
      <c r="A26" s="26" t="s">
        <v>1744</v>
      </c>
      <c r="B26" s="26" t="s">
        <v>1745</v>
      </c>
      <c r="C26" s="20" t="s">
        <v>233</v>
      </c>
      <c r="D26" s="34" t="s">
        <v>39</v>
      </c>
      <c r="E26" s="34" t="s">
        <v>39</v>
      </c>
      <c r="F26" s="34" t="s">
        <v>39</v>
      </c>
      <c r="G26" s="34" t="s">
        <v>39</v>
      </c>
    </row>
    <row r="27" spans="1:7" x14ac:dyDescent="0.25">
      <c r="A27" s="26" t="s">
        <v>1746</v>
      </c>
      <c r="B27" s="26" t="s">
        <v>1747</v>
      </c>
      <c r="C27" s="26" t="s">
        <v>26</v>
      </c>
      <c r="D27" s="6">
        <v>1200</v>
      </c>
      <c r="E27" s="6">
        <f>D27*[1]Crafting!I3</f>
        <v>180</v>
      </c>
      <c r="F27" s="4">
        <f>E27*[1]Crafting!I4</f>
        <v>18</v>
      </c>
      <c r="G27" s="6">
        <v>0</v>
      </c>
    </row>
    <row r="28" spans="1:7" x14ac:dyDescent="0.25">
      <c r="A28" s="26" t="s">
        <v>1748</v>
      </c>
      <c r="B28" s="26" t="s">
        <v>1749</v>
      </c>
      <c r="C28" s="26" t="s">
        <v>18</v>
      </c>
      <c r="D28" s="6">
        <v>700</v>
      </c>
      <c r="E28" s="6">
        <f>D28*[1]Crafting!I3</f>
        <v>105</v>
      </c>
      <c r="F28" s="4">
        <f>E28*[1]Crafting!I4</f>
        <v>10.5</v>
      </c>
      <c r="G28" s="6">
        <v>0</v>
      </c>
    </row>
    <row r="29" spans="1:7" x14ac:dyDescent="0.25">
      <c r="A29" s="26" t="s">
        <v>1750</v>
      </c>
      <c r="B29" s="26" t="s">
        <v>1751</v>
      </c>
      <c r="C29" s="26" t="s">
        <v>18</v>
      </c>
      <c r="D29" s="6">
        <v>400</v>
      </c>
      <c r="E29" s="6">
        <f>D29*[1]Crafting!I3</f>
        <v>60</v>
      </c>
      <c r="F29" s="4">
        <f>E29*[1]Crafting!I4</f>
        <v>6</v>
      </c>
      <c r="G29" s="6">
        <v>0</v>
      </c>
    </row>
    <row r="30" spans="1:7" x14ac:dyDescent="0.25">
      <c r="A30" s="26" t="s">
        <v>1752</v>
      </c>
      <c r="B30" s="27" t="s">
        <v>1753</v>
      </c>
      <c r="C30" s="20" t="s">
        <v>233</v>
      </c>
      <c r="D30" s="34" t="s">
        <v>39</v>
      </c>
      <c r="E30" s="34" t="s">
        <v>39</v>
      </c>
      <c r="F30" s="34" t="s">
        <v>39</v>
      </c>
      <c r="G30" s="34" t="s">
        <v>39</v>
      </c>
    </row>
    <row r="31" spans="1:7" x14ac:dyDescent="0.25">
      <c r="A31" s="26" t="s">
        <v>1754</v>
      </c>
      <c r="B31" s="26" t="s">
        <v>1755</v>
      </c>
      <c r="C31" s="20" t="s">
        <v>233</v>
      </c>
      <c r="D31" s="34" t="s">
        <v>39</v>
      </c>
      <c r="E31" s="34" t="s">
        <v>39</v>
      </c>
      <c r="F31" s="34" t="s">
        <v>39</v>
      </c>
      <c r="G31" s="34" t="s">
        <v>39</v>
      </c>
    </row>
    <row r="32" spans="1:7" x14ac:dyDescent="0.25">
      <c r="A32" s="26" t="s">
        <v>1756</v>
      </c>
      <c r="B32" s="26" t="s">
        <v>1757</v>
      </c>
      <c r="C32" s="20" t="s">
        <v>233</v>
      </c>
      <c r="D32" s="34" t="s">
        <v>39</v>
      </c>
      <c r="E32" s="34" t="s">
        <v>39</v>
      </c>
      <c r="F32" s="34" t="s">
        <v>39</v>
      </c>
      <c r="G32" s="34" t="s">
        <v>39</v>
      </c>
    </row>
    <row r="33" spans="1:7" x14ac:dyDescent="0.25">
      <c r="A33" s="26" t="s">
        <v>1728</v>
      </c>
      <c r="B33" s="27" t="s">
        <v>1758</v>
      </c>
      <c r="C33" s="20" t="s">
        <v>233</v>
      </c>
      <c r="D33" s="34" t="s">
        <v>39</v>
      </c>
      <c r="E33" s="34" t="s">
        <v>39</v>
      </c>
      <c r="F33" s="34" t="s">
        <v>39</v>
      </c>
      <c r="G33" s="34" t="s">
        <v>39</v>
      </c>
    </row>
    <row r="34" spans="1:7" x14ac:dyDescent="0.25">
      <c r="A34" s="26" t="s">
        <v>1759</v>
      </c>
      <c r="B34" s="27" t="s">
        <v>1760</v>
      </c>
      <c r="C34" s="20" t="s">
        <v>233</v>
      </c>
      <c r="D34" s="34" t="s">
        <v>39</v>
      </c>
      <c r="E34" s="34" t="s">
        <v>39</v>
      </c>
      <c r="F34" s="34" t="s">
        <v>39</v>
      </c>
      <c r="G34" s="34" t="s">
        <v>39</v>
      </c>
    </row>
    <row r="35" spans="1:7" x14ac:dyDescent="0.25">
      <c r="A35" s="31" t="s">
        <v>1761</v>
      </c>
      <c r="B35" s="47" t="s">
        <v>39</v>
      </c>
      <c r="C35" s="26" t="s">
        <v>92</v>
      </c>
      <c r="D35" s="6">
        <v>600</v>
      </c>
      <c r="E35" s="6">
        <f>D35*[1]Crafting!I3</f>
        <v>90</v>
      </c>
      <c r="F35" s="4">
        <f>[1]Crafting!I4*E35</f>
        <v>9</v>
      </c>
      <c r="G35" s="6">
        <v>0</v>
      </c>
    </row>
    <row r="36" spans="1:7" x14ac:dyDescent="0.25">
      <c r="A36" s="31" t="s">
        <v>1762</v>
      </c>
      <c r="B36" s="47" t="s">
        <v>39</v>
      </c>
      <c r="C36" s="26" t="s">
        <v>18</v>
      </c>
      <c r="D36" s="6">
        <v>300</v>
      </c>
      <c r="E36" s="6">
        <f>D36*[1]Crafting!I3</f>
        <v>45</v>
      </c>
      <c r="F36" s="4">
        <f>E36*[1]Crafting!I4</f>
        <v>4.5</v>
      </c>
      <c r="G36" s="6">
        <v>0</v>
      </c>
    </row>
    <row r="37" spans="1:7" x14ac:dyDescent="0.25">
      <c r="A37" s="26" t="s">
        <v>1763</v>
      </c>
      <c r="B37" s="26" t="s">
        <v>1764</v>
      </c>
      <c r="C37" s="20" t="s">
        <v>233</v>
      </c>
      <c r="D37" s="34" t="s">
        <v>39</v>
      </c>
      <c r="E37" s="34" t="s">
        <v>39</v>
      </c>
      <c r="F37" s="34" t="s">
        <v>39</v>
      </c>
      <c r="G37" s="34" t="s">
        <v>39</v>
      </c>
    </row>
    <row r="38" spans="1:7" x14ac:dyDescent="0.25">
      <c r="A38" s="26" t="s">
        <v>1765</v>
      </c>
      <c r="B38" s="26" t="s">
        <v>1766</v>
      </c>
      <c r="C38" s="20" t="s">
        <v>233</v>
      </c>
      <c r="D38" s="34" t="s">
        <v>39</v>
      </c>
      <c r="E38" s="34" t="s">
        <v>39</v>
      </c>
      <c r="F38" s="34" t="s">
        <v>39</v>
      </c>
      <c r="G38" s="34" t="s">
        <v>39</v>
      </c>
    </row>
    <row r="39" spans="1:7" x14ac:dyDescent="0.25">
      <c r="A39" s="26" t="s">
        <v>1767</v>
      </c>
      <c r="B39" s="22"/>
      <c r="C39" s="26" t="s">
        <v>33</v>
      </c>
      <c r="D39" s="6">
        <v>40000</v>
      </c>
      <c r="E39" s="6">
        <f>D39*[1]Crafting!I3</f>
        <v>6000</v>
      </c>
      <c r="F39" s="6">
        <f>E39*[1]Crafting!I4</f>
        <v>600</v>
      </c>
      <c r="G39" s="34" t="s">
        <v>39</v>
      </c>
    </row>
  </sheetData>
  <conditionalFormatting sqref="C2:C14 C17:C25 C27:C29 C35:C36 C39">
    <cfRule type="cellIs" dxfId="164" priority="51" operator="equal">
      <formula>"Common"</formula>
    </cfRule>
  </conditionalFormatting>
  <conditionalFormatting sqref="C2:C14 C17:C25 C27:C29 C35:C36 C39">
    <cfRule type="cellIs" dxfId="163" priority="52" operator="equal">
      <formula>"Uncommon"</formula>
    </cfRule>
  </conditionalFormatting>
  <conditionalFormatting sqref="C2:C14 C17:C25 C27:C29 C35:C36 C39">
    <cfRule type="cellIs" dxfId="162" priority="53" operator="equal">
      <formula>"Rare"</formula>
    </cfRule>
  </conditionalFormatting>
  <conditionalFormatting sqref="C2:C14 C17:C25 C27:C29 C35:C36 C39">
    <cfRule type="cellIs" dxfId="161" priority="54" operator="equal">
      <formula>"Epic"</formula>
    </cfRule>
  </conditionalFormatting>
  <conditionalFormatting sqref="C2:C14 C17:C25 C27:C29 C35:C36 C39">
    <cfRule type="cellIs" dxfId="160" priority="55" operator="equal">
      <formula>"High End"</formula>
    </cfRule>
  </conditionalFormatting>
  <conditionalFormatting sqref="C15">
    <cfRule type="cellIs" dxfId="159" priority="46" operator="equal">
      <formula>"Common"</formula>
    </cfRule>
  </conditionalFormatting>
  <conditionalFormatting sqref="C15">
    <cfRule type="cellIs" dxfId="158" priority="47" operator="equal">
      <formula>"Uncommon"</formula>
    </cfRule>
  </conditionalFormatting>
  <conditionalFormatting sqref="C15">
    <cfRule type="cellIs" dxfId="157" priority="48" operator="equal">
      <formula>"Rare"</formula>
    </cfRule>
  </conditionalFormatting>
  <conditionalFormatting sqref="C15">
    <cfRule type="cellIs" dxfId="156" priority="49" operator="equal">
      <formula>"Epic"</formula>
    </cfRule>
  </conditionalFormatting>
  <conditionalFormatting sqref="C15">
    <cfRule type="cellIs" dxfId="155" priority="50" operator="equal">
      <formula>"High End"</formula>
    </cfRule>
  </conditionalFormatting>
  <conditionalFormatting sqref="C16">
    <cfRule type="cellIs" dxfId="154" priority="41" operator="equal">
      <formula>"Common"</formula>
    </cfRule>
  </conditionalFormatting>
  <conditionalFormatting sqref="C16">
    <cfRule type="cellIs" dxfId="153" priority="42" operator="equal">
      <formula>"Uncommon"</formula>
    </cfRule>
  </conditionalFormatting>
  <conditionalFormatting sqref="C16">
    <cfRule type="cellIs" dxfId="152" priority="43" operator="equal">
      <formula>"Rare"</formula>
    </cfRule>
  </conditionalFormatting>
  <conditionalFormatting sqref="C16">
    <cfRule type="cellIs" dxfId="151" priority="44" operator="equal">
      <formula>"Epic"</formula>
    </cfRule>
  </conditionalFormatting>
  <conditionalFormatting sqref="C16">
    <cfRule type="cellIs" dxfId="150" priority="45" operator="equal">
      <formula>"High End"</formula>
    </cfRule>
  </conditionalFormatting>
  <conditionalFormatting sqref="C26">
    <cfRule type="cellIs" dxfId="149" priority="36" operator="equal">
      <formula>"Common"</formula>
    </cfRule>
  </conditionalFormatting>
  <conditionalFormatting sqref="C26">
    <cfRule type="cellIs" dxfId="148" priority="37" operator="equal">
      <formula>"Uncommon"</formula>
    </cfRule>
  </conditionalFormatting>
  <conditionalFormatting sqref="C26">
    <cfRule type="cellIs" dxfId="147" priority="38" operator="equal">
      <formula>"Rare"</formula>
    </cfRule>
  </conditionalFormatting>
  <conditionalFormatting sqref="C26">
    <cfRule type="cellIs" dxfId="146" priority="39" operator="equal">
      <formula>"Epic"</formula>
    </cfRule>
  </conditionalFormatting>
  <conditionalFormatting sqref="C26">
    <cfRule type="cellIs" dxfId="145" priority="40" operator="equal">
      <formula>"High End"</formula>
    </cfRule>
  </conditionalFormatting>
  <conditionalFormatting sqref="C30">
    <cfRule type="cellIs" dxfId="144" priority="31" operator="equal">
      <formula>"Common"</formula>
    </cfRule>
  </conditionalFormatting>
  <conditionalFormatting sqref="C30">
    <cfRule type="cellIs" dxfId="143" priority="32" operator="equal">
      <formula>"Uncommon"</formula>
    </cfRule>
  </conditionalFormatting>
  <conditionalFormatting sqref="C30">
    <cfRule type="cellIs" dxfId="142" priority="33" operator="equal">
      <formula>"Rare"</formula>
    </cfRule>
  </conditionalFormatting>
  <conditionalFormatting sqref="C30">
    <cfRule type="cellIs" dxfId="141" priority="34" operator="equal">
      <formula>"Epic"</formula>
    </cfRule>
  </conditionalFormatting>
  <conditionalFormatting sqref="C30">
    <cfRule type="cellIs" dxfId="140" priority="35" operator="equal">
      <formula>"High End"</formula>
    </cfRule>
  </conditionalFormatting>
  <conditionalFormatting sqref="C31">
    <cfRule type="cellIs" dxfId="139" priority="26" operator="equal">
      <formula>"Common"</formula>
    </cfRule>
  </conditionalFormatting>
  <conditionalFormatting sqref="C31">
    <cfRule type="cellIs" dxfId="138" priority="27" operator="equal">
      <formula>"Uncommon"</formula>
    </cfRule>
  </conditionalFormatting>
  <conditionalFormatting sqref="C31">
    <cfRule type="cellIs" dxfId="137" priority="28" operator="equal">
      <formula>"Rare"</formula>
    </cfRule>
  </conditionalFormatting>
  <conditionalFormatting sqref="C31">
    <cfRule type="cellIs" dxfId="136" priority="29" operator="equal">
      <formula>"Epic"</formula>
    </cfRule>
  </conditionalFormatting>
  <conditionalFormatting sqref="C31">
    <cfRule type="cellIs" dxfId="135" priority="30" operator="equal">
      <formula>"High End"</formula>
    </cfRule>
  </conditionalFormatting>
  <conditionalFormatting sqref="C32">
    <cfRule type="cellIs" dxfId="134" priority="21" operator="equal">
      <formula>"Common"</formula>
    </cfRule>
  </conditionalFormatting>
  <conditionalFormatting sqref="C32">
    <cfRule type="cellIs" dxfId="133" priority="22" operator="equal">
      <formula>"Uncommon"</formula>
    </cfRule>
  </conditionalFormatting>
  <conditionalFormatting sqref="C32">
    <cfRule type="cellIs" dxfId="132" priority="23" operator="equal">
      <formula>"Rare"</formula>
    </cfRule>
  </conditionalFormatting>
  <conditionalFormatting sqref="C32">
    <cfRule type="cellIs" dxfId="131" priority="24" operator="equal">
      <formula>"Epic"</formula>
    </cfRule>
  </conditionalFormatting>
  <conditionalFormatting sqref="C32">
    <cfRule type="cellIs" dxfId="130" priority="25" operator="equal">
      <formula>"High End"</formula>
    </cfRule>
  </conditionalFormatting>
  <conditionalFormatting sqref="C33">
    <cfRule type="cellIs" dxfId="129" priority="16" operator="equal">
      <formula>"Common"</formula>
    </cfRule>
  </conditionalFormatting>
  <conditionalFormatting sqref="C33">
    <cfRule type="cellIs" dxfId="128" priority="17" operator="equal">
      <formula>"Uncommon"</formula>
    </cfRule>
  </conditionalFormatting>
  <conditionalFormatting sqref="C33">
    <cfRule type="cellIs" dxfId="127" priority="18" operator="equal">
      <formula>"Rare"</formula>
    </cfRule>
  </conditionalFormatting>
  <conditionalFormatting sqref="C33">
    <cfRule type="cellIs" dxfId="126" priority="19" operator="equal">
      <formula>"Epic"</formula>
    </cfRule>
  </conditionalFormatting>
  <conditionalFormatting sqref="C33">
    <cfRule type="cellIs" dxfId="125" priority="20" operator="equal">
      <formula>"High End"</formula>
    </cfRule>
  </conditionalFormatting>
  <conditionalFormatting sqref="C34">
    <cfRule type="cellIs" dxfId="124" priority="11" operator="equal">
      <formula>"Common"</formula>
    </cfRule>
  </conditionalFormatting>
  <conditionalFormatting sqref="C34">
    <cfRule type="cellIs" dxfId="123" priority="12" operator="equal">
      <formula>"Uncommon"</formula>
    </cfRule>
  </conditionalFormatting>
  <conditionalFormatting sqref="C34">
    <cfRule type="cellIs" dxfId="122" priority="13" operator="equal">
      <formula>"Rare"</formula>
    </cfRule>
  </conditionalFormatting>
  <conditionalFormatting sqref="C34">
    <cfRule type="cellIs" dxfId="121" priority="14" operator="equal">
      <formula>"Epic"</formula>
    </cfRule>
  </conditionalFormatting>
  <conditionalFormatting sqref="C34">
    <cfRule type="cellIs" dxfId="120" priority="15" operator="equal">
      <formula>"High End"</formula>
    </cfRule>
  </conditionalFormatting>
  <conditionalFormatting sqref="C38">
    <cfRule type="cellIs" dxfId="119" priority="6" operator="equal">
      <formula>"Common"</formula>
    </cfRule>
  </conditionalFormatting>
  <conditionalFormatting sqref="C38">
    <cfRule type="cellIs" dxfId="118" priority="7" operator="equal">
      <formula>"Uncommon"</formula>
    </cfRule>
  </conditionalFormatting>
  <conditionalFormatting sqref="C38">
    <cfRule type="cellIs" dxfId="117" priority="8" operator="equal">
      <formula>"Rare"</formula>
    </cfRule>
  </conditionalFormatting>
  <conditionalFormatting sqref="C38">
    <cfRule type="cellIs" dxfId="116" priority="9" operator="equal">
      <formula>"Epic"</formula>
    </cfRule>
  </conditionalFormatting>
  <conditionalFormatting sqref="C38">
    <cfRule type="cellIs" dxfId="115" priority="10" operator="equal">
      <formula>"High End"</formula>
    </cfRule>
  </conditionalFormatting>
  <conditionalFormatting sqref="C37">
    <cfRule type="cellIs" dxfId="114" priority="1" operator="equal">
      <formula>"Common"</formula>
    </cfRule>
  </conditionalFormatting>
  <conditionalFormatting sqref="C37">
    <cfRule type="cellIs" dxfId="113" priority="2" operator="equal">
      <formula>"Uncommon"</formula>
    </cfRule>
  </conditionalFormatting>
  <conditionalFormatting sqref="C37">
    <cfRule type="cellIs" dxfId="112" priority="3" operator="equal">
      <formula>"Rare"</formula>
    </cfRule>
  </conditionalFormatting>
  <conditionalFormatting sqref="C37">
    <cfRule type="cellIs" dxfId="111" priority="4" operator="equal">
      <formula>"Epic"</formula>
    </cfRule>
  </conditionalFormatting>
  <conditionalFormatting sqref="C37">
    <cfRule type="cellIs" dxfId="110" priority="5" operator="equal">
      <formula>"High End"</formula>
    </cfRule>
  </conditionalFormatting>
  <dataValidations count="1">
    <dataValidation type="list" allowBlank="1" sqref="C2:C14 C17:C25 C27:C29 C39 C35:C36" xr:uid="{00000000-0002-0000-05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2900-D79B-499A-B868-285A02D6F405}">
  <dimension ref="A1:G38"/>
  <sheetViews>
    <sheetView workbookViewId="0">
      <selection sqref="A1:G38"/>
    </sheetView>
  </sheetViews>
  <sheetFormatPr defaultRowHeight="15" x14ac:dyDescent="0.25"/>
  <cols>
    <col min="1" max="1" width="16.28515625" bestFit="1" customWidth="1"/>
    <col min="2" max="2" width="24.28515625" bestFit="1" customWidth="1"/>
    <col min="3" max="3" width="10.85546875" bestFit="1" customWidth="1"/>
    <col min="4" max="4" width="9" bestFit="1" customWidth="1"/>
    <col min="6" max="6" width="16.42578125" bestFit="1" customWidth="1"/>
    <col min="7" max="7" width="20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0" t="s">
        <v>8</v>
      </c>
    </row>
    <row r="2" spans="1:7" x14ac:dyDescent="0.25">
      <c r="A2" s="3" t="s">
        <v>1768</v>
      </c>
      <c r="B2" s="2" t="s">
        <v>1769</v>
      </c>
      <c r="C2" s="3" t="s">
        <v>11</v>
      </c>
      <c r="D2" s="4">
        <v>200</v>
      </c>
      <c r="E2" s="4">
        <f>D2*[1]Attachments!I3</f>
        <v>30</v>
      </c>
      <c r="F2" s="4">
        <f>E2*[1]Attachments!I4</f>
        <v>3</v>
      </c>
      <c r="G2" s="6">
        <v>0</v>
      </c>
    </row>
    <row r="3" spans="1:7" x14ac:dyDescent="0.25">
      <c r="A3" s="3" t="s">
        <v>1770</v>
      </c>
      <c r="B3" s="27" t="s">
        <v>1771</v>
      </c>
      <c r="C3" s="3" t="s">
        <v>11</v>
      </c>
      <c r="D3" s="4">
        <v>250</v>
      </c>
      <c r="E3" s="4">
        <f>D3*[1]Attachments!I3</f>
        <v>37.5</v>
      </c>
      <c r="F3" s="4">
        <f>E3*[1]Attachments!I4</f>
        <v>3.75</v>
      </c>
      <c r="G3" s="6">
        <v>0</v>
      </c>
    </row>
    <row r="4" spans="1:7" x14ac:dyDescent="0.25">
      <c r="A4" s="3" t="s">
        <v>1772</v>
      </c>
      <c r="B4" s="27" t="s">
        <v>1773</v>
      </c>
      <c r="C4" s="3" t="s">
        <v>11</v>
      </c>
      <c r="D4" s="4">
        <v>300</v>
      </c>
      <c r="E4" s="4">
        <f>D4*[1]Attachments!I3</f>
        <v>45</v>
      </c>
      <c r="F4" s="4">
        <f>E4*[1]Attachments!I4</f>
        <v>4.5</v>
      </c>
      <c r="G4" s="6">
        <v>0</v>
      </c>
    </row>
    <row r="5" spans="1:7" x14ac:dyDescent="0.25">
      <c r="A5" s="3" t="s">
        <v>1774</v>
      </c>
      <c r="B5" s="27" t="s">
        <v>1775</v>
      </c>
      <c r="C5" s="3" t="s">
        <v>11</v>
      </c>
      <c r="D5" s="4">
        <v>300</v>
      </c>
      <c r="E5" s="4">
        <f>D5*[1]Attachments!I3</f>
        <v>45</v>
      </c>
      <c r="F5" s="4">
        <f>E5*[1]Attachments!I4</f>
        <v>4.5</v>
      </c>
      <c r="G5" s="6">
        <v>0</v>
      </c>
    </row>
    <row r="6" spans="1:7" x14ac:dyDescent="0.25">
      <c r="A6" s="3" t="s">
        <v>1776</v>
      </c>
      <c r="B6" s="27" t="s">
        <v>1777</v>
      </c>
      <c r="C6" s="3" t="s">
        <v>11</v>
      </c>
      <c r="D6" s="4">
        <v>200</v>
      </c>
      <c r="E6" s="4">
        <f>D6*[1]Attachments!I3</f>
        <v>30</v>
      </c>
      <c r="F6" s="4">
        <f>E6*[1]Attachments!I4</f>
        <v>3</v>
      </c>
      <c r="G6" s="6">
        <v>0</v>
      </c>
    </row>
    <row r="7" spans="1:7" x14ac:dyDescent="0.25">
      <c r="A7" s="3" t="s">
        <v>1778</v>
      </c>
      <c r="B7" s="2" t="s">
        <v>1779</v>
      </c>
      <c r="C7" s="3" t="s">
        <v>11</v>
      </c>
      <c r="D7" s="4">
        <v>200</v>
      </c>
      <c r="E7" s="4">
        <f>D7*[1]Attachments!I3</f>
        <v>30</v>
      </c>
      <c r="F7" s="4">
        <f>E7*[1]Attachments!I4</f>
        <v>3</v>
      </c>
      <c r="G7" s="6">
        <v>0</v>
      </c>
    </row>
    <row r="8" spans="1:7" x14ac:dyDescent="0.25">
      <c r="A8" s="3" t="s">
        <v>1780</v>
      </c>
      <c r="B8" s="2" t="s">
        <v>1781</v>
      </c>
      <c r="C8" s="3" t="s">
        <v>11</v>
      </c>
      <c r="D8" s="4">
        <v>300</v>
      </c>
      <c r="E8" s="4">
        <f>D8*[1]Attachments!I3</f>
        <v>45</v>
      </c>
      <c r="F8" s="4">
        <f>E8*[1]Attachments!I4</f>
        <v>4.5</v>
      </c>
      <c r="G8" s="6">
        <v>0</v>
      </c>
    </row>
    <row r="9" spans="1:7" x14ac:dyDescent="0.25">
      <c r="A9" s="3" t="s">
        <v>1780</v>
      </c>
      <c r="B9" s="2" t="s">
        <v>1782</v>
      </c>
      <c r="C9" s="3" t="s">
        <v>11</v>
      </c>
      <c r="D9" s="4">
        <v>300</v>
      </c>
      <c r="E9" s="4">
        <f>D9*[1]Attachments!I3</f>
        <v>45</v>
      </c>
      <c r="F9" s="4">
        <f>E9*[1]Attachments!I4</f>
        <v>4.5</v>
      </c>
      <c r="G9" s="6">
        <v>0</v>
      </c>
    </row>
    <row r="10" spans="1:7" x14ac:dyDescent="0.25">
      <c r="A10" s="3" t="s">
        <v>1780</v>
      </c>
      <c r="B10" s="2" t="s">
        <v>1783</v>
      </c>
      <c r="C10" s="3" t="s">
        <v>11</v>
      </c>
      <c r="D10" s="4">
        <v>300</v>
      </c>
      <c r="E10" s="4">
        <f>D10*[1]Attachments!I3</f>
        <v>45</v>
      </c>
      <c r="F10" s="4">
        <f>E10*[1]Attachments!I4</f>
        <v>4.5</v>
      </c>
      <c r="G10" s="6">
        <v>0</v>
      </c>
    </row>
    <row r="11" spans="1:7" x14ac:dyDescent="0.25">
      <c r="A11" s="3" t="s">
        <v>1784</v>
      </c>
      <c r="B11" s="2" t="s">
        <v>1785</v>
      </c>
      <c r="C11" s="3" t="s">
        <v>11</v>
      </c>
      <c r="D11" s="4">
        <v>200</v>
      </c>
      <c r="E11" s="4">
        <f>D11*[1]Attachments!I3</f>
        <v>30</v>
      </c>
      <c r="F11" s="4">
        <f>E11*[1]Attachments!I4</f>
        <v>3</v>
      </c>
      <c r="G11" s="4">
        <v>0</v>
      </c>
    </row>
    <row r="12" spans="1:7" x14ac:dyDescent="0.25">
      <c r="A12" s="3" t="s">
        <v>1780</v>
      </c>
      <c r="B12" s="2" t="s">
        <v>1786</v>
      </c>
      <c r="C12" s="3" t="s">
        <v>11</v>
      </c>
      <c r="D12" s="4">
        <v>200</v>
      </c>
      <c r="E12" s="4">
        <f>D12*[1]Attachments!I3</f>
        <v>30</v>
      </c>
      <c r="F12" s="4">
        <f>E12*[1]Attachments!I4</f>
        <v>3</v>
      </c>
      <c r="G12" s="4">
        <v>0</v>
      </c>
    </row>
    <row r="13" spans="1:7" x14ac:dyDescent="0.25">
      <c r="A13" s="3" t="s">
        <v>1787</v>
      </c>
      <c r="B13" s="2" t="s">
        <v>1788</v>
      </c>
      <c r="C13" s="3" t="s">
        <v>18</v>
      </c>
      <c r="D13" s="4">
        <v>400</v>
      </c>
      <c r="E13" s="4">
        <f>D13*[1]Attachments!I3</f>
        <v>60</v>
      </c>
      <c r="F13" s="4">
        <f>E13*[1]Attachments!I4</f>
        <v>6</v>
      </c>
      <c r="G13" s="6">
        <v>0</v>
      </c>
    </row>
    <row r="14" spans="1:7" x14ac:dyDescent="0.25">
      <c r="A14" s="3" t="s">
        <v>1789</v>
      </c>
      <c r="B14" s="27" t="s">
        <v>1790</v>
      </c>
      <c r="C14" s="3" t="s">
        <v>18</v>
      </c>
      <c r="D14" s="4">
        <v>500</v>
      </c>
      <c r="E14" s="4">
        <f>D14*[1]Attachments!I3</f>
        <v>75</v>
      </c>
      <c r="F14" s="4">
        <f>E14*[1]Attachments!I4</f>
        <v>7.5</v>
      </c>
      <c r="G14" s="6">
        <v>0</v>
      </c>
    </row>
    <row r="15" spans="1:7" x14ac:dyDescent="0.25">
      <c r="A15" s="3" t="s">
        <v>1791</v>
      </c>
      <c r="B15" s="2" t="s">
        <v>1792</v>
      </c>
      <c r="C15" s="3" t="s">
        <v>18</v>
      </c>
      <c r="D15" s="4">
        <v>500</v>
      </c>
      <c r="E15" s="4">
        <f>D15*[1]Attachments!I3</f>
        <v>75</v>
      </c>
      <c r="F15" s="4">
        <f>E15*[1]Attachments!I4</f>
        <v>7.5</v>
      </c>
      <c r="G15" s="6">
        <v>0</v>
      </c>
    </row>
    <row r="16" spans="1:7" x14ac:dyDescent="0.25">
      <c r="A16" s="3" t="s">
        <v>1791</v>
      </c>
      <c r="B16" s="2" t="s">
        <v>1793</v>
      </c>
      <c r="C16" s="3" t="s">
        <v>18</v>
      </c>
      <c r="D16" s="4">
        <v>500</v>
      </c>
      <c r="E16" s="4">
        <f>D16*[1]Attachments!I3</f>
        <v>75</v>
      </c>
      <c r="F16" s="4">
        <f>E16*[1]Attachments!I4</f>
        <v>7.5</v>
      </c>
      <c r="G16" s="6">
        <v>0</v>
      </c>
    </row>
    <row r="17" spans="1:7" x14ac:dyDescent="0.25">
      <c r="A17" s="3" t="s">
        <v>1794</v>
      </c>
      <c r="B17" s="2" t="s">
        <v>1795</v>
      </c>
      <c r="C17" s="3" t="s">
        <v>26</v>
      </c>
      <c r="D17" s="4">
        <v>600</v>
      </c>
      <c r="E17" s="4">
        <f>D17*[1]Attachments!I3</f>
        <v>90</v>
      </c>
      <c r="F17" s="4">
        <f>E17*[1]Attachments!I4</f>
        <v>9</v>
      </c>
      <c r="G17" s="6">
        <f>D17*[1]Attachments!I5</f>
        <v>2400</v>
      </c>
    </row>
    <row r="18" spans="1:7" x14ac:dyDescent="0.25">
      <c r="A18" s="3" t="s">
        <v>1796</v>
      </c>
      <c r="B18" s="2" t="s">
        <v>1797</v>
      </c>
      <c r="C18" s="3" t="s">
        <v>26</v>
      </c>
      <c r="D18" s="11">
        <v>600</v>
      </c>
      <c r="E18" s="4">
        <f>D18*[1]Attachments!I3</f>
        <v>90</v>
      </c>
      <c r="F18" s="4">
        <f>E18*[1]Attachments!I4</f>
        <v>9</v>
      </c>
      <c r="G18" s="6">
        <f>D18*[1]Attachments!I5</f>
        <v>2400</v>
      </c>
    </row>
    <row r="19" spans="1:7" x14ac:dyDescent="0.25">
      <c r="A19" s="3" t="s">
        <v>1796</v>
      </c>
      <c r="B19" s="2" t="s">
        <v>1798</v>
      </c>
      <c r="C19" s="3" t="s">
        <v>26</v>
      </c>
      <c r="D19" s="11">
        <v>600</v>
      </c>
      <c r="E19" s="4">
        <f>D19*[1]Attachments!I3</f>
        <v>90</v>
      </c>
      <c r="F19" s="4">
        <f>E19*[1]Attachments!I4</f>
        <v>9</v>
      </c>
      <c r="G19" s="6">
        <f>D19*[1]Attachments!I5</f>
        <v>2400</v>
      </c>
    </row>
    <row r="20" spans="1:7" x14ac:dyDescent="0.25">
      <c r="A20" s="3" t="s">
        <v>1799</v>
      </c>
      <c r="B20" s="2" t="s">
        <v>1800</v>
      </c>
      <c r="C20" s="3" t="s">
        <v>26</v>
      </c>
      <c r="D20" s="11">
        <v>600</v>
      </c>
      <c r="E20" s="4">
        <f>D20*[1]Attachments!I3</f>
        <v>90</v>
      </c>
      <c r="F20" s="4">
        <f>E20*[1]Attachments!I4</f>
        <v>9</v>
      </c>
      <c r="G20" s="6">
        <f>D20*[1]Attachments!I5</f>
        <v>2400</v>
      </c>
    </row>
    <row r="21" spans="1:7" x14ac:dyDescent="0.25">
      <c r="A21" s="3" t="s">
        <v>1801</v>
      </c>
      <c r="B21" s="2" t="s">
        <v>1802</v>
      </c>
      <c r="C21" s="3" t="s">
        <v>26</v>
      </c>
      <c r="D21" s="11">
        <v>600</v>
      </c>
      <c r="E21" s="4">
        <f>D21*[1]Attachments!I3</f>
        <v>90</v>
      </c>
      <c r="F21" s="4">
        <f>E21*[1]Attachments!I4</f>
        <v>9</v>
      </c>
      <c r="G21" s="6">
        <f>D21*[1]Attachments!I5</f>
        <v>2400</v>
      </c>
    </row>
    <row r="22" spans="1:7" x14ac:dyDescent="0.25">
      <c r="A22" s="3" t="s">
        <v>1803</v>
      </c>
      <c r="B22" s="2" t="s">
        <v>1804</v>
      </c>
      <c r="C22" s="3" t="s">
        <v>26</v>
      </c>
      <c r="D22" s="11">
        <v>600</v>
      </c>
      <c r="E22" s="4">
        <f>D22*[1]Attachments!I3</f>
        <v>90</v>
      </c>
      <c r="F22" s="4">
        <f>E22*[1]Attachments!I4</f>
        <v>9</v>
      </c>
      <c r="G22" s="6">
        <f>D22*[1]Attachments!I5</f>
        <v>2400</v>
      </c>
    </row>
    <row r="23" spans="1:7" x14ac:dyDescent="0.25">
      <c r="A23" s="3" t="s">
        <v>1805</v>
      </c>
      <c r="B23" s="2" t="s">
        <v>1806</v>
      </c>
      <c r="C23" s="3" t="s">
        <v>26</v>
      </c>
      <c r="D23" s="4">
        <v>700</v>
      </c>
      <c r="E23" s="4">
        <f>D23*[1]Attachments!I3</f>
        <v>105</v>
      </c>
      <c r="F23" s="4">
        <f>E23*[1]Attachments!I4</f>
        <v>10.5</v>
      </c>
      <c r="G23" s="6">
        <f>D23*[1]Attachments!I5</f>
        <v>2800</v>
      </c>
    </row>
    <row r="24" spans="1:7" x14ac:dyDescent="0.25">
      <c r="A24" s="3" t="s">
        <v>1805</v>
      </c>
      <c r="B24" s="2" t="s">
        <v>1807</v>
      </c>
      <c r="C24" s="3" t="s">
        <v>26</v>
      </c>
      <c r="D24" s="4">
        <v>700</v>
      </c>
      <c r="E24" s="4">
        <f>D24*[1]Attachments!I3</f>
        <v>105</v>
      </c>
      <c r="F24" s="4">
        <f>E24*[1]Attachments!I4</f>
        <v>10.5</v>
      </c>
      <c r="G24" s="6">
        <f>D24*[1]Attachments!I5</f>
        <v>2800</v>
      </c>
    </row>
    <row r="25" spans="1:7" x14ac:dyDescent="0.25">
      <c r="A25" s="3" t="s">
        <v>1808</v>
      </c>
      <c r="B25" s="2" t="s">
        <v>1809</v>
      </c>
      <c r="C25" s="3" t="s">
        <v>92</v>
      </c>
      <c r="D25" s="4">
        <v>1000</v>
      </c>
      <c r="E25" s="4">
        <f>D25*[1]Attachments!I3</f>
        <v>150</v>
      </c>
      <c r="F25" s="4">
        <f>E25*[1]Attachments!I4</f>
        <v>15</v>
      </c>
      <c r="G25" s="6">
        <f>D25*[1]Attachments!I5</f>
        <v>4000</v>
      </c>
    </row>
    <row r="26" spans="1:7" x14ac:dyDescent="0.25">
      <c r="A26" s="3" t="s">
        <v>1808</v>
      </c>
      <c r="B26" s="2" t="s">
        <v>1810</v>
      </c>
      <c r="C26" s="3" t="s">
        <v>92</v>
      </c>
      <c r="D26" s="4">
        <v>1000</v>
      </c>
      <c r="E26" s="4">
        <f>D26*[1]Attachments!I3</f>
        <v>150</v>
      </c>
      <c r="F26" s="4">
        <f>E26*[1]Attachments!I4</f>
        <v>15</v>
      </c>
      <c r="G26" s="6">
        <f>D26*[1]Attachments!I5</f>
        <v>4000</v>
      </c>
    </row>
    <row r="27" spans="1:7" x14ac:dyDescent="0.25">
      <c r="A27" s="3" t="s">
        <v>1811</v>
      </c>
      <c r="B27" s="2" t="s">
        <v>1812</v>
      </c>
      <c r="C27" s="3" t="s">
        <v>92</v>
      </c>
      <c r="D27" s="4">
        <v>1200</v>
      </c>
      <c r="E27" s="4">
        <f>D27*[1]Attachments!I3</f>
        <v>180</v>
      </c>
      <c r="F27" s="4">
        <f>E27*[1]Attachments!I4</f>
        <v>18</v>
      </c>
      <c r="G27" s="6">
        <f>D27*[1]Attachments!I5</f>
        <v>4800</v>
      </c>
    </row>
    <row r="28" spans="1:7" x14ac:dyDescent="0.25">
      <c r="A28" s="3" t="s">
        <v>1813</v>
      </c>
      <c r="B28" s="2" t="s">
        <v>1814</v>
      </c>
      <c r="C28" s="3" t="s">
        <v>33</v>
      </c>
      <c r="D28" s="11">
        <v>2200</v>
      </c>
      <c r="E28" s="4">
        <f>D28*[1]Attachments!I3</f>
        <v>330</v>
      </c>
      <c r="F28" s="4">
        <f>E28*[1]Attachments!I4</f>
        <v>33</v>
      </c>
      <c r="G28" s="6">
        <f>D28*[1]Attachments!I5</f>
        <v>8800</v>
      </c>
    </row>
    <row r="29" spans="1:7" x14ac:dyDescent="0.25">
      <c r="A29" s="3" t="s">
        <v>1813</v>
      </c>
      <c r="B29" s="2" t="s">
        <v>1815</v>
      </c>
      <c r="C29" s="3" t="s">
        <v>33</v>
      </c>
      <c r="D29" s="11">
        <v>2200</v>
      </c>
      <c r="E29" s="4">
        <f>D29*[1]Attachments!I3</f>
        <v>330</v>
      </c>
      <c r="F29" s="4">
        <f>E29*[1]Attachments!I4</f>
        <v>33</v>
      </c>
      <c r="G29" s="6">
        <f>D29*[1]Attachments!I5</f>
        <v>8800</v>
      </c>
    </row>
    <row r="30" spans="1:7" x14ac:dyDescent="0.25">
      <c r="A30" s="3" t="s">
        <v>1813</v>
      </c>
      <c r="B30" s="2" t="s">
        <v>1816</v>
      </c>
      <c r="C30" s="3" t="s">
        <v>33</v>
      </c>
      <c r="D30" s="11">
        <v>2200</v>
      </c>
      <c r="E30" s="4">
        <f>D30*[1]Attachments!I3</f>
        <v>330</v>
      </c>
      <c r="F30" s="4">
        <f>E30*[1]Attachments!I4</f>
        <v>33</v>
      </c>
      <c r="G30" s="6">
        <f>D30*[1]Attachments!I5</f>
        <v>8800</v>
      </c>
    </row>
    <row r="31" spans="1:7" x14ac:dyDescent="0.25">
      <c r="A31" s="3" t="s">
        <v>1817</v>
      </c>
      <c r="B31" s="2" t="s">
        <v>1818</v>
      </c>
      <c r="C31" s="3" t="s">
        <v>33</v>
      </c>
      <c r="D31" s="4">
        <v>2200</v>
      </c>
      <c r="E31" s="4">
        <f>D31*[1]Attachments!I3</f>
        <v>330</v>
      </c>
      <c r="F31" s="4">
        <f>E31*[1]Attachments!I4</f>
        <v>33</v>
      </c>
      <c r="G31" s="6">
        <f>D31*[1]Attachments!I5</f>
        <v>8800</v>
      </c>
    </row>
    <row r="32" spans="1:7" x14ac:dyDescent="0.25">
      <c r="A32" s="3" t="s">
        <v>1819</v>
      </c>
      <c r="B32" s="27" t="s">
        <v>1820</v>
      </c>
      <c r="C32" s="3" t="s">
        <v>33</v>
      </c>
      <c r="D32" s="4">
        <v>1500</v>
      </c>
      <c r="E32" s="4">
        <f>[1]Attachments!I3*D32</f>
        <v>225</v>
      </c>
      <c r="F32" s="4">
        <f>E32*[1]Attachments!I4</f>
        <v>22.5</v>
      </c>
      <c r="G32" s="6">
        <f>D32*[1]Attachments!I5</f>
        <v>6000</v>
      </c>
    </row>
    <row r="33" spans="1:7" x14ac:dyDescent="0.25">
      <c r="A33" s="3" t="s">
        <v>1821</v>
      </c>
      <c r="B33" s="27" t="s">
        <v>1822</v>
      </c>
      <c r="C33" s="3" t="s">
        <v>33</v>
      </c>
      <c r="D33" s="4">
        <v>1500</v>
      </c>
      <c r="E33" s="4">
        <f>D33*[1]Attachments!I3</f>
        <v>225</v>
      </c>
      <c r="F33" s="4">
        <f>E33*[1]Attachments!I4</f>
        <v>22.5</v>
      </c>
      <c r="G33" s="6">
        <f>D33*[1]Attachments!I5</f>
        <v>6000</v>
      </c>
    </row>
    <row r="34" spans="1:7" x14ac:dyDescent="0.25">
      <c r="A34" s="3" t="s">
        <v>1823</v>
      </c>
      <c r="B34" s="27" t="s">
        <v>1824</v>
      </c>
      <c r="C34" s="3" t="s">
        <v>33</v>
      </c>
      <c r="D34" s="11">
        <v>1500</v>
      </c>
      <c r="E34" s="4">
        <f>D34*[1]Attachments!I3</f>
        <v>225</v>
      </c>
      <c r="F34" s="4">
        <f>E34*[1]Attachments!I4</f>
        <v>22.5</v>
      </c>
      <c r="G34" s="6">
        <f>D34*[1]Attachments!I5</f>
        <v>6000</v>
      </c>
    </row>
    <row r="35" spans="1:7" x14ac:dyDescent="0.25">
      <c r="A35" s="3" t="s">
        <v>1819</v>
      </c>
      <c r="B35" s="27" t="s">
        <v>1825</v>
      </c>
      <c r="C35" s="3" t="s">
        <v>33</v>
      </c>
      <c r="D35" s="11">
        <v>1500</v>
      </c>
      <c r="E35" s="4">
        <f>D35*[1]Attachments!I3</f>
        <v>225</v>
      </c>
      <c r="F35" s="4">
        <f>E35*[1]Attachments!I4</f>
        <v>22.5</v>
      </c>
      <c r="G35" s="6">
        <f>D35*[1]Attachments!I5</f>
        <v>6000</v>
      </c>
    </row>
    <row r="36" spans="1:7" x14ac:dyDescent="0.25">
      <c r="A36" s="3" t="s">
        <v>1826</v>
      </c>
      <c r="B36" s="27" t="s">
        <v>1827</v>
      </c>
      <c r="C36" s="3" t="s">
        <v>33</v>
      </c>
      <c r="D36" s="4">
        <v>1750</v>
      </c>
      <c r="E36" s="4">
        <f>D36*[1]Attachments!I3</f>
        <v>262.5</v>
      </c>
      <c r="F36" s="4">
        <f>E36*[1]Attachments!I4</f>
        <v>26.25</v>
      </c>
      <c r="G36" s="6">
        <f>D36*[1]Attachments!I5</f>
        <v>7000</v>
      </c>
    </row>
    <row r="37" spans="1:7" x14ac:dyDescent="0.25">
      <c r="A37" s="3" t="s">
        <v>1828</v>
      </c>
      <c r="B37" s="27" t="s">
        <v>1829</v>
      </c>
      <c r="C37" s="3" t="s">
        <v>33</v>
      </c>
      <c r="D37" s="11">
        <v>1750</v>
      </c>
      <c r="E37" s="4">
        <f>D37*[1]Attachments!I3</f>
        <v>262.5</v>
      </c>
      <c r="F37" s="4">
        <f>E37*[1]Attachments!I4</f>
        <v>26.25</v>
      </c>
      <c r="G37" s="6">
        <f>D37*[1]Attachments!I5</f>
        <v>7000</v>
      </c>
    </row>
    <row r="38" spans="1:7" x14ac:dyDescent="0.25">
      <c r="A38" s="3" t="s">
        <v>1826</v>
      </c>
      <c r="B38" s="27" t="s">
        <v>1830</v>
      </c>
      <c r="C38" s="3" t="s">
        <v>33</v>
      </c>
      <c r="D38" s="11">
        <v>1750</v>
      </c>
      <c r="E38" s="4">
        <f>D38*[1]Attachments!I3</f>
        <v>262.5</v>
      </c>
      <c r="F38" s="4">
        <f>E38*[1]Attachments!I4</f>
        <v>26.25</v>
      </c>
      <c r="G38" s="6">
        <f>D38*[1]Attachments!I5</f>
        <v>7000</v>
      </c>
    </row>
  </sheetData>
  <conditionalFormatting sqref="C2:C38">
    <cfRule type="cellIs" dxfId="104" priority="1" operator="equal">
      <formula>"Common"</formula>
    </cfRule>
  </conditionalFormatting>
  <conditionalFormatting sqref="C2:C38">
    <cfRule type="cellIs" dxfId="103" priority="2" operator="equal">
      <formula>"Uncommon"</formula>
    </cfRule>
  </conditionalFormatting>
  <conditionalFormatting sqref="C2:C38">
    <cfRule type="cellIs" dxfId="102" priority="3" operator="equal">
      <formula>"Rare"</formula>
    </cfRule>
  </conditionalFormatting>
  <conditionalFormatting sqref="C2:C38">
    <cfRule type="cellIs" dxfId="101" priority="4" operator="equal">
      <formula>"Epic"</formula>
    </cfRule>
  </conditionalFormatting>
  <conditionalFormatting sqref="C2:C38">
    <cfRule type="cellIs" dxfId="100" priority="5" operator="equal">
      <formula>"High End"</formula>
    </cfRule>
  </conditionalFormatting>
  <dataValidations count="1">
    <dataValidation type="list" allowBlank="1" sqref="C2:C38" xr:uid="{00000000-0002-0000-06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7859F-BFCF-4807-87DD-838D4D3CAED2}">
  <dimension ref="A1:K38"/>
  <sheetViews>
    <sheetView topLeftCell="A21" workbookViewId="0">
      <selection sqref="A1:I38"/>
    </sheetView>
  </sheetViews>
  <sheetFormatPr defaultRowHeight="15" x14ac:dyDescent="0.25"/>
  <cols>
    <col min="1" max="1" width="19.42578125" bestFit="1" customWidth="1"/>
    <col min="2" max="2" width="24" bestFit="1" customWidth="1"/>
    <col min="3" max="3" width="10.85546875" bestFit="1" customWidth="1"/>
    <col min="4" max="4" width="9" bestFit="1" customWidth="1"/>
    <col min="6" max="6" width="10" bestFit="1" customWidth="1"/>
    <col min="7" max="7" width="12.140625" bestFit="1" customWidth="1"/>
    <col min="8" max="8" width="16.42578125" bestFit="1" customWidth="1"/>
    <col min="9" max="9" width="20.28515625" bestFit="1" customWidth="1"/>
  </cols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K1" s="37"/>
    </row>
    <row r="2" spans="1:11" x14ac:dyDescent="0.25">
      <c r="A2" s="2" t="s">
        <v>49</v>
      </c>
      <c r="B2" s="2" t="s">
        <v>50</v>
      </c>
      <c r="C2" s="3" t="s">
        <v>11</v>
      </c>
      <c r="D2" s="4">
        <v>2500</v>
      </c>
      <c r="E2" s="4">
        <f>D2*[1]Weapon!K24</f>
        <v>375</v>
      </c>
      <c r="F2" s="3" t="s">
        <v>51</v>
      </c>
      <c r="G2" s="11" t="s">
        <v>52</v>
      </c>
      <c r="H2" s="4">
        <f>E2*[1]Weapon!K25</f>
        <v>37.5</v>
      </c>
      <c r="I2" s="4">
        <f>D2*[1]Weapon!K26</f>
        <v>2500</v>
      </c>
      <c r="K2" s="44"/>
    </row>
    <row r="3" spans="1:11" x14ac:dyDescent="0.25">
      <c r="A3" s="2" t="s">
        <v>53</v>
      </c>
      <c r="B3" s="2" t="s">
        <v>54</v>
      </c>
      <c r="C3" s="3" t="s">
        <v>11</v>
      </c>
      <c r="D3" s="4">
        <f>2500</f>
        <v>2500</v>
      </c>
      <c r="E3" s="4">
        <f>D3*[1]Weapon!K24</f>
        <v>375</v>
      </c>
      <c r="F3" s="3" t="s">
        <v>51</v>
      </c>
      <c r="G3" s="11" t="s">
        <v>55</v>
      </c>
      <c r="H3" s="4">
        <f>E3*[1]Weapon!K25</f>
        <v>37.5</v>
      </c>
      <c r="I3" s="4">
        <f>D3*[1]Weapon!K26</f>
        <v>2500</v>
      </c>
      <c r="K3" s="42"/>
    </row>
    <row r="4" spans="1:11" x14ac:dyDescent="0.25">
      <c r="A4" s="2" t="s">
        <v>56</v>
      </c>
      <c r="B4" s="2" t="s">
        <v>57</v>
      </c>
      <c r="C4" s="3" t="s">
        <v>18</v>
      </c>
      <c r="D4" s="4">
        <f>3200</f>
        <v>3200</v>
      </c>
      <c r="E4" s="4">
        <f>D4*[1]Weapon!K24</f>
        <v>480</v>
      </c>
      <c r="F4" s="2" t="s">
        <v>51</v>
      </c>
      <c r="G4" s="4" t="s">
        <v>55</v>
      </c>
      <c r="H4" s="4">
        <f>E4*[1]Weapon!K25</f>
        <v>48</v>
      </c>
      <c r="I4" s="4">
        <v>0</v>
      </c>
      <c r="K4" s="42"/>
    </row>
    <row r="5" spans="1:11" x14ac:dyDescent="0.25">
      <c r="A5" s="2" t="s">
        <v>58</v>
      </c>
      <c r="B5" s="2" t="s">
        <v>59</v>
      </c>
      <c r="C5" s="3" t="s">
        <v>18</v>
      </c>
      <c r="D5" s="4">
        <f>3500</f>
        <v>3500</v>
      </c>
      <c r="E5" s="4">
        <f>D5*[1]Weapon!K24</f>
        <v>525</v>
      </c>
      <c r="F5" s="3" t="s">
        <v>51</v>
      </c>
      <c r="G5" s="4" t="s">
        <v>55</v>
      </c>
      <c r="H5" s="4">
        <f>E5*[1]Weapon!K25</f>
        <v>52.5</v>
      </c>
      <c r="I5" s="4">
        <f>D5*[1]Weapon!K26</f>
        <v>3500</v>
      </c>
      <c r="K5" s="45"/>
    </row>
    <row r="6" spans="1:11" x14ac:dyDescent="0.25">
      <c r="A6" s="2" t="s">
        <v>60</v>
      </c>
      <c r="B6" s="2" t="s">
        <v>61</v>
      </c>
      <c r="C6" s="3" t="s">
        <v>26</v>
      </c>
      <c r="D6" s="4">
        <f>5000</f>
        <v>5000</v>
      </c>
      <c r="E6" s="4">
        <f>D6*[1]Weapon!K24</f>
        <v>750</v>
      </c>
      <c r="F6" s="3" t="s">
        <v>51</v>
      </c>
      <c r="G6" s="4" t="s">
        <v>55</v>
      </c>
      <c r="H6" s="4">
        <f>E6*[1]Weapon!K25</f>
        <v>75</v>
      </c>
      <c r="I6" s="4">
        <f>D6*[1]Weapon!K26</f>
        <v>5000</v>
      </c>
    </row>
    <row r="7" spans="1:11" x14ac:dyDescent="0.25">
      <c r="A7" s="2" t="s">
        <v>62</v>
      </c>
      <c r="B7" s="2" t="s">
        <v>63</v>
      </c>
      <c r="C7" s="3" t="s">
        <v>18</v>
      </c>
      <c r="D7" s="4">
        <f>3100</f>
        <v>3100</v>
      </c>
      <c r="E7" s="4">
        <f>D7*[1]Weapon!K24</f>
        <v>465</v>
      </c>
      <c r="F7" s="3" t="s">
        <v>51</v>
      </c>
      <c r="G7" s="11" t="s">
        <v>55</v>
      </c>
      <c r="H7" s="4">
        <f>E7*[1]Weapon!K25</f>
        <v>46.5</v>
      </c>
      <c r="I7" s="4">
        <f>D7*[1]Weapon!K26</f>
        <v>3100</v>
      </c>
    </row>
    <row r="8" spans="1:11" x14ac:dyDescent="0.25">
      <c r="A8" s="2" t="s">
        <v>64</v>
      </c>
      <c r="B8" s="2" t="s">
        <v>65</v>
      </c>
      <c r="C8" s="3" t="s">
        <v>18</v>
      </c>
      <c r="D8" s="4">
        <f>3500</f>
        <v>3500</v>
      </c>
      <c r="E8" s="4">
        <f>D8*[1]Weapon!K24</f>
        <v>525</v>
      </c>
      <c r="F8" s="3" t="s">
        <v>51</v>
      </c>
      <c r="G8" s="11" t="s">
        <v>55</v>
      </c>
      <c r="H8" s="4">
        <f>E8*[1]Weapon!K25</f>
        <v>52.5</v>
      </c>
      <c r="I8" s="4">
        <f>D8*[1]Weapon!K26</f>
        <v>3500</v>
      </c>
    </row>
    <row r="9" spans="1:11" x14ac:dyDescent="0.25">
      <c r="A9" s="2" t="s">
        <v>66</v>
      </c>
      <c r="B9" s="2" t="s">
        <v>67</v>
      </c>
      <c r="C9" s="3" t="s">
        <v>26</v>
      </c>
      <c r="D9" s="4">
        <f>5000</f>
        <v>5000</v>
      </c>
      <c r="E9" s="4">
        <f>D9*[1]Weapon!K24</f>
        <v>750</v>
      </c>
      <c r="F9" s="3" t="s">
        <v>51</v>
      </c>
      <c r="G9" s="11" t="s">
        <v>55</v>
      </c>
      <c r="H9" s="4">
        <f>E9*[1]Weapon!K25</f>
        <v>75</v>
      </c>
      <c r="I9" s="4">
        <f>D9*[1]Weapon!K26</f>
        <v>5000</v>
      </c>
    </row>
    <row r="10" spans="1:11" x14ac:dyDescent="0.25">
      <c r="A10" s="2" t="s">
        <v>68</v>
      </c>
      <c r="B10" s="2" t="s">
        <v>69</v>
      </c>
      <c r="C10" s="3" t="s">
        <v>18</v>
      </c>
      <c r="D10" s="4">
        <v>3700</v>
      </c>
      <c r="E10" s="4">
        <f>D10*[1]Weapon!K24</f>
        <v>555</v>
      </c>
      <c r="F10" s="3" t="s">
        <v>51</v>
      </c>
      <c r="G10" s="11" t="s">
        <v>55</v>
      </c>
      <c r="H10" s="4">
        <f>E10*[1]Weapon!K25</f>
        <v>55.5</v>
      </c>
      <c r="I10" s="4">
        <f>D10*[1]Weapon!K26</f>
        <v>3700</v>
      </c>
    </row>
    <row r="11" spans="1:11" x14ac:dyDescent="0.25">
      <c r="A11" s="2" t="s">
        <v>70</v>
      </c>
      <c r="B11" s="5" t="s">
        <v>71</v>
      </c>
      <c r="C11" s="3" t="s">
        <v>18</v>
      </c>
      <c r="D11" s="4">
        <v>3900</v>
      </c>
      <c r="E11" s="4">
        <f>D11*[1]Weapon!K24</f>
        <v>585</v>
      </c>
      <c r="F11" s="3" t="s">
        <v>51</v>
      </c>
      <c r="G11" s="11" t="s">
        <v>55</v>
      </c>
      <c r="H11" s="4">
        <f>E11*[1]Weapon!K25</f>
        <v>58.5</v>
      </c>
      <c r="I11" s="4">
        <f>D11*[1]Weapon!K26</f>
        <v>3900</v>
      </c>
    </row>
    <row r="12" spans="1:11" x14ac:dyDescent="0.25">
      <c r="A12" s="2" t="s">
        <v>72</v>
      </c>
      <c r="B12" s="5" t="s">
        <v>73</v>
      </c>
      <c r="C12" s="3" t="s">
        <v>18</v>
      </c>
      <c r="D12" s="4">
        <v>3900</v>
      </c>
      <c r="E12" s="4">
        <f>D12*[1]Weapon!K24</f>
        <v>585</v>
      </c>
      <c r="F12" s="3" t="s">
        <v>51</v>
      </c>
      <c r="G12" s="11" t="s">
        <v>55</v>
      </c>
      <c r="H12" s="4">
        <f>E12*[1]Weapon!K25</f>
        <v>58.5</v>
      </c>
      <c r="I12" s="4">
        <f>D12*[1]Weapon!K26</f>
        <v>3900</v>
      </c>
    </row>
    <row r="13" spans="1:11" x14ac:dyDescent="0.25">
      <c r="A13" s="2" t="s">
        <v>74</v>
      </c>
      <c r="B13" s="2" t="s">
        <v>75</v>
      </c>
      <c r="C13" s="3" t="s">
        <v>26</v>
      </c>
      <c r="D13" s="4">
        <v>5200</v>
      </c>
      <c r="E13" s="4">
        <f>D13*[1]Weapon!K24</f>
        <v>780</v>
      </c>
      <c r="F13" s="3" t="s">
        <v>51</v>
      </c>
      <c r="G13" s="11" t="s">
        <v>55</v>
      </c>
      <c r="H13" s="4">
        <f>E13*[1]Weapon!K25</f>
        <v>78</v>
      </c>
      <c r="I13" s="4">
        <f>D13*[1]Weapon!K26</f>
        <v>5200</v>
      </c>
    </row>
    <row r="14" spans="1:11" x14ac:dyDescent="0.25">
      <c r="A14" s="2" t="s">
        <v>76</v>
      </c>
      <c r="B14" s="5" t="s">
        <v>77</v>
      </c>
      <c r="C14" s="3" t="s">
        <v>26</v>
      </c>
      <c r="D14" s="4">
        <v>5400</v>
      </c>
      <c r="E14" s="4">
        <f>D14*[1]Weapon!K24</f>
        <v>810</v>
      </c>
      <c r="F14" s="3" t="s">
        <v>51</v>
      </c>
      <c r="G14" s="11" t="s">
        <v>55</v>
      </c>
      <c r="H14" s="4">
        <f>E14*[1]Weapon!K25</f>
        <v>81</v>
      </c>
      <c r="I14" s="4">
        <f>D14*[1]Weapon!K26</f>
        <v>5400</v>
      </c>
    </row>
    <row r="15" spans="1:11" x14ac:dyDescent="0.25">
      <c r="A15" s="2" t="s">
        <v>78</v>
      </c>
      <c r="B15" s="5" t="s">
        <v>79</v>
      </c>
      <c r="C15" s="3" t="s">
        <v>26</v>
      </c>
      <c r="D15" s="4">
        <v>5400</v>
      </c>
      <c r="E15" s="4">
        <f>D15*[1]Weapon!K24</f>
        <v>810</v>
      </c>
      <c r="F15" s="3" t="s">
        <v>51</v>
      </c>
      <c r="G15" s="11" t="s">
        <v>55</v>
      </c>
      <c r="H15" s="4">
        <f>E15*[1]Weapon!K25</f>
        <v>81</v>
      </c>
      <c r="I15" s="4">
        <f>D15*[1]Weapon!K26</f>
        <v>5400</v>
      </c>
    </row>
    <row r="16" spans="1:11" x14ac:dyDescent="0.25">
      <c r="A16" s="2" t="s">
        <v>80</v>
      </c>
      <c r="B16" s="2" t="s">
        <v>81</v>
      </c>
      <c r="C16" s="3" t="s">
        <v>18</v>
      </c>
      <c r="D16" s="4">
        <v>3900</v>
      </c>
      <c r="E16" s="4">
        <f>D16*[1]Weapon!K24</f>
        <v>585</v>
      </c>
      <c r="F16" s="3" t="s">
        <v>51</v>
      </c>
      <c r="G16" s="11" t="s">
        <v>82</v>
      </c>
      <c r="H16" s="4">
        <f>E16*[1]Weapon!K25</f>
        <v>58.5</v>
      </c>
      <c r="I16" s="4">
        <f>D16*[1]Weapon!K26</f>
        <v>3900</v>
      </c>
    </row>
    <row r="17" spans="1:9" x14ac:dyDescent="0.25">
      <c r="A17" s="2" t="s">
        <v>83</v>
      </c>
      <c r="B17" s="2" t="s">
        <v>84</v>
      </c>
      <c r="C17" s="3" t="s">
        <v>26</v>
      </c>
      <c r="D17" s="4">
        <v>5400</v>
      </c>
      <c r="E17" s="4">
        <f>D17*[1]Weapon!K24</f>
        <v>810</v>
      </c>
      <c r="F17" s="3" t="s">
        <v>51</v>
      </c>
      <c r="G17" s="11" t="s">
        <v>82</v>
      </c>
      <c r="H17" s="4">
        <f>E17*[1]Weapon!K25</f>
        <v>81</v>
      </c>
      <c r="I17" s="4">
        <f>D17*[1]Weapon!K26</f>
        <v>5400</v>
      </c>
    </row>
    <row r="18" spans="1:9" x14ac:dyDescent="0.25">
      <c r="A18" s="2" t="s">
        <v>85</v>
      </c>
      <c r="B18" s="2" t="s">
        <v>86</v>
      </c>
      <c r="C18" s="3" t="s">
        <v>26</v>
      </c>
      <c r="D18" s="4">
        <f>4500</f>
        <v>4500</v>
      </c>
      <c r="E18" s="4">
        <f>D18*[1]Weapon!K24</f>
        <v>675</v>
      </c>
      <c r="F18" s="3" t="s">
        <v>51</v>
      </c>
      <c r="G18" s="4" t="s">
        <v>87</v>
      </c>
      <c r="H18" s="4">
        <f>E18*[1]Weapon!K25</f>
        <v>67.5</v>
      </c>
      <c r="I18" s="4">
        <f>D18*[1]Weapon!K26</f>
        <v>4500</v>
      </c>
    </row>
    <row r="19" spans="1:9" x14ac:dyDescent="0.25">
      <c r="A19" s="2" t="s">
        <v>88</v>
      </c>
      <c r="B19" s="2" t="s">
        <v>89</v>
      </c>
      <c r="C19" s="3" t="s">
        <v>26</v>
      </c>
      <c r="D19" s="4">
        <f>5000</f>
        <v>5000</v>
      </c>
      <c r="E19" s="4">
        <f>D19*[1]Weapon!K24</f>
        <v>750</v>
      </c>
      <c r="F19" s="3" t="s">
        <v>51</v>
      </c>
      <c r="G19" s="4" t="s">
        <v>87</v>
      </c>
      <c r="H19" s="11">
        <f>E19*[1]Weapon!K25</f>
        <v>75</v>
      </c>
      <c r="I19" s="11">
        <f>D19*[1]Weapon!K26</f>
        <v>5000</v>
      </c>
    </row>
    <row r="20" spans="1:9" x14ac:dyDescent="0.25">
      <c r="A20" s="2" t="s">
        <v>90</v>
      </c>
      <c r="B20" s="2" t="s">
        <v>91</v>
      </c>
      <c r="C20" s="3" t="s">
        <v>92</v>
      </c>
      <c r="D20" s="4">
        <f>7000</f>
        <v>7000</v>
      </c>
      <c r="E20" s="4">
        <f>D20*[1]Weapon!K24</f>
        <v>1050</v>
      </c>
      <c r="F20" s="3" t="s">
        <v>51</v>
      </c>
      <c r="G20" s="4" t="s">
        <v>87</v>
      </c>
      <c r="H20" s="4">
        <f>E20*[1]Weapon!K25</f>
        <v>105</v>
      </c>
      <c r="I20" s="4">
        <f>D20*[1]Weapon!K26</f>
        <v>7000</v>
      </c>
    </row>
    <row r="21" spans="1:9" x14ac:dyDescent="0.25">
      <c r="A21" s="2" t="s">
        <v>93</v>
      </c>
      <c r="B21" s="2" t="s">
        <v>94</v>
      </c>
      <c r="C21" s="3" t="s">
        <v>26</v>
      </c>
      <c r="D21" s="4">
        <f>4700</f>
        <v>4700</v>
      </c>
      <c r="E21" s="4">
        <f>D21*[1]Weapon!K24</f>
        <v>705</v>
      </c>
      <c r="F21" s="3" t="s">
        <v>51</v>
      </c>
      <c r="G21" s="11" t="s">
        <v>87</v>
      </c>
      <c r="H21" s="4">
        <f>E21*[1]Weapon!K25</f>
        <v>70.5</v>
      </c>
      <c r="I21" s="4">
        <f>D21*[1]Weapon!K26</f>
        <v>4700</v>
      </c>
    </row>
    <row r="22" spans="1:9" x14ac:dyDescent="0.25">
      <c r="A22" s="2" t="s">
        <v>95</v>
      </c>
      <c r="B22" s="5" t="s">
        <v>96</v>
      </c>
      <c r="C22" s="3" t="s">
        <v>26</v>
      </c>
      <c r="D22" s="4">
        <v>4900</v>
      </c>
      <c r="E22" s="4">
        <f>D22*[1]Weapon!K24</f>
        <v>735</v>
      </c>
      <c r="F22" s="3" t="s">
        <v>51</v>
      </c>
      <c r="G22" s="11" t="s">
        <v>87</v>
      </c>
      <c r="H22" s="4">
        <f>E22*[1]Weapon!K25</f>
        <v>73.5</v>
      </c>
      <c r="I22" s="4">
        <f>D22*[1]Weapon!K26</f>
        <v>4900</v>
      </c>
    </row>
    <row r="23" spans="1:9" x14ac:dyDescent="0.25">
      <c r="A23" s="2" t="s">
        <v>97</v>
      </c>
      <c r="B23" s="2" t="s">
        <v>98</v>
      </c>
      <c r="C23" s="3" t="s">
        <v>26</v>
      </c>
      <c r="D23" s="4">
        <f>5200</f>
        <v>5200</v>
      </c>
      <c r="E23" s="4">
        <f>D23*[1]Weapon!K24</f>
        <v>780</v>
      </c>
      <c r="F23" s="3" t="s">
        <v>51</v>
      </c>
      <c r="G23" s="4" t="s">
        <v>87</v>
      </c>
      <c r="H23" s="4">
        <f>E23*[1]Weapon!K25</f>
        <v>78</v>
      </c>
      <c r="I23" s="4">
        <f>D23*[1]Weapon!K26</f>
        <v>5200</v>
      </c>
    </row>
    <row r="24" spans="1:9" x14ac:dyDescent="0.25">
      <c r="A24" s="2" t="s">
        <v>99</v>
      </c>
      <c r="B24" s="5" t="s">
        <v>100</v>
      </c>
      <c r="C24" s="3" t="s">
        <v>26</v>
      </c>
      <c r="D24" s="4">
        <v>5400</v>
      </c>
      <c r="E24" s="4">
        <f>D24*[1]Weapon!K24</f>
        <v>810</v>
      </c>
      <c r="F24" s="3" t="s">
        <v>51</v>
      </c>
      <c r="G24" s="4" t="s">
        <v>87</v>
      </c>
      <c r="H24" s="4">
        <f>E24*[1]Weapon!K25</f>
        <v>81</v>
      </c>
      <c r="I24" s="4">
        <f>D24*[1]Weapon!K26</f>
        <v>5400</v>
      </c>
    </row>
    <row r="25" spans="1:9" x14ac:dyDescent="0.25">
      <c r="A25" s="2" t="s">
        <v>101</v>
      </c>
      <c r="B25" s="2" t="s">
        <v>102</v>
      </c>
      <c r="C25" s="3" t="s">
        <v>92</v>
      </c>
      <c r="D25" s="4">
        <f>7200</f>
        <v>7200</v>
      </c>
      <c r="E25" s="4">
        <f>D25*[1]Weapon!K24</f>
        <v>1080</v>
      </c>
      <c r="F25" s="3" t="s">
        <v>51</v>
      </c>
      <c r="G25" s="4" t="s">
        <v>87</v>
      </c>
      <c r="H25" s="4">
        <f>E25*[1]Weapon!K25</f>
        <v>108</v>
      </c>
      <c r="I25" s="4">
        <f>D25*[1]Weapon!K26</f>
        <v>7200</v>
      </c>
    </row>
    <row r="26" spans="1:9" x14ac:dyDescent="0.25">
      <c r="A26" s="2" t="s">
        <v>103</v>
      </c>
      <c r="B26" s="5" t="s">
        <v>104</v>
      </c>
      <c r="C26" s="3" t="s">
        <v>92</v>
      </c>
      <c r="D26" s="4">
        <v>7400</v>
      </c>
      <c r="E26" s="4">
        <f>D26*[1]Weapon!K24</f>
        <v>1110</v>
      </c>
      <c r="F26" s="3" t="s">
        <v>51</v>
      </c>
      <c r="G26" s="4" t="s">
        <v>87</v>
      </c>
      <c r="H26" s="4">
        <f>E26*[1]Weapon!K25</f>
        <v>111</v>
      </c>
      <c r="I26" s="4">
        <f>D26*[1]Weapon!K26</f>
        <v>7400</v>
      </c>
    </row>
    <row r="27" spans="1:9" x14ac:dyDescent="0.25">
      <c r="A27" s="2" t="s">
        <v>105</v>
      </c>
      <c r="B27" s="2" t="s">
        <v>106</v>
      </c>
      <c r="C27" s="3" t="s">
        <v>26</v>
      </c>
      <c r="D27" s="4">
        <v>4700</v>
      </c>
      <c r="E27" s="4">
        <f>D27*[1]Weapon!K24</f>
        <v>705</v>
      </c>
      <c r="F27" s="3" t="s">
        <v>51</v>
      </c>
      <c r="G27" s="11" t="s">
        <v>87</v>
      </c>
      <c r="H27" s="4">
        <f>E27*[1]Weapon!K25</f>
        <v>70.5</v>
      </c>
      <c r="I27" s="4">
        <f>D27*[1]Weapon!K26</f>
        <v>4700</v>
      </c>
    </row>
    <row r="28" spans="1:9" x14ac:dyDescent="0.25">
      <c r="A28" s="2" t="s">
        <v>107</v>
      </c>
      <c r="B28" s="5" t="s">
        <v>108</v>
      </c>
      <c r="C28" s="3" t="s">
        <v>26</v>
      </c>
      <c r="D28" s="4">
        <v>4900</v>
      </c>
      <c r="E28" s="4">
        <f>D28*[1]Weapon!K24</f>
        <v>735</v>
      </c>
      <c r="F28" s="3" t="s">
        <v>51</v>
      </c>
      <c r="G28" s="11" t="s">
        <v>87</v>
      </c>
      <c r="H28" s="4">
        <f>E28*[1]Weapon!K25</f>
        <v>73.5</v>
      </c>
      <c r="I28" s="4">
        <f>D28*[1]Weapon!K26</f>
        <v>4900</v>
      </c>
    </row>
    <row r="29" spans="1:9" x14ac:dyDescent="0.25">
      <c r="A29" s="2" t="s">
        <v>109</v>
      </c>
      <c r="B29" s="5" t="s">
        <v>110</v>
      </c>
      <c r="C29" s="3" t="s">
        <v>26</v>
      </c>
      <c r="D29" s="4">
        <v>4900</v>
      </c>
      <c r="E29" s="4">
        <f>D29*[1]Weapon!K24</f>
        <v>735</v>
      </c>
      <c r="F29" s="3" t="s">
        <v>51</v>
      </c>
      <c r="G29" s="11" t="s">
        <v>87</v>
      </c>
      <c r="H29" s="4">
        <f>E29*[1]Weapon!K25</f>
        <v>73.5</v>
      </c>
      <c r="I29" s="4">
        <f>D29*[1]Weapon!K26</f>
        <v>4900</v>
      </c>
    </row>
    <row r="30" spans="1:9" x14ac:dyDescent="0.25">
      <c r="A30" s="2" t="s">
        <v>111</v>
      </c>
      <c r="B30" s="2" t="s">
        <v>112</v>
      </c>
      <c r="C30" s="3" t="s">
        <v>26</v>
      </c>
      <c r="D30" s="4">
        <v>5500</v>
      </c>
      <c r="E30" s="4">
        <f>D30*[1]Weapon!K24</f>
        <v>825</v>
      </c>
      <c r="F30" s="3" t="s">
        <v>51</v>
      </c>
      <c r="G30" s="4" t="s">
        <v>113</v>
      </c>
      <c r="H30" s="4">
        <f>E30*[1]Weapon!K25</f>
        <v>82.5</v>
      </c>
      <c r="I30" s="4">
        <f>D30*[1]Weapon!K26</f>
        <v>5500</v>
      </c>
    </row>
    <row r="31" spans="1:9" x14ac:dyDescent="0.25">
      <c r="A31" s="2" t="s">
        <v>114</v>
      </c>
      <c r="B31" s="2" t="s">
        <v>115</v>
      </c>
      <c r="C31" s="3" t="s">
        <v>92</v>
      </c>
      <c r="D31" s="4">
        <v>7500</v>
      </c>
      <c r="E31" s="4">
        <f>D31*[1]Weapon!K24</f>
        <v>1125</v>
      </c>
      <c r="F31" s="3" t="s">
        <v>51</v>
      </c>
      <c r="G31" s="4" t="s">
        <v>113</v>
      </c>
      <c r="H31" s="4">
        <f>E31*[1]Weapon!K25</f>
        <v>112.5</v>
      </c>
      <c r="I31" s="4">
        <f>D31*[1]Weapon!K26</f>
        <v>7500</v>
      </c>
    </row>
    <row r="32" spans="1:9" x14ac:dyDescent="0.25">
      <c r="A32" s="2" t="s">
        <v>116</v>
      </c>
      <c r="B32" s="2" t="s">
        <v>117</v>
      </c>
      <c r="C32" s="3" t="s">
        <v>33</v>
      </c>
      <c r="D32" s="4">
        <v>8500</v>
      </c>
      <c r="E32" s="4">
        <f>D32*[1]Weapon!K24</f>
        <v>1275</v>
      </c>
      <c r="F32" s="3" t="s">
        <v>51</v>
      </c>
      <c r="G32" s="4" t="s">
        <v>113</v>
      </c>
      <c r="H32" s="4">
        <f>E32*[1]Weapon!K25</f>
        <v>127.5</v>
      </c>
      <c r="I32" s="4">
        <f>D32*[1]Weapon!K26</f>
        <v>8500</v>
      </c>
    </row>
    <row r="33" spans="1:9" x14ac:dyDescent="0.25">
      <c r="A33" s="2" t="s">
        <v>118</v>
      </c>
      <c r="B33" s="2" t="s">
        <v>119</v>
      </c>
      <c r="C33" s="3" t="s">
        <v>18</v>
      </c>
      <c r="D33" s="4">
        <v>3800</v>
      </c>
      <c r="E33" s="4">
        <f>D33*[1]Weapon!K24</f>
        <v>570</v>
      </c>
      <c r="F33" s="3" t="s">
        <v>51</v>
      </c>
      <c r="G33" s="4" t="s">
        <v>52</v>
      </c>
      <c r="H33" s="4">
        <f>E33*[1]Weapon!K25</f>
        <v>57</v>
      </c>
      <c r="I33" s="4">
        <f>D33*[1]Weapon!K26</f>
        <v>3800</v>
      </c>
    </row>
    <row r="34" spans="1:9" x14ac:dyDescent="0.25">
      <c r="A34" s="2" t="s">
        <v>120</v>
      </c>
      <c r="B34" s="2" t="s">
        <v>121</v>
      </c>
      <c r="C34" s="3" t="s">
        <v>92</v>
      </c>
      <c r="D34" s="4">
        <v>4200</v>
      </c>
      <c r="E34" s="4">
        <f>D34*[1]Weapon!K24</f>
        <v>630</v>
      </c>
      <c r="F34" s="3" t="s">
        <v>51</v>
      </c>
      <c r="G34" s="4" t="s">
        <v>52</v>
      </c>
      <c r="H34" s="4">
        <f>E34*[1]Weapon!K25</f>
        <v>63</v>
      </c>
      <c r="I34" s="4">
        <f>D34*[1]Weapon!K26</f>
        <v>4200</v>
      </c>
    </row>
    <row r="35" spans="1:9" x14ac:dyDescent="0.25">
      <c r="A35" s="2" t="s">
        <v>122</v>
      </c>
      <c r="B35" s="2" t="s">
        <v>123</v>
      </c>
      <c r="C35" s="3" t="s">
        <v>18</v>
      </c>
      <c r="D35" s="4">
        <v>3400</v>
      </c>
      <c r="E35" s="4">
        <f>D35*[1]Weapon!K24</f>
        <v>510</v>
      </c>
      <c r="F35" s="3" t="s">
        <v>51</v>
      </c>
      <c r="G35" s="4" t="s">
        <v>52</v>
      </c>
      <c r="H35" s="4">
        <f>E35*[1]Weapon!K25</f>
        <v>51</v>
      </c>
      <c r="I35" s="4">
        <f>D35*[1]Weapon!K26</f>
        <v>3400</v>
      </c>
    </row>
    <row r="36" spans="1:9" x14ac:dyDescent="0.25">
      <c r="A36" s="2" t="s">
        <v>124</v>
      </c>
      <c r="B36" s="2" t="s">
        <v>125</v>
      </c>
      <c r="C36" s="3" t="s">
        <v>26</v>
      </c>
      <c r="D36" s="4">
        <v>3800</v>
      </c>
      <c r="E36" s="4">
        <f>D36*[1]Weapon!K24</f>
        <v>570</v>
      </c>
      <c r="F36" s="3" t="s">
        <v>51</v>
      </c>
      <c r="G36" s="4" t="s">
        <v>52</v>
      </c>
      <c r="H36" s="4">
        <f>E36*[1]Weapon!K25</f>
        <v>57</v>
      </c>
      <c r="I36" s="4">
        <f>D36*[1]Weapon!K26</f>
        <v>3800</v>
      </c>
    </row>
    <row r="37" spans="1:9" x14ac:dyDescent="0.25">
      <c r="A37" s="2" t="s">
        <v>126</v>
      </c>
      <c r="B37" s="2" t="s">
        <v>127</v>
      </c>
      <c r="C37" s="3" t="s">
        <v>33</v>
      </c>
      <c r="D37" s="4">
        <v>8000</v>
      </c>
      <c r="E37" s="4">
        <f>D37*[1]Weapon!K24</f>
        <v>1200</v>
      </c>
      <c r="F37" s="3" t="s">
        <v>51</v>
      </c>
      <c r="G37" s="4" t="s">
        <v>113</v>
      </c>
      <c r="H37" s="4">
        <f>E37*[1]Weapon!K25</f>
        <v>120</v>
      </c>
      <c r="I37" s="4">
        <f>D37*[1]Weapon!K26</f>
        <v>8000</v>
      </c>
    </row>
    <row r="38" spans="1:9" x14ac:dyDescent="0.25">
      <c r="A38" s="2" t="s">
        <v>128</v>
      </c>
      <c r="B38" s="2" t="s">
        <v>129</v>
      </c>
      <c r="C38" s="3" t="s">
        <v>33</v>
      </c>
      <c r="D38" s="4" t="s">
        <v>39</v>
      </c>
      <c r="E38" s="4">
        <v>4000</v>
      </c>
      <c r="F38" s="3" t="s">
        <v>51</v>
      </c>
      <c r="G38" s="4" t="s">
        <v>52</v>
      </c>
      <c r="H38" s="4">
        <f>E38*[1]Weapon!K25</f>
        <v>400</v>
      </c>
      <c r="I38" s="4" t="s">
        <v>39</v>
      </c>
    </row>
  </sheetData>
  <conditionalFormatting sqref="C2:C38">
    <cfRule type="cellIs" dxfId="861" priority="1" operator="equal">
      <formula>"Common"</formula>
    </cfRule>
  </conditionalFormatting>
  <conditionalFormatting sqref="C2:C38">
    <cfRule type="cellIs" dxfId="860" priority="2" operator="equal">
      <formula>"Uncommon"</formula>
    </cfRule>
  </conditionalFormatting>
  <conditionalFormatting sqref="C2:C38">
    <cfRule type="cellIs" dxfId="859" priority="3" operator="equal">
      <formula>"Rare"</formula>
    </cfRule>
  </conditionalFormatting>
  <conditionalFormatting sqref="C2:C38">
    <cfRule type="cellIs" dxfId="858" priority="4" operator="equal">
      <formula>"Epic"</formula>
    </cfRule>
  </conditionalFormatting>
  <conditionalFormatting sqref="C2:C38">
    <cfRule type="cellIs" dxfId="857" priority="5" operator="equal">
      <formula>"High End"</formula>
    </cfRule>
  </conditionalFormatting>
  <dataValidations count="2">
    <dataValidation type="list" allowBlank="1" sqref="F2:F38" xr:uid="{E8BE4316-E441-4294-A44B-DFB1D3D01115}">
      <formula1>"Handgun,SMG,Rifle,LMG,Marksman,Sniper Rifle"</formula1>
    </dataValidation>
    <dataValidation type="list" allowBlank="1" sqref="C2:C38" xr:uid="{C2778559-63AF-46BC-A4E6-35D6A9AAF70E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C624-3C9F-45C8-9E69-1EC21BB2EE84}">
  <dimension ref="A1:G26"/>
  <sheetViews>
    <sheetView workbookViewId="0">
      <selection sqref="A1:G26"/>
    </sheetView>
  </sheetViews>
  <sheetFormatPr defaultRowHeight="15" x14ac:dyDescent="0.25"/>
  <cols>
    <col min="1" max="1" width="35.140625" bestFit="1" customWidth="1"/>
    <col min="2" max="2" width="25" bestFit="1" customWidth="1"/>
    <col min="3" max="3" width="10.85546875" bestFit="1" customWidth="1"/>
    <col min="4" max="4" width="9" bestFit="1" customWidth="1"/>
    <col min="6" max="6" width="16.42578125" bestFit="1" customWidth="1"/>
    <col min="7" max="7" width="20.28515625" bestFit="1" customWidth="1"/>
  </cols>
  <sheetData>
    <row r="1" spans="1:7" x14ac:dyDescent="0.25">
      <c r="A1" s="12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" t="s">
        <v>7</v>
      </c>
      <c r="G1" s="10" t="s">
        <v>8</v>
      </c>
    </row>
    <row r="2" spans="1:7" x14ac:dyDescent="0.25">
      <c r="A2" s="3" t="s">
        <v>1831</v>
      </c>
      <c r="B2" s="4" t="s">
        <v>1832</v>
      </c>
      <c r="C2" s="3" t="s">
        <v>26</v>
      </c>
      <c r="D2" s="4">
        <v>2500</v>
      </c>
      <c r="E2" s="4">
        <f>D2*[1]Attachments!I43</f>
        <v>375</v>
      </c>
      <c r="F2" s="4">
        <f>E2*[1]Attachments!I44</f>
        <v>37.5</v>
      </c>
      <c r="G2" s="6">
        <v>15000</v>
      </c>
    </row>
    <row r="3" spans="1:7" x14ac:dyDescent="0.25">
      <c r="A3" s="3" t="s">
        <v>1833</v>
      </c>
      <c r="B3" s="4" t="s">
        <v>1834</v>
      </c>
      <c r="C3" s="3" t="s">
        <v>18</v>
      </c>
      <c r="D3" s="4">
        <v>200</v>
      </c>
      <c r="E3" s="4">
        <f>D3*[1]Attachments!I43</f>
        <v>30</v>
      </c>
      <c r="F3" s="4">
        <f>E3*[1]Attachments!I44</f>
        <v>3</v>
      </c>
      <c r="G3" s="6">
        <v>1500</v>
      </c>
    </row>
    <row r="4" spans="1:7" x14ac:dyDescent="0.25">
      <c r="A4" s="3" t="s">
        <v>1835</v>
      </c>
      <c r="B4" s="4" t="s">
        <v>1836</v>
      </c>
      <c r="C4" s="3" t="s">
        <v>26</v>
      </c>
      <c r="D4" s="4">
        <v>1500</v>
      </c>
      <c r="E4" s="4">
        <f>D4*[1]Attachments!I43</f>
        <v>225</v>
      </c>
      <c r="F4" s="4">
        <f>E4*[1]Attachments!I44</f>
        <v>22.5</v>
      </c>
      <c r="G4" s="6">
        <v>10000</v>
      </c>
    </row>
    <row r="5" spans="1:7" x14ac:dyDescent="0.25">
      <c r="A5" s="3" t="s">
        <v>1837</v>
      </c>
      <c r="B5" s="4" t="s">
        <v>1838</v>
      </c>
      <c r="C5" s="3" t="s">
        <v>33</v>
      </c>
      <c r="D5" s="4">
        <v>5000</v>
      </c>
      <c r="E5" s="4">
        <f>D5*[1]Attachments!I43</f>
        <v>750</v>
      </c>
      <c r="F5" s="4">
        <f>E5*[1]Attachments!I44</f>
        <v>75</v>
      </c>
      <c r="G5" s="6">
        <v>38000</v>
      </c>
    </row>
    <row r="6" spans="1:7" x14ac:dyDescent="0.25">
      <c r="A6" s="3" t="s">
        <v>1839</v>
      </c>
      <c r="B6" s="4" t="s">
        <v>1840</v>
      </c>
      <c r="C6" s="3" t="s">
        <v>92</v>
      </c>
      <c r="D6" s="4">
        <v>3000</v>
      </c>
      <c r="E6" s="4">
        <f>D6*[1]Attachments!I43</f>
        <v>450</v>
      </c>
      <c r="F6" s="4">
        <f>E6*[1]Attachments!I44</f>
        <v>45</v>
      </c>
      <c r="G6" s="6">
        <v>90000</v>
      </c>
    </row>
    <row r="7" spans="1:7" x14ac:dyDescent="0.25">
      <c r="A7" s="3" t="s">
        <v>1841</v>
      </c>
      <c r="B7" s="4" t="s">
        <v>1842</v>
      </c>
      <c r="C7" s="3" t="s">
        <v>18</v>
      </c>
      <c r="D7" s="4">
        <v>250</v>
      </c>
      <c r="E7" s="4">
        <f>D7*[1]Attachments!I43</f>
        <v>37.5</v>
      </c>
      <c r="F7" s="4">
        <f>E7*[1]Attachments!I44</f>
        <v>3.75</v>
      </c>
      <c r="G7" s="6">
        <v>1500</v>
      </c>
    </row>
    <row r="8" spans="1:7" x14ac:dyDescent="0.25">
      <c r="A8" s="3" t="s">
        <v>1843</v>
      </c>
      <c r="B8" s="4" t="s">
        <v>1844</v>
      </c>
      <c r="C8" s="3" t="s">
        <v>26</v>
      </c>
      <c r="D8" s="4">
        <v>2000</v>
      </c>
      <c r="E8" s="4">
        <f>D8*[1]Attachments!I43</f>
        <v>300</v>
      </c>
      <c r="F8" s="4">
        <f>E8*[1]Attachments!I44</f>
        <v>30</v>
      </c>
      <c r="G8" s="6">
        <v>15000</v>
      </c>
    </row>
    <row r="9" spans="1:7" x14ac:dyDescent="0.25">
      <c r="A9" s="3" t="s">
        <v>1845</v>
      </c>
      <c r="B9" s="4" t="s">
        <v>1846</v>
      </c>
      <c r="C9" s="3" t="s">
        <v>26</v>
      </c>
      <c r="D9" s="11">
        <v>2000</v>
      </c>
      <c r="E9" s="4">
        <f>D9*[1]Attachments!I43</f>
        <v>300</v>
      </c>
      <c r="F9" s="4">
        <f>[1]Attachments!I44*E9</f>
        <v>30</v>
      </c>
      <c r="G9" s="6">
        <v>15000</v>
      </c>
    </row>
    <row r="10" spans="1:7" x14ac:dyDescent="0.25">
      <c r="A10" s="3" t="s">
        <v>1847</v>
      </c>
      <c r="B10" s="4" t="s">
        <v>1848</v>
      </c>
      <c r="C10" s="3" t="s">
        <v>26</v>
      </c>
      <c r="D10" s="11">
        <v>2500</v>
      </c>
      <c r="E10" s="4">
        <f>D10*[1]Attachments!I43</f>
        <v>375</v>
      </c>
      <c r="F10" s="4">
        <f>E10*[1]Attachments!I44</f>
        <v>37.5</v>
      </c>
      <c r="G10" s="6">
        <v>20000</v>
      </c>
    </row>
    <row r="11" spans="1:7" x14ac:dyDescent="0.25">
      <c r="A11" s="3" t="s">
        <v>1849</v>
      </c>
      <c r="B11" s="4" t="s">
        <v>1850</v>
      </c>
      <c r="C11" s="3" t="s">
        <v>26</v>
      </c>
      <c r="D11" s="11">
        <v>2500</v>
      </c>
      <c r="E11" s="4">
        <f>D11*[1]Attachments!I43</f>
        <v>375</v>
      </c>
      <c r="F11" s="4">
        <f>E11*[1]Attachments!I44</f>
        <v>37.5</v>
      </c>
      <c r="G11" s="6">
        <v>20000</v>
      </c>
    </row>
    <row r="12" spans="1:7" x14ac:dyDescent="0.25">
      <c r="A12" s="3" t="s">
        <v>1851</v>
      </c>
      <c r="B12" s="4" t="s">
        <v>1852</v>
      </c>
      <c r="C12" s="3" t="s">
        <v>26</v>
      </c>
      <c r="D12" s="11">
        <v>2500</v>
      </c>
      <c r="E12" s="4">
        <f>D12*[1]Attachments!I43</f>
        <v>375</v>
      </c>
      <c r="F12" s="4">
        <f>E12*[1]Attachments!I44</f>
        <v>37.5</v>
      </c>
      <c r="G12" s="6">
        <v>20000</v>
      </c>
    </row>
    <row r="13" spans="1:7" x14ac:dyDescent="0.25">
      <c r="A13" s="3" t="s">
        <v>1853</v>
      </c>
      <c r="B13" s="4" t="s">
        <v>1854</v>
      </c>
      <c r="C13" s="3" t="s">
        <v>26</v>
      </c>
      <c r="D13" s="11">
        <v>2500</v>
      </c>
      <c r="E13" s="4">
        <f>D13*[1]Attachments!I43</f>
        <v>375</v>
      </c>
      <c r="F13" s="4">
        <f>E13*[1]Attachments!I44</f>
        <v>37.5</v>
      </c>
      <c r="G13" s="6">
        <v>20000</v>
      </c>
    </row>
    <row r="14" spans="1:7" x14ac:dyDescent="0.25">
      <c r="A14" s="69" t="s">
        <v>1855</v>
      </c>
      <c r="B14" s="4" t="s">
        <v>1856</v>
      </c>
      <c r="C14" s="3" t="s">
        <v>26</v>
      </c>
      <c r="D14" s="11">
        <v>2500</v>
      </c>
      <c r="E14" s="4">
        <f>D14*[1]Attachments!I43</f>
        <v>375</v>
      </c>
      <c r="F14" s="4">
        <f>E14*[1]Attachments!I44</f>
        <v>37.5</v>
      </c>
      <c r="G14" s="6">
        <v>20000</v>
      </c>
    </row>
    <row r="15" spans="1:7" x14ac:dyDescent="0.25">
      <c r="A15" s="69" t="s">
        <v>1853</v>
      </c>
      <c r="B15" s="4" t="s">
        <v>1857</v>
      </c>
      <c r="C15" s="3" t="s">
        <v>26</v>
      </c>
      <c r="D15" s="11">
        <v>2500</v>
      </c>
      <c r="E15" s="4">
        <f>D15*[1]Attachments!I43</f>
        <v>375</v>
      </c>
      <c r="F15" s="4">
        <f>E15*[1]Attachments!I44</f>
        <v>37.5</v>
      </c>
      <c r="G15" s="6">
        <v>20000</v>
      </c>
    </row>
    <row r="16" spans="1:7" x14ac:dyDescent="0.25">
      <c r="A16" s="3" t="s">
        <v>1858</v>
      </c>
      <c r="B16" s="4" t="s">
        <v>1859</v>
      </c>
      <c r="C16" s="3" t="s">
        <v>33</v>
      </c>
      <c r="D16" s="11">
        <v>3000</v>
      </c>
      <c r="E16" s="4">
        <f>D16*[1]Attachments!I43</f>
        <v>450</v>
      </c>
      <c r="F16" s="6">
        <f>E16*[1]Attachments!I44</f>
        <v>45</v>
      </c>
      <c r="G16" s="6">
        <v>90000</v>
      </c>
    </row>
    <row r="17" spans="1:7" x14ac:dyDescent="0.25">
      <c r="A17" s="3" t="s">
        <v>1860</v>
      </c>
      <c r="B17" s="4" t="s">
        <v>1861</v>
      </c>
      <c r="C17" s="3" t="s">
        <v>33</v>
      </c>
      <c r="D17" s="11">
        <v>3000</v>
      </c>
      <c r="E17" s="4">
        <f>D17*[1]Attachments!I43</f>
        <v>450</v>
      </c>
      <c r="F17" s="6">
        <f>E17*[1]Attachments!I44</f>
        <v>45</v>
      </c>
      <c r="G17" s="6">
        <v>90000</v>
      </c>
    </row>
    <row r="18" spans="1:7" x14ac:dyDescent="0.25">
      <c r="A18" s="3" t="s">
        <v>1862</v>
      </c>
      <c r="B18" s="4" t="s">
        <v>1863</v>
      </c>
      <c r="C18" s="3" t="s">
        <v>33</v>
      </c>
      <c r="D18" s="11">
        <v>3000</v>
      </c>
      <c r="E18" s="4">
        <f>D18*[1]Attachments!I43</f>
        <v>450</v>
      </c>
      <c r="F18" s="6">
        <f>E18*[1]Attachments!I44</f>
        <v>45</v>
      </c>
      <c r="G18" s="6">
        <v>90000</v>
      </c>
    </row>
    <row r="19" spans="1:7" x14ac:dyDescent="0.25">
      <c r="A19" s="3" t="s">
        <v>1864</v>
      </c>
      <c r="B19" s="4" t="s">
        <v>1865</v>
      </c>
      <c r="C19" s="3" t="s">
        <v>33</v>
      </c>
      <c r="D19" s="11">
        <v>3000</v>
      </c>
      <c r="E19" s="4">
        <f>D19*[1]Attachments!I43</f>
        <v>450</v>
      </c>
      <c r="F19" s="6">
        <f>E19*[1]Attachments!I44</f>
        <v>45</v>
      </c>
      <c r="G19" s="6">
        <v>90000</v>
      </c>
    </row>
    <row r="20" spans="1:7" x14ac:dyDescent="0.25">
      <c r="A20" s="3" t="s">
        <v>1866</v>
      </c>
      <c r="B20" s="4" t="s">
        <v>1867</v>
      </c>
      <c r="C20" s="3" t="s">
        <v>92</v>
      </c>
      <c r="D20" s="11">
        <v>5000</v>
      </c>
      <c r="E20" s="4">
        <f>D20*[1]Attachments!I43</f>
        <v>750</v>
      </c>
      <c r="F20" s="6">
        <f>E20*[1]Attachments!I44</f>
        <v>75</v>
      </c>
      <c r="G20" s="28">
        <v>38000</v>
      </c>
    </row>
    <row r="21" spans="1:7" x14ac:dyDescent="0.25">
      <c r="A21" s="3" t="s">
        <v>1868</v>
      </c>
      <c r="B21" s="4" t="s">
        <v>1869</v>
      </c>
      <c r="C21" s="3" t="s">
        <v>92</v>
      </c>
      <c r="D21" s="11">
        <v>5000</v>
      </c>
      <c r="E21" s="4">
        <f>D21*[1]Attachments!I43</f>
        <v>750</v>
      </c>
      <c r="F21" s="6">
        <f>E21*[1]Attachments!I44</f>
        <v>75</v>
      </c>
      <c r="G21" s="6">
        <v>38000</v>
      </c>
    </row>
    <row r="22" spans="1:7" x14ac:dyDescent="0.25">
      <c r="A22" s="3" t="s">
        <v>1870</v>
      </c>
      <c r="B22" s="4" t="s">
        <v>1871</v>
      </c>
      <c r="C22" s="3" t="s">
        <v>33</v>
      </c>
      <c r="D22" s="11">
        <v>7000</v>
      </c>
      <c r="E22" s="4">
        <f>D22*[1]Attachments!I43</f>
        <v>1050</v>
      </c>
      <c r="F22" s="6">
        <f>E22*[1]Attachments!I44</f>
        <v>105</v>
      </c>
      <c r="G22" s="6">
        <v>100000</v>
      </c>
    </row>
    <row r="23" spans="1:7" x14ac:dyDescent="0.25">
      <c r="A23" s="3" t="s">
        <v>1872</v>
      </c>
      <c r="B23" s="4" t="s">
        <v>1873</v>
      </c>
      <c r="C23" s="3" t="s">
        <v>33</v>
      </c>
      <c r="D23" s="11">
        <v>7000</v>
      </c>
      <c r="E23" s="4">
        <f>D24*[1]Attachments!I43</f>
        <v>1050</v>
      </c>
      <c r="F23" s="6">
        <f>E23*[1]Attachments!I44</f>
        <v>105</v>
      </c>
      <c r="G23" s="6">
        <v>100000</v>
      </c>
    </row>
    <row r="24" spans="1:7" x14ac:dyDescent="0.25">
      <c r="A24" s="3" t="s">
        <v>1874</v>
      </c>
      <c r="B24" s="4" t="s">
        <v>1875</v>
      </c>
      <c r="C24" s="3" t="s">
        <v>33</v>
      </c>
      <c r="D24" s="11">
        <v>7000</v>
      </c>
      <c r="E24" s="4">
        <f>D25*[1]Attachments!I43</f>
        <v>1500</v>
      </c>
      <c r="F24" s="6">
        <f>E24*[1]Attachments!I44</f>
        <v>150</v>
      </c>
      <c r="G24" s="28">
        <v>100000</v>
      </c>
    </row>
    <row r="25" spans="1:7" x14ac:dyDescent="0.25">
      <c r="A25" s="3" t="s">
        <v>1876</v>
      </c>
      <c r="B25" s="4" t="s">
        <v>1877</v>
      </c>
      <c r="C25" s="3" t="s">
        <v>33</v>
      </c>
      <c r="D25" s="4">
        <v>10000</v>
      </c>
      <c r="E25" s="4">
        <f>D25*[1]Attachments!I43</f>
        <v>1500</v>
      </c>
      <c r="F25" s="6">
        <f>E25*[1]Attachments!I44</f>
        <v>150</v>
      </c>
      <c r="G25" s="6">
        <v>200000</v>
      </c>
    </row>
    <row r="26" spans="1:7" x14ac:dyDescent="0.25">
      <c r="A26" s="3" t="s">
        <v>1878</v>
      </c>
      <c r="B26" s="4" t="s">
        <v>1879</v>
      </c>
      <c r="C26" s="3" t="s">
        <v>33</v>
      </c>
      <c r="D26" s="4">
        <v>10000</v>
      </c>
      <c r="E26" s="4">
        <f>D26*[1]Attachments!I43</f>
        <v>1500</v>
      </c>
      <c r="F26" s="6">
        <f>E26*[1]Attachments!I44</f>
        <v>150</v>
      </c>
      <c r="G26" s="6">
        <v>200000</v>
      </c>
    </row>
  </sheetData>
  <conditionalFormatting sqref="C2:C26">
    <cfRule type="cellIs" dxfId="91" priority="1" operator="equal">
      <formula>"Common"</formula>
    </cfRule>
  </conditionalFormatting>
  <conditionalFormatting sqref="C2:C26">
    <cfRule type="cellIs" dxfId="90" priority="2" operator="equal">
      <formula>"Uncommon"</formula>
    </cfRule>
  </conditionalFormatting>
  <conditionalFormatting sqref="C2:C26">
    <cfRule type="cellIs" dxfId="89" priority="3" operator="equal">
      <formula>"Rare"</formula>
    </cfRule>
  </conditionalFormatting>
  <conditionalFormatting sqref="C2:C26">
    <cfRule type="cellIs" dxfId="88" priority="4" operator="equal">
      <formula>"Epic"</formula>
    </cfRule>
  </conditionalFormatting>
  <conditionalFormatting sqref="C2:C26">
    <cfRule type="cellIs" dxfId="87" priority="5" operator="equal">
      <formula>"High End"</formula>
    </cfRule>
  </conditionalFormatting>
  <dataValidations count="1">
    <dataValidation type="list" allowBlank="1" sqref="C2:C26" xr:uid="{00000000-0002-0000-06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39A3-DE39-4FED-9949-355B00464C0F}">
  <dimension ref="A1:G3"/>
  <sheetViews>
    <sheetView workbookViewId="0">
      <selection activeCell="C7" sqref="C7"/>
    </sheetView>
  </sheetViews>
  <sheetFormatPr defaultRowHeight="15" x14ac:dyDescent="0.25"/>
  <cols>
    <col min="1" max="1" width="14.42578125" bestFit="1" customWidth="1"/>
    <col min="2" max="2" width="16.140625" bestFit="1" customWidth="1"/>
    <col min="3" max="3" width="10.85546875" bestFit="1" customWidth="1"/>
    <col min="4" max="4" width="9" bestFit="1" customWidth="1"/>
    <col min="6" max="6" width="16.42578125" bestFit="1" customWidth="1"/>
    <col min="7" max="7" width="20.28515625" bestFit="1" customWidth="1"/>
  </cols>
  <sheetData>
    <row r="1" spans="1: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" t="s">
        <v>7</v>
      </c>
      <c r="G1" s="10" t="s">
        <v>8</v>
      </c>
    </row>
    <row r="2" spans="1:7" x14ac:dyDescent="0.25">
      <c r="A2" s="3" t="s">
        <v>1880</v>
      </c>
      <c r="B2" s="4" t="s">
        <v>1881</v>
      </c>
      <c r="C2" s="3" t="s">
        <v>11</v>
      </c>
      <c r="D2" s="4">
        <v>200</v>
      </c>
      <c r="E2" s="4">
        <f>D2*[1]Attachments!I71</f>
        <v>30</v>
      </c>
      <c r="F2" s="4">
        <f>E2*[1]Attachments!I71</f>
        <v>4.5</v>
      </c>
      <c r="G2" s="6">
        <v>0</v>
      </c>
    </row>
    <row r="3" spans="1:7" x14ac:dyDescent="0.25">
      <c r="A3" s="3" t="s">
        <v>1882</v>
      </c>
      <c r="B3" s="4" t="s">
        <v>1883</v>
      </c>
      <c r="C3" s="3" t="s">
        <v>11</v>
      </c>
      <c r="D3" s="4">
        <v>200</v>
      </c>
      <c r="E3" s="4">
        <f>D3*[1]Attachments!I71</f>
        <v>30</v>
      </c>
      <c r="F3" s="4">
        <f>E3*[1]Attachments!I71</f>
        <v>4.5</v>
      </c>
      <c r="G3" s="6">
        <v>0</v>
      </c>
    </row>
  </sheetData>
  <conditionalFormatting sqref="C2:C3">
    <cfRule type="cellIs" dxfId="78" priority="6" operator="equal">
      <formula>"Common"</formula>
    </cfRule>
  </conditionalFormatting>
  <conditionalFormatting sqref="C2:C3">
    <cfRule type="cellIs" dxfId="77" priority="7" operator="equal">
      <formula>"Uncommon"</formula>
    </cfRule>
  </conditionalFormatting>
  <conditionalFormatting sqref="C2:C3">
    <cfRule type="cellIs" dxfId="76" priority="8" operator="equal">
      <formula>"Rare"</formula>
    </cfRule>
  </conditionalFormatting>
  <conditionalFormatting sqref="C2:C3">
    <cfRule type="cellIs" dxfId="75" priority="9" operator="equal">
      <formula>"Epic"</formula>
    </cfRule>
  </conditionalFormatting>
  <conditionalFormatting sqref="C2:C3">
    <cfRule type="cellIs" dxfId="74" priority="10" operator="equal">
      <formula>"High End"</formula>
    </cfRule>
  </conditionalFormatting>
  <dataValidations count="1">
    <dataValidation type="list" allowBlank="1" sqref="C2:C3" xr:uid="{00000000-0002-0000-06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1575-EAFC-4480-967D-6B8902B0E545}">
  <dimension ref="A1:G10"/>
  <sheetViews>
    <sheetView workbookViewId="0">
      <selection sqref="A1:G10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85546875" bestFit="1" customWidth="1"/>
    <col min="4" max="4" width="9" bestFit="1" customWidth="1"/>
    <col min="6" max="6" width="16.42578125" bestFit="1" customWidth="1"/>
    <col min="7" max="7" width="20.28515625" bestFit="1" customWidth="1"/>
  </cols>
  <sheetData>
    <row r="1" spans="1: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" t="s">
        <v>7</v>
      </c>
      <c r="G1" s="10" t="s">
        <v>8</v>
      </c>
    </row>
    <row r="2" spans="1:7" x14ac:dyDescent="0.25">
      <c r="A2" s="3" t="s">
        <v>1884</v>
      </c>
      <c r="B2" s="4" t="s">
        <v>1885</v>
      </c>
      <c r="C2" s="3" t="s">
        <v>18</v>
      </c>
      <c r="D2" s="4">
        <v>350</v>
      </c>
      <c r="E2" s="4">
        <f>D2*[1]Attachments!I76</f>
        <v>52.5</v>
      </c>
      <c r="F2" s="4">
        <f>E2*[1]Attachments!I77</f>
        <v>5.25</v>
      </c>
      <c r="G2" s="6">
        <v>0</v>
      </c>
    </row>
    <row r="3" spans="1:7" x14ac:dyDescent="0.25">
      <c r="A3" s="3" t="s">
        <v>1886</v>
      </c>
      <c r="B3" s="4" t="s">
        <v>1887</v>
      </c>
      <c r="C3" s="3" t="s">
        <v>18</v>
      </c>
      <c r="D3" s="4">
        <v>350</v>
      </c>
      <c r="E3" s="4">
        <f>D3*[1]Attachments!I76</f>
        <v>52.5</v>
      </c>
      <c r="F3" s="4">
        <f>E3*[1]Attachments!I77</f>
        <v>5.25</v>
      </c>
      <c r="G3" s="6">
        <v>0</v>
      </c>
    </row>
    <row r="4" spans="1:7" x14ac:dyDescent="0.25">
      <c r="A4" s="3" t="s">
        <v>1888</v>
      </c>
      <c r="B4" s="4" t="s">
        <v>1889</v>
      </c>
      <c r="C4" s="3" t="s">
        <v>18</v>
      </c>
      <c r="D4" s="4">
        <v>350</v>
      </c>
      <c r="E4" s="4">
        <f>D4*[1]Attachments!I76</f>
        <v>52.5</v>
      </c>
      <c r="F4" s="4">
        <f>E4*[1]Attachments!I77</f>
        <v>5.25</v>
      </c>
      <c r="G4" s="6">
        <v>0</v>
      </c>
    </row>
    <row r="5" spans="1:7" x14ac:dyDescent="0.25">
      <c r="A5" s="26" t="s">
        <v>1890</v>
      </c>
      <c r="B5" s="6" t="s">
        <v>1891</v>
      </c>
      <c r="C5" s="3" t="s">
        <v>26</v>
      </c>
      <c r="D5" s="4">
        <v>400</v>
      </c>
      <c r="E5" s="4">
        <f>D5*[1]Attachments!I76</f>
        <v>60</v>
      </c>
      <c r="F5" s="6">
        <f>E5*[1]Attachments!I77</f>
        <v>6</v>
      </c>
      <c r="G5" s="6">
        <v>0</v>
      </c>
    </row>
    <row r="6" spans="1:7" x14ac:dyDescent="0.25">
      <c r="A6" s="26" t="s">
        <v>1892</v>
      </c>
      <c r="B6" s="6" t="s">
        <v>1893</v>
      </c>
      <c r="C6" s="3" t="s">
        <v>18</v>
      </c>
      <c r="D6" s="4">
        <v>350</v>
      </c>
      <c r="E6" s="4">
        <f>D6*[1]Attachments!I76</f>
        <v>52.5</v>
      </c>
      <c r="F6" s="4">
        <f>E6*[1]Attachments!I77</f>
        <v>5.25</v>
      </c>
      <c r="G6" s="6">
        <v>0</v>
      </c>
    </row>
    <row r="7" spans="1:7" x14ac:dyDescent="0.25">
      <c r="A7" s="26" t="s">
        <v>1894</v>
      </c>
      <c r="B7" s="6" t="s">
        <v>1895</v>
      </c>
      <c r="C7" s="3" t="s">
        <v>18</v>
      </c>
      <c r="D7" s="4">
        <v>350</v>
      </c>
      <c r="E7" s="4">
        <f>D7*[1]Attachments!I76</f>
        <v>52.5</v>
      </c>
      <c r="F7" s="4">
        <f>E7*[1]Attachments!I77</f>
        <v>5.25</v>
      </c>
      <c r="G7" s="6">
        <v>0</v>
      </c>
    </row>
    <row r="8" spans="1:7" x14ac:dyDescent="0.25">
      <c r="A8" s="26" t="s">
        <v>1896</v>
      </c>
      <c r="B8" s="6" t="s">
        <v>1897</v>
      </c>
      <c r="C8" s="3" t="s">
        <v>18</v>
      </c>
      <c r="D8" s="6">
        <v>350</v>
      </c>
      <c r="E8" s="4">
        <f>D8*[1]Attachments!I76</f>
        <v>52.5</v>
      </c>
      <c r="F8" s="4">
        <f>E8*[1]Attachments!I77</f>
        <v>5.25</v>
      </c>
      <c r="G8" s="6">
        <v>0</v>
      </c>
    </row>
    <row r="9" spans="1:7" x14ac:dyDescent="0.25">
      <c r="A9" s="26" t="s">
        <v>1898</v>
      </c>
      <c r="B9" s="6" t="s">
        <v>1899</v>
      </c>
      <c r="C9" s="3" t="s">
        <v>18</v>
      </c>
      <c r="D9" s="4">
        <v>350</v>
      </c>
      <c r="E9" s="4">
        <f>D9*[1]Attachments!I76</f>
        <v>52.5</v>
      </c>
      <c r="F9" s="4">
        <f>E9*[1]Attachments!I77</f>
        <v>5.25</v>
      </c>
      <c r="G9" s="6">
        <v>0</v>
      </c>
    </row>
    <row r="10" spans="1:7" x14ac:dyDescent="0.25">
      <c r="A10" s="26" t="s">
        <v>1900</v>
      </c>
      <c r="B10" s="6" t="s">
        <v>1901</v>
      </c>
      <c r="C10" s="3" t="s">
        <v>18</v>
      </c>
      <c r="D10" s="4">
        <v>350</v>
      </c>
      <c r="E10" s="4">
        <f>D10*[1]Attachments!I76</f>
        <v>52.5</v>
      </c>
      <c r="F10" s="4">
        <f>E10*[1]Attachments!I77</f>
        <v>5.25</v>
      </c>
      <c r="G10" s="6">
        <v>0</v>
      </c>
    </row>
  </sheetData>
  <conditionalFormatting sqref="C2:C10">
    <cfRule type="cellIs" dxfId="64" priority="1" operator="equal">
      <formula>"Common"</formula>
    </cfRule>
  </conditionalFormatting>
  <conditionalFormatting sqref="C2:C10">
    <cfRule type="cellIs" dxfId="63" priority="2" operator="equal">
      <formula>"Uncommon"</formula>
    </cfRule>
  </conditionalFormatting>
  <conditionalFormatting sqref="C2:C10">
    <cfRule type="cellIs" dxfId="62" priority="3" operator="equal">
      <formula>"Rare"</formula>
    </cfRule>
  </conditionalFormatting>
  <conditionalFormatting sqref="C2:C10">
    <cfRule type="cellIs" dxfId="61" priority="4" operator="equal">
      <formula>"Epic"</formula>
    </cfRule>
  </conditionalFormatting>
  <conditionalFormatting sqref="C2:C10">
    <cfRule type="cellIs" dxfId="60" priority="5" operator="equal">
      <formula>"High End"</formula>
    </cfRule>
  </conditionalFormatting>
  <dataValidations count="1">
    <dataValidation type="list" allowBlank="1" sqref="C2:C10" xr:uid="{00000000-0002-0000-06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3B04-7A22-4F7D-A08A-D18B9ADDAB0A}">
  <dimension ref="A1:J5"/>
  <sheetViews>
    <sheetView workbookViewId="0">
      <selection activeCell="N8" sqref="N8"/>
    </sheetView>
  </sheetViews>
  <sheetFormatPr defaultRowHeight="15" x14ac:dyDescent="0.25"/>
  <cols>
    <col min="1" max="1" width="10.85546875" bestFit="1" customWidth="1"/>
    <col min="2" max="2" width="18.85546875" bestFit="1" customWidth="1"/>
    <col min="3" max="3" width="12" bestFit="1" customWidth="1"/>
    <col min="4" max="4" width="9" bestFit="1" customWidth="1"/>
    <col min="6" max="6" width="15.85546875" bestFit="1" customWidth="1"/>
    <col min="7" max="7" width="10.140625" bestFit="1" customWidth="1"/>
    <col min="8" max="8" width="11" bestFit="1" customWidth="1"/>
    <col min="9" max="9" width="16.42578125" bestFit="1" customWidth="1"/>
    <col min="10" max="10" width="20.28515625" bestFit="1" customWidth="1"/>
  </cols>
  <sheetData>
    <row r="1" spans="1:10" x14ac:dyDescent="0.25">
      <c r="A1" s="68" t="s">
        <v>0</v>
      </c>
      <c r="B1" s="68" t="s">
        <v>1</v>
      </c>
      <c r="C1" s="68" t="s">
        <v>1425</v>
      </c>
      <c r="D1" s="68" t="s">
        <v>3</v>
      </c>
      <c r="E1" s="68" t="s">
        <v>4</v>
      </c>
      <c r="F1" s="68" t="s">
        <v>1902</v>
      </c>
      <c r="G1" s="68" t="s">
        <v>1903</v>
      </c>
      <c r="H1" s="68" t="s">
        <v>1904</v>
      </c>
      <c r="I1" s="23" t="s">
        <v>7</v>
      </c>
      <c r="J1" s="60" t="s">
        <v>8</v>
      </c>
    </row>
    <row r="2" spans="1:10" x14ac:dyDescent="0.25">
      <c r="A2" s="27" t="s">
        <v>1905</v>
      </c>
      <c r="B2" s="27" t="s">
        <v>1906</v>
      </c>
      <c r="C2" s="26" t="s">
        <v>33</v>
      </c>
      <c r="D2" s="6">
        <v>1750</v>
      </c>
      <c r="E2" s="6">
        <f>D2*[1]Consumables!L3</f>
        <v>262.5</v>
      </c>
      <c r="F2" s="6" t="s">
        <v>1907</v>
      </c>
      <c r="G2" s="70">
        <v>0</v>
      </c>
      <c r="H2" s="70">
        <v>0</v>
      </c>
      <c r="I2" s="4">
        <f>E2*[1]Consumables!L4</f>
        <v>26.25</v>
      </c>
      <c r="J2" s="6">
        <v>0</v>
      </c>
    </row>
    <row r="3" spans="1:10" x14ac:dyDescent="0.25">
      <c r="A3" s="27" t="s">
        <v>1908</v>
      </c>
      <c r="B3" s="27" t="s">
        <v>1909</v>
      </c>
      <c r="C3" s="26" t="s">
        <v>18</v>
      </c>
      <c r="D3" s="6">
        <v>300</v>
      </c>
      <c r="E3" s="6">
        <f>[1]Consumables!L3*D3</f>
        <v>45</v>
      </c>
      <c r="F3" s="6" t="s">
        <v>1910</v>
      </c>
      <c r="G3" s="6">
        <v>0</v>
      </c>
      <c r="H3" s="6">
        <v>0</v>
      </c>
      <c r="I3" s="4">
        <f>E3*[1]Consumables!L4</f>
        <v>4.5</v>
      </c>
      <c r="J3" s="6">
        <v>0</v>
      </c>
    </row>
    <row r="4" spans="1:10" x14ac:dyDescent="0.25">
      <c r="A4" s="27" t="s">
        <v>1911</v>
      </c>
      <c r="B4" s="27" t="s">
        <v>1912</v>
      </c>
      <c r="C4" s="26" t="s">
        <v>26</v>
      </c>
      <c r="D4" s="6">
        <v>700</v>
      </c>
      <c r="E4" s="6">
        <f>D4*[1]Consumables!L3</f>
        <v>105</v>
      </c>
      <c r="F4" s="6" t="s">
        <v>1913</v>
      </c>
      <c r="G4" s="6">
        <v>0</v>
      </c>
      <c r="H4" s="6">
        <v>0</v>
      </c>
      <c r="I4" s="4">
        <f>E4*[1]Consumables!L4</f>
        <v>10.5</v>
      </c>
      <c r="J4" s="6">
        <v>0</v>
      </c>
    </row>
    <row r="5" spans="1:10" x14ac:dyDescent="0.25">
      <c r="A5" s="27" t="s">
        <v>1914</v>
      </c>
      <c r="B5" s="27" t="s">
        <v>1915</v>
      </c>
      <c r="C5" s="26" t="s">
        <v>26</v>
      </c>
      <c r="D5" s="6">
        <v>200</v>
      </c>
      <c r="E5" s="6">
        <f>D5*[1]Consumables!L3</f>
        <v>30</v>
      </c>
      <c r="F5" s="6" t="s">
        <v>1916</v>
      </c>
      <c r="G5" s="6">
        <v>0</v>
      </c>
      <c r="H5" s="6">
        <v>0</v>
      </c>
      <c r="I5" s="4">
        <f>E5*[1]Consumables!L4</f>
        <v>3</v>
      </c>
      <c r="J5" s="6">
        <v>0</v>
      </c>
    </row>
  </sheetData>
  <conditionalFormatting sqref="C2:C5">
    <cfRule type="cellIs" dxfId="50" priority="1" operator="equal">
      <formula>"Common"</formula>
    </cfRule>
  </conditionalFormatting>
  <conditionalFormatting sqref="C2:C5">
    <cfRule type="cellIs" dxfId="49" priority="2" operator="equal">
      <formula>"Uncommon"</formula>
    </cfRule>
  </conditionalFormatting>
  <conditionalFormatting sqref="C2:C5">
    <cfRule type="cellIs" dxfId="48" priority="3" operator="equal">
      <formula>"Rare"</formula>
    </cfRule>
  </conditionalFormatting>
  <conditionalFormatting sqref="C2:C5">
    <cfRule type="cellIs" dxfId="47" priority="4" operator="equal">
      <formula>"Epic"</formula>
    </cfRule>
  </conditionalFormatting>
  <conditionalFormatting sqref="C2:C5">
    <cfRule type="cellIs" dxfId="46" priority="5" operator="equal">
      <formula>"High End"</formula>
    </cfRule>
  </conditionalFormatting>
  <dataValidations count="1">
    <dataValidation type="list" allowBlank="1" sqref="C2:C5" xr:uid="{00000000-0002-0000-07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FEB89-8E20-4AB9-8517-DC6F39ED1C77}">
  <dimension ref="A1:J25"/>
  <sheetViews>
    <sheetView tabSelected="1" workbookViewId="0">
      <selection activeCell="I37" sqref="I37"/>
    </sheetView>
  </sheetViews>
  <sheetFormatPr defaultRowHeight="15" x14ac:dyDescent="0.25"/>
  <cols>
    <col min="1" max="1" width="25" bestFit="1" customWidth="1"/>
    <col min="2" max="2" width="34.42578125" bestFit="1" customWidth="1"/>
    <col min="3" max="3" width="12" bestFit="1" customWidth="1"/>
    <col min="4" max="4" width="9" bestFit="1" customWidth="1"/>
    <col min="6" max="6" width="8.140625" bestFit="1" customWidth="1"/>
    <col min="7" max="7" width="10.140625" bestFit="1" customWidth="1"/>
    <col min="8" max="8" width="11" bestFit="1" customWidth="1"/>
    <col min="9" max="9" width="16.42578125" bestFit="1" customWidth="1"/>
    <col min="10" max="10" width="20.28515625" bestFit="1" customWidth="1"/>
  </cols>
  <sheetData>
    <row r="1" spans="1:10" x14ac:dyDescent="0.25">
      <c r="A1" s="68" t="s">
        <v>0</v>
      </c>
      <c r="B1" s="68" t="s">
        <v>1</v>
      </c>
      <c r="C1" s="68" t="s">
        <v>1425</v>
      </c>
      <c r="D1" s="68" t="s">
        <v>3</v>
      </c>
      <c r="E1" s="68" t="s">
        <v>4</v>
      </c>
      <c r="F1" s="68" t="s">
        <v>1902</v>
      </c>
      <c r="G1" s="68" t="s">
        <v>1903</v>
      </c>
      <c r="H1" s="68" t="s">
        <v>1904</v>
      </c>
      <c r="I1" s="23" t="s">
        <v>7</v>
      </c>
      <c r="J1" s="60" t="s">
        <v>8</v>
      </c>
    </row>
    <row r="2" spans="1:10" x14ac:dyDescent="0.25">
      <c r="A2" s="26" t="s">
        <v>1917</v>
      </c>
      <c r="B2" s="6" t="s">
        <v>1918</v>
      </c>
      <c r="C2" s="26" t="s">
        <v>11</v>
      </c>
      <c r="D2" s="34" t="s">
        <v>39</v>
      </c>
      <c r="E2" s="4">
        <f>G2*[1]Consumables!L12/[1]Consumables!L11*[1]Consumables!L10</f>
        <v>75</v>
      </c>
      <c r="F2" s="6">
        <v>0</v>
      </c>
      <c r="G2" s="6">
        <v>100</v>
      </c>
      <c r="H2" s="6">
        <v>0</v>
      </c>
      <c r="I2" s="4">
        <f>E2*[1]Consumables!L13</f>
        <v>7.5</v>
      </c>
      <c r="J2" s="34">
        <v>0</v>
      </c>
    </row>
    <row r="3" spans="1:10" x14ac:dyDescent="0.25">
      <c r="A3" s="26" t="s">
        <v>1919</v>
      </c>
      <c r="B3" s="6" t="s">
        <v>1920</v>
      </c>
      <c r="C3" s="26" t="s">
        <v>11</v>
      </c>
      <c r="D3" s="34" t="s">
        <v>39</v>
      </c>
      <c r="E3" s="4">
        <f>G3*[1]Consumables!L12/[1]Consumables!L11*[1]Consumables!L10</f>
        <v>75</v>
      </c>
      <c r="F3" s="6">
        <v>0</v>
      </c>
      <c r="G3" s="6">
        <v>100</v>
      </c>
      <c r="H3" s="6">
        <v>0</v>
      </c>
      <c r="I3" s="4">
        <f>E3*[1]Consumables!L13</f>
        <v>7.5</v>
      </c>
      <c r="J3" s="6">
        <v>0</v>
      </c>
    </row>
    <row r="4" spans="1:10" x14ac:dyDescent="0.25">
      <c r="A4" s="26" t="s">
        <v>1921</v>
      </c>
      <c r="B4" s="6" t="s">
        <v>1922</v>
      </c>
      <c r="C4" s="26" t="s">
        <v>11</v>
      </c>
      <c r="D4" s="34" t="s">
        <v>39</v>
      </c>
      <c r="E4" s="4">
        <f>G4*[1]Consumables!L12/[1]Consumables!L11*[1]Consumables!L10</f>
        <v>75</v>
      </c>
      <c r="F4" s="6">
        <v>0</v>
      </c>
      <c r="G4" s="6">
        <v>100</v>
      </c>
      <c r="H4" s="6">
        <v>0</v>
      </c>
      <c r="I4" s="4">
        <f>E4*[1]Consumables!L13</f>
        <v>7.5</v>
      </c>
      <c r="J4" s="6">
        <v>0</v>
      </c>
    </row>
    <row r="5" spans="1:10" x14ac:dyDescent="0.25">
      <c r="A5" s="26" t="s">
        <v>1923</v>
      </c>
      <c r="B5" s="6" t="s">
        <v>1924</v>
      </c>
      <c r="C5" s="26" t="s">
        <v>11</v>
      </c>
      <c r="D5" s="34" t="s">
        <v>39</v>
      </c>
      <c r="E5" s="4">
        <f>G5*[1]Consumables!L12/[1]Consumables!L11*[1]Consumables!L10</f>
        <v>75</v>
      </c>
      <c r="F5" s="6">
        <v>0</v>
      </c>
      <c r="G5" s="28">
        <v>100</v>
      </c>
      <c r="H5" s="6">
        <v>0</v>
      </c>
      <c r="I5" s="4">
        <f>E5*[1]Consumables!L13</f>
        <v>7.5</v>
      </c>
      <c r="J5" s="6">
        <v>0</v>
      </c>
    </row>
    <row r="6" spans="1:10" x14ac:dyDescent="0.25">
      <c r="A6" s="26" t="s">
        <v>1925</v>
      </c>
      <c r="B6" s="31" t="s">
        <v>1926</v>
      </c>
      <c r="C6" s="26" t="s">
        <v>18</v>
      </c>
      <c r="D6" s="34" t="s">
        <v>39</v>
      </c>
      <c r="E6" s="4">
        <f>G6*[1]Consumables!L12/[1]Consumables!L11*[1]Consumables!L10</f>
        <v>75</v>
      </c>
      <c r="F6" s="6">
        <v>0</v>
      </c>
      <c r="G6" s="28">
        <v>100</v>
      </c>
      <c r="H6" s="28">
        <v>0</v>
      </c>
      <c r="I6" s="4">
        <f>E6*[1]Consumables!L13</f>
        <v>7.5</v>
      </c>
      <c r="J6" s="6">
        <v>0</v>
      </c>
    </row>
    <row r="7" spans="1:10" x14ac:dyDescent="0.25">
      <c r="A7" s="26" t="s">
        <v>1927</v>
      </c>
      <c r="B7" s="31" t="s">
        <v>1928</v>
      </c>
      <c r="C7" s="26" t="s">
        <v>18</v>
      </c>
      <c r="D7" s="34" t="s">
        <v>39</v>
      </c>
      <c r="E7" s="4">
        <f>G7*[1]Consumables!L12/[1]Consumables!L11*[1]Consumables!L10</f>
        <v>75</v>
      </c>
      <c r="F7" s="6">
        <v>0</v>
      </c>
      <c r="G7" s="28">
        <v>100</v>
      </c>
      <c r="H7" s="28">
        <v>0</v>
      </c>
      <c r="I7" s="54">
        <f>E7*[1]Consumables!L13</f>
        <v>7.5</v>
      </c>
      <c r="J7" s="6">
        <v>0</v>
      </c>
    </row>
    <row r="8" spans="1:10" x14ac:dyDescent="0.25">
      <c r="A8" s="26" t="s">
        <v>1929</v>
      </c>
      <c r="B8" s="31" t="s">
        <v>1930</v>
      </c>
      <c r="C8" s="26" t="s">
        <v>18</v>
      </c>
      <c r="D8" s="34" t="s">
        <v>39</v>
      </c>
      <c r="E8" s="4">
        <f>G8*[1]Consumables!L12/[1]Consumables!L11*[1]Consumables!L10</f>
        <v>75</v>
      </c>
      <c r="F8" s="6">
        <v>0</v>
      </c>
      <c r="G8" s="28">
        <v>100</v>
      </c>
      <c r="H8" s="28">
        <v>0</v>
      </c>
      <c r="I8" s="4">
        <f>E8*[1]Consumables!L13</f>
        <v>7.5</v>
      </c>
      <c r="J8" s="6">
        <v>0</v>
      </c>
    </row>
    <row r="9" spans="1:10" x14ac:dyDescent="0.25">
      <c r="A9" s="26" t="s">
        <v>1931</v>
      </c>
      <c r="B9" s="6" t="s">
        <v>1932</v>
      </c>
      <c r="C9" s="26" t="s">
        <v>33</v>
      </c>
      <c r="D9" s="6">
        <f>G9/[1]Consumables!L11*[1]Consumables!L12</f>
        <v>375</v>
      </c>
      <c r="E9" s="4">
        <f>D9*[1]Consumables!L10</f>
        <v>56.25</v>
      </c>
      <c r="F9" s="6">
        <v>0</v>
      </c>
      <c r="G9" s="6">
        <v>75</v>
      </c>
      <c r="H9" s="6">
        <v>0</v>
      </c>
      <c r="I9" s="4">
        <f>E9*[1]Consumables!L13</f>
        <v>5.625</v>
      </c>
      <c r="J9" s="6">
        <v>0</v>
      </c>
    </row>
    <row r="10" spans="1:10" x14ac:dyDescent="0.25">
      <c r="A10" s="26" t="s">
        <v>1933</v>
      </c>
      <c r="B10" s="6" t="s">
        <v>1934</v>
      </c>
      <c r="C10" s="26" t="s">
        <v>92</v>
      </c>
      <c r="D10" s="6">
        <f>G10/[1]Consumables!L11*[1]Consumables!L12</f>
        <v>300</v>
      </c>
      <c r="E10" s="4">
        <f>[1]Consumables!L10*D10</f>
        <v>45</v>
      </c>
      <c r="F10" s="6">
        <v>0</v>
      </c>
      <c r="G10" s="6">
        <v>60</v>
      </c>
      <c r="H10" s="6">
        <v>0</v>
      </c>
      <c r="I10" s="4">
        <f>E10*[1]Consumables!L13</f>
        <v>4.5</v>
      </c>
      <c r="J10" s="6">
        <v>0</v>
      </c>
    </row>
    <row r="11" spans="1:10" x14ac:dyDescent="0.25">
      <c r="A11" s="26" t="s">
        <v>1935</v>
      </c>
      <c r="B11" s="6" t="s">
        <v>1936</v>
      </c>
      <c r="C11" s="26" t="s">
        <v>26</v>
      </c>
      <c r="D11" s="6">
        <f>(G11+H11)/[1]Consumables!L11*[1]Consumables!L12</f>
        <v>225</v>
      </c>
      <c r="E11" s="4">
        <f>D11*[1]Consumables!L10</f>
        <v>33.75</v>
      </c>
      <c r="F11" s="6">
        <v>0</v>
      </c>
      <c r="G11" s="6">
        <v>55</v>
      </c>
      <c r="H11" s="6">
        <v>-10</v>
      </c>
      <c r="I11" s="4">
        <f>E11*[1]Consumables!L13</f>
        <v>3.375</v>
      </c>
      <c r="J11" s="6">
        <v>0</v>
      </c>
    </row>
    <row r="12" spans="1:10" x14ac:dyDescent="0.25">
      <c r="A12" s="26" t="s">
        <v>1937</v>
      </c>
      <c r="B12" s="6" t="s">
        <v>1938</v>
      </c>
      <c r="C12" s="26" t="s">
        <v>26</v>
      </c>
      <c r="D12" s="6">
        <f>G12/[1]Consumables!L11*[1]Consumables!L12</f>
        <v>250</v>
      </c>
      <c r="E12" s="4">
        <f>D12*[1]Consumables!L10</f>
        <v>37.5</v>
      </c>
      <c r="F12" s="6">
        <v>0</v>
      </c>
      <c r="G12" s="6">
        <v>50</v>
      </c>
      <c r="H12" s="6">
        <v>0</v>
      </c>
      <c r="I12" s="4">
        <f>E12*[1]Consumables!L13</f>
        <v>3.75</v>
      </c>
      <c r="J12" s="6">
        <v>0</v>
      </c>
    </row>
    <row r="13" spans="1:10" x14ac:dyDescent="0.25">
      <c r="A13" s="26" t="s">
        <v>1939</v>
      </c>
      <c r="B13" s="6" t="s">
        <v>1940</v>
      </c>
      <c r="C13" s="26" t="s">
        <v>18</v>
      </c>
      <c r="D13" s="6">
        <f>G13/[1]Consumables!L11*[1]Consumables!L12</f>
        <v>200</v>
      </c>
      <c r="E13" s="4">
        <f>D13*[1]Consumables!L10</f>
        <v>30</v>
      </c>
      <c r="F13" s="6">
        <v>0</v>
      </c>
      <c r="G13" s="6">
        <v>40</v>
      </c>
      <c r="H13" s="6">
        <v>0</v>
      </c>
      <c r="I13" s="4">
        <f>E13*[1]Consumables!L13</f>
        <v>3</v>
      </c>
      <c r="J13" s="6">
        <v>0</v>
      </c>
    </row>
    <row r="14" spans="1:10" x14ac:dyDescent="0.25">
      <c r="A14" s="26" t="s">
        <v>1941</v>
      </c>
      <c r="B14" s="6" t="s">
        <v>1942</v>
      </c>
      <c r="C14" s="26" t="s">
        <v>18</v>
      </c>
      <c r="D14" s="6">
        <f>G14/[1]Consumables!L11*[1]Consumables!L12</f>
        <v>200</v>
      </c>
      <c r="E14" s="4">
        <f>D14*[1]Consumables!L10</f>
        <v>30</v>
      </c>
      <c r="F14" s="6">
        <v>0</v>
      </c>
      <c r="G14" s="6">
        <v>40</v>
      </c>
      <c r="H14" s="6">
        <v>0</v>
      </c>
      <c r="I14" s="4">
        <f>E14*[1]Consumables!L13</f>
        <v>3</v>
      </c>
      <c r="J14" s="6">
        <v>0</v>
      </c>
    </row>
    <row r="15" spans="1:10" x14ac:dyDescent="0.25">
      <c r="A15" s="26" t="s">
        <v>1943</v>
      </c>
      <c r="B15" s="6" t="s">
        <v>1944</v>
      </c>
      <c r="C15" s="26" t="s">
        <v>18</v>
      </c>
      <c r="D15" s="6">
        <f>G15/[1]Consumables!L11*[1]Consumables!L12</f>
        <v>200</v>
      </c>
      <c r="E15" s="4">
        <f>D15*[1]Consumables!L10</f>
        <v>30</v>
      </c>
      <c r="F15" s="6">
        <v>0</v>
      </c>
      <c r="G15" s="6">
        <v>40</v>
      </c>
      <c r="H15" s="6">
        <v>0</v>
      </c>
      <c r="I15" s="4">
        <f>E15*[1]Consumables!L13</f>
        <v>3</v>
      </c>
      <c r="J15" s="6">
        <v>0</v>
      </c>
    </row>
    <row r="16" spans="1:10" x14ac:dyDescent="0.25">
      <c r="A16" s="26" t="s">
        <v>1945</v>
      </c>
      <c r="B16" s="6" t="s">
        <v>1946</v>
      </c>
      <c r="C16" s="26" t="s">
        <v>11</v>
      </c>
      <c r="D16" s="6">
        <f>G16/[1]Consumables!L11*[1]Consumables!L12</f>
        <v>150</v>
      </c>
      <c r="E16" s="4">
        <f>D16*[1]Consumables!L10</f>
        <v>22.5</v>
      </c>
      <c r="F16" s="6">
        <v>0</v>
      </c>
      <c r="G16" s="6">
        <v>30</v>
      </c>
      <c r="H16" s="6">
        <v>0</v>
      </c>
      <c r="I16" s="4">
        <f>E16*[1]Consumables!L13</f>
        <v>2.25</v>
      </c>
      <c r="J16" s="6">
        <v>0</v>
      </c>
    </row>
    <row r="17" spans="1:10" x14ac:dyDescent="0.25">
      <c r="A17" s="26" t="s">
        <v>1947</v>
      </c>
      <c r="B17" s="6" t="s">
        <v>1948</v>
      </c>
      <c r="C17" s="26" t="s">
        <v>11</v>
      </c>
      <c r="D17" s="6">
        <f>G16/[1]Consumables!L11*[1]Consumables!L12</f>
        <v>150</v>
      </c>
      <c r="E17" s="4">
        <f>D17*[1]Consumables!L10</f>
        <v>22.5</v>
      </c>
      <c r="F17" s="6">
        <v>0</v>
      </c>
      <c r="G17" s="6">
        <v>30</v>
      </c>
      <c r="H17" s="6">
        <v>0</v>
      </c>
      <c r="I17" s="4">
        <f>E17*[1]Consumables!L13</f>
        <v>2.25</v>
      </c>
      <c r="J17" s="6">
        <v>0</v>
      </c>
    </row>
    <row r="18" spans="1:10" x14ac:dyDescent="0.25">
      <c r="A18" s="26" t="s">
        <v>1949</v>
      </c>
      <c r="B18" s="6" t="s">
        <v>1950</v>
      </c>
      <c r="C18" s="26" t="s">
        <v>11</v>
      </c>
      <c r="D18" s="6">
        <f>G18/[1]Consumables!L11*[1]Consumables!L12</f>
        <v>150</v>
      </c>
      <c r="E18" s="4">
        <f>D18*[1]Consumables!L10</f>
        <v>22.5</v>
      </c>
      <c r="F18" s="6">
        <v>0</v>
      </c>
      <c r="G18" s="6">
        <v>30</v>
      </c>
      <c r="H18" s="6">
        <v>0</v>
      </c>
      <c r="I18" s="4">
        <f>E18*[1]Consumables!L13</f>
        <v>2.25</v>
      </c>
      <c r="J18" s="6">
        <v>0</v>
      </c>
    </row>
    <row r="19" spans="1:10" x14ac:dyDescent="0.25">
      <c r="A19" s="26" t="s">
        <v>1951</v>
      </c>
      <c r="B19" s="6" t="s">
        <v>1952</v>
      </c>
      <c r="C19" s="26" t="s">
        <v>11</v>
      </c>
      <c r="D19" s="6">
        <f>G19*[1]Consumables!L12/[1]Consumables!L11</f>
        <v>150</v>
      </c>
      <c r="E19" s="4">
        <f>D19*[1]Consumables!L10</f>
        <v>22.5</v>
      </c>
      <c r="F19" s="6">
        <v>0</v>
      </c>
      <c r="G19" s="6">
        <v>30</v>
      </c>
      <c r="H19" s="6">
        <v>0</v>
      </c>
      <c r="I19" s="4">
        <f>E19*[1]Consumables!L13</f>
        <v>2.25</v>
      </c>
      <c r="J19" s="6">
        <v>0</v>
      </c>
    </row>
    <row r="20" spans="1:10" x14ac:dyDescent="0.25">
      <c r="A20" s="31" t="s">
        <v>1953</v>
      </c>
      <c r="B20" s="6" t="s">
        <v>1954</v>
      </c>
      <c r="C20" s="26" t="s">
        <v>11</v>
      </c>
      <c r="D20" s="6">
        <f>G20/[1]Consumables!L11*[1]Consumables!L12</f>
        <v>125</v>
      </c>
      <c r="E20" s="4">
        <f>D20*[1]Consumables!L10</f>
        <v>18.75</v>
      </c>
      <c r="F20" s="6">
        <v>0</v>
      </c>
      <c r="G20" s="6">
        <v>25</v>
      </c>
      <c r="H20" s="6">
        <v>0</v>
      </c>
      <c r="I20" s="4">
        <f>E20*[1]Consumables!L13</f>
        <v>1.875</v>
      </c>
      <c r="J20" s="6">
        <v>0</v>
      </c>
    </row>
    <row r="21" spans="1:10" x14ac:dyDescent="0.25">
      <c r="A21" s="26" t="s">
        <v>1955</v>
      </c>
      <c r="B21" s="6" t="s">
        <v>1956</v>
      </c>
      <c r="C21" s="26" t="s">
        <v>11</v>
      </c>
      <c r="D21" s="6">
        <f>G21/[1]Consumables!L11*[1]Consumables!L12</f>
        <v>100</v>
      </c>
      <c r="E21" s="4">
        <f>D21*[1]Consumables!L10</f>
        <v>15</v>
      </c>
      <c r="F21" s="6">
        <v>0</v>
      </c>
      <c r="G21" s="6">
        <v>20</v>
      </c>
      <c r="H21" s="6">
        <v>0</v>
      </c>
      <c r="I21" s="4">
        <f>E21*[1]Consumables!L13</f>
        <v>1.5</v>
      </c>
      <c r="J21" s="6">
        <v>0</v>
      </c>
    </row>
    <row r="22" spans="1:10" x14ac:dyDescent="0.25">
      <c r="A22" s="26" t="s">
        <v>1957</v>
      </c>
      <c r="B22" s="6" t="s">
        <v>1958</v>
      </c>
      <c r="C22" s="26" t="s">
        <v>11</v>
      </c>
      <c r="D22" s="6">
        <v>125</v>
      </c>
      <c r="E22" s="4">
        <f>D22*[1]Consumables!L10</f>
        <v>18.75</v>
      </c>
      <c r="F22" s="6">
        <v>0</v>
      </c>
      <c r="G22" s="6">
        <v>20</v>
      </c>
      <c r="H22" s="6">
        <v>0</v>
      </c>
      <c r="I22" s="4">
        <f>E22*[1]Consumables!L13</f>
        <v>1.875</v>
      </c>
      <c r="J22" s="6">
        <v>0</v>
      </c>
    </row>
    <row r="23" spans="1:10" x14ac:dyDescent="0.25">
      <c r="A23" s="26" t="s">
        <v>1959</v>
      </c>
      <c r="B23" s="6" t="s">
        <v>1960</v>
      </c>
      <c r="C23" s="26" t="s">
        <v>11</v>
      </c>
      <c r="D23" s="6">
        <f>G23/[1]Consumables!L11*[1]Consumables!L12</f>
        <v>75</v>
      </c>
      <c r="E23" s="4">
        <f>D23*[1]Consumables!L10</f>
        <v>11.25</v>
      </c>
      <c r="F23" s="6">
        <v>0</v>
      </c>
      <c r="G23" s="6">
        <v>15</v>
      </c>
      <c r="H23" s="6">
        <v>0</v>
      </c>
      <c r="I23" s="4">
        <f>E23*[1]Consumables!L13</f>
        <v>1.125</v>
      </c>
      <c r="J23" s="6">
        <v>0</v>
      </c>
    </row>
    <row r="24" spans="1:10" x14ac:dyDescent="0.25">
      <c r="A24" s="26" t="s">
        <v>1961</v>
      </c>
      <c r="B24" s="6" t="s">
        <v>1962</v>
      </c>
      <c r="C24" s="26" t="s">
        <v>11</v>
      </c>
      <c r="D24" s="6">
        <f>G24/[1]Consumables!L11*[1]Consumables!L12</f>
        <v>50</v>
      </c>
      <c r="E24" s="4">
        <f>D24*[1]Consumables!L10</f>
        <v>7.5</v>
      </c>
      <c r="F24" s="6">
        <v>0</v>
      </c>
      <c r="G24" s="6">
        <v>10</v>
      </c>
      <c r="H24" s="6">
        <v>0</v>
      </c>
      <c r="I24" s="4">
        <f>E24*[1]Consumables!L13</f>
        <v>0.75</v>
      </c>
      <c r="J24" s="6">
        <v>0</v>
      </c>
    </row>
    <row r="25" spans="1:10" x14ac:dyDescent="0.25">
      <c r="A25" s="26" t="s">
        <v>1963</v>
      </c>
      <c r="B25" s="6" t="s">
        <v>1964</v>
      </c>
      <c r="C25" s="26" t="s">
        <v>92</v>
      </c>
      <c r="D25" s="6">
        <f>G25/[1]Consumables!L11*[1]Consumables!L12*2</f>
        <v>50</v>
      </c>
      <c r="E25" s="4">
        <f>D25*[1]Consumables!L10</f>
        <v>7.5</v>
      </c>
      <c r="F25" s="6">
        <v>0</v>
      </c>
      <c r="G25" s="6">
        <v>5</v>
      </c>
      <c r="H25" s="6">
        <v>0</v>
      </c>
      <c r="I25" s="4">
        <f>E25*[1]Consumables!L13</f>
        <v>0.75</v>
      </c>
      <c r="J25" s="6">
        <v>0</v>
      </c>
    </row>
  </sheetData>
  <conditionalFormatting sqref="C2:C25">
    <cfRule type="cellIs" dxfId="33" priority="1" operator="equal">
      <formula>"Common"</formula>
    </cfRule>
  </conditionalFormatting>
  <conditionalFormatting sqref="C2:C25">
    <cfRule type="cellIs" dxfId="32" priority="2" operator="equal">
      <formula>"Uncommon"</formula>
    </cfRule>
  </conditionalFormatting>
  <conditionalFormatting sqref="C2:C25">
    <cfRule type="cellIs" dxfId="31" priority="3" operator="equal">
      <formula>"Rare"</formula>
    </cfRule>
  </conditionalFormatting>
  <conditionalFormatting sqref="C2:C25">
    <cfRule type="cellIs" dxfId="30" priority="4" operator="equal">
      <formula>"Epic"</formula>
    </cfRule>
  </conditionalFormatting>
  <conditionalFormatting sqref="C2:C25">
    <cfRule type="cellIs" dxfId="29" priority="5" operator="equal">
      <formula>"High End"</formula>
    </cfRule>
  </conditionalFormatting>
  <dataValidations count="1">
    <dataValidation type="list" allowBlank="1" sqref="C2:C25" xr:uid="{00000000-0002-0000-07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C334-E138-4364-A1EB-8D8E89A96755}">
  <dimension ref="A1:J8"/>
  <sheetViews>
    <sheetView workbookViewId="0">
      <selection activeCell="F17" sqref="F17"/>
    </sheetView>
  </sheetViews>
  <sheetFormatPr defaultRowHeight="15" x14ac:dyDescent="0.25"/>
  <cols>
    <col min="1" max="1" width="22.85546875" bestFit="1" customWidth="1"/>
    <col min="2" max="2" width="31.7109375" bestFit="1" customWidth="1"/>
    <col min="3" max="3" width="12" bestFit="1" customWidth="1"/>
    <col min="4" max="4" width="9" bestFit="1" customWidth="1"/>
    <col min="6" max="6" width="8.140625" bestFit="1" customWidth="1"/>
    <col min="7" max="7" width="10.140625" bestFit="1" customWidth="1"/>
    <col min="8" max="8" width="11" bestFit="1" customWidth="1"/>
    <col min="9" max="9" width="16.42578125" bestFit="1" customWidth="1"/>
    <col min="10" max="10" width="20.28515625" bestFit="1" customWidth="1"/>
  </cols>
  <sheetData>
    <row r="1" spans="1:10" x14ac:dyDescent="0.25">
      <c r="A1" s="68" t="s">
        <v>0</v>
      </c>
      <c r="B1" s="68" t="s">
        <v>1</v>
      </c>
      <c r="C1" s="68" t="s">
        <v>1425</v>
      </c>
      <c r="D1" s="68" t="s">
        <v>3</v>
      </c>
      <c r="E1" s="68" t="s">
        <v>4</v>
      </c>
      <c r="F1" s="68" t="s">
        <v>1902</v>
      </c>
      <c r="G1" s="68" t="s">
        <v>1903</v>
      </c>
      <c r="H1" s="68" t="s">
        <v>1904</v>
      </c>
      <c r="I1" s="23" t="s">
        <v>7</v>
      </c>
      <c r="J1" s="60" t="s">
        <v>8</v>
      </c>
    </row>
    <row r="2" spans="1:10" x14ac:dyDescent="0.25">
      <c r="A2" s="26" t="s">
        <v>1965</v>
      </c>
      <c r="B2" s="6" t="s">
        <v>1966</v>
      </c>
      <c r="C2" s="26" t="s">
        <v>33</v>
      </c>
      <c r="D2" s="18" t="s">
        <v>39</v>
      </c>
      <c r="E2" s="4">
        <f>G2+H2*[1]Consumables!L39/[1]Consumables!L38*[1]Consumables!L37</f>
        <v>57.318611987381701</v>
      </c>
      <c r="F2" s="6">
        <v>0</v>
      </c>
      <c r="G2" s="6">
        <v>10</v>
      </c>
      <c r="H2" s="6">
        <v>100</v>
      </c>
      <c r="I2" s="4">
        <f>E2*[1]Consumables!L40</f>
        <v>5.7318611987381702</v>
      </c>
      <c r="J2" s="6">
        <v>0</v>
      </c>
    </row>
    <row r="3" spans="1:10" x14ac:dyDescent="0.25">
      <c r="A3" s="26" t="s">
        <v>1967</v>
      </c>
      <c r="B3" s="6" t="s">
        <v>1968</v>
      </c>
      <c r="C3" s="26" t="s">
        <v>92</v>
      </c>
      <c r="D3" s="4">
        <f>H3/[1]Consumables!L38*[1]Consumables!L39</f>
        <v>299.68454258675081</v>
      </c>
      <c r="E3" s="4">
        <f>D3*[1]Consumables!L37</f>
        <v>44.952681388012621</v>
      </c>
      <c r="F3" s="6">
        <v>0</v>
      </c>
      <c r="G3" s="6">
        <v>0</v>
      </c>
      <c r="H3" s="6">
        <v>95</v>
      </c>
      <c r="I3" s="4">
        <f>E3*[1]Consumables!L40</f>
        <v>4.4952681388012623</v>
      </c>
      <c r="J3" s="6">
        <v>0</v>
      </c>
    </row>
    <row r="4" spans="1:10" x14ac:dyDescent="0.25">
      <c r="A4" s="26" t="s">
        <v>1969</v>
      </c>
      <c r="B4" s="6" t="s">
        <v>1970</v>
      </c>
      <c r="C4" s="26" t="s">
        <v>26</v>
      </c>
      <c r="D4" s="4">
        <f>H4/[1]Consumables!L38*[1]Consumables!L39</f>
        <v>252.36593059936908</v>
      </c>
      <c r="E4" s="4">
        <f>D4*[1]Consumables!L37</f>
        <v>37.854889589905362</v>
      </c>
      <c r="F4" s="6">
        <v>0</v>
      </c>
      <c r="G4" s="6">
        <v>0</v>
      </c>
      <c r="H4" s="6">
        <v>80</v>
      </c>
      <c r="I4" s="4">
        <f>E4*[1]Consumables!L40</f>
        <v>3.7854889589905363</v>
      </c>
      <c r="J4" s="6">
        <v>0</v>
      </c>
    </row>
    <row r="5" spans="1:10" x14ac:dyDescent="0.25">
      <c r="A5" s="26" t="s">
        <v>1971</v>
      </c>
      <c r="B5" s="6" t="s">
        <v>1972</v>
      </c>
      <c r="C5" s="26" t="s">
        <v>26</v>
      </c>
      <c r="D5" s="4">
        <f>H5/[1]Consumables!L38*[1]Consumables!L39</f>
        <v>236.59305993690853</v>
      </c>
      <c r="E5" s="4">
        <f>D5*[1]Consumables!L37</f>
        <v>35.488958990536275</v>
      </c>
      <c r="F5" s="6">
        <v>0</v>
      </c>
      <c r="G5" s="6">
        <v>0</v>
      </c>
      <c r="H5" s="6">
        <v>75</v>
      </c>
      <c r="I5" s="4">
        <f>E5*[1]Consumables!L40</f>
        <v>3.5488958990536279</v>
      </c>
      <c r="J5" s="6">
        <v>0</v>
      </c>
    </row>
    <row r="6" spans="1:10" x14ac:dyDescent="0.25">
      <c r="A6" s="26" t="s">
        <v>1973</v>
      </c>
      <c r="B6" s="6" t="s">
        <v>1974</v>
      </c>
      <c r="C6" s="26" t="s">
        <v>18</v>
      </c>
      <c r="D6" s="4">
        <f>H6/[1]Consumables!L38*[1]Consumables!L39</f>
        <v>236.59305993690853</v>
      </c>
      <c r="E6" s="4">
        <f>[1]Consumables!L37*D6</f>
        <v>35.488958990536275</v>
      </c>
      <c r="F6" s="6">
        <v>0</v>
      </c>
      <c r="G6" s="6">
        <v>0</v>
      </c>
      <c r="H6" s="6">
        <v>75</v>
      </c>
      <c r="I6" s="4">
        <f>E6*[1]Consumables!L40</f>
        <v>3.5488958990536279</v>
      </c>
      <c r="J6" s="6">
        <v>0</v>
      </c>
    </row>
    <row r="7" spans="1:10" x14ac:dyDescent="0.25">
      <c r="A7" s="26" t="s">
        <v>1975</v>
      </c>
      <c r="B7" s="6" t="s">
        <v>1976</v>
      </c>
      <c r="C7" s="26" t="s">
        <v>11</v>
      </c>
      <c r="D7" s="4">
        <f>H7/[1]Consumables!L38*[1]Consumables!L39</f>
        <v>157.72870662460568</v>
      </c>
      <c r="E7" s="4">
        <f>D7*[1]Consumables!L37</f>
        <v>23.65930599369085</v>
      </c>
      <c r="F7" s="6">
        <v>0</v>
      </c>
      <c r="G7" s="6">
        <v>0</v>
      </c>
      <c r="H7" s="6">
        <v>50</v>
      </c>
      <c r="I7" s="4">
        <f>E7*[1]Consumables!L40</f>
        <v>2.3659305993690851</v>
      </c>
      <c r="J7" s="6">
        <v>0</v>
      </c>
    </row>
    <row r="8" spans="1:10" x14ac:dyDescent="0.25">
      <c r="A8" s="31" t="s">
        <v>1977</v>
      </c>
      <c r="B8" s="6" t="s">
        <v>1978</v>
      </c>
      <c r="C8" s="26" t="s">
        <v>11</v>
      </c>
      <c r="D8" s="6" t="s">
        <v>1979</v>
      </c>
      <c r="E8" s="6">
        <v>10</v>
      </c>
      <c r="F8" s="6">
        <v>-10</v>
      </c>
      <c r="G8" s="6">
        <v>0</v>
      </c>
      <c r="H8" s="6">
        <v>10</v>
      </c>
      <c r="I8" s="4">
        <f>E8*[1]Consumables!L40</f>
        <v>1</v>
      </c>
      <c r="J8" s="6">
        <v>0</v>
      </c>
    </row>
  </sheetData>
  <conditionalFormatting sqref="C2:C8">
    <cfRule type="cellIs" dxfId="16" priority="1" operator="equal">
      <formula>"Common"</formula>
    </cfRule>
  </conditionalFormatting>
  <conditionalFormatting sqref="C2:C8">
    <cfRule type="cellIs" dxfId="15" priority="2" operator="equal">
      <formula>"Uncommon"</formula>
    </cfRule>
  </conditionalFormatting>
  <conditionalFormatting sqref="C2:C8">
    <cfRule type="cellIs" dxfId="14" priority="3" operator="equal">
      <formula>"Rare"</formula>
    </cfRule>
  </conditionalFormatting>
  <conditionalFormatting sqref="C2:C8">
    <cfRule type="cellIs" dxfId="13" priority="4" operator="equal">
      <formula>"Epic"</formula>
    </cfRule>
  </conditionalFormatting>
  <conditionalFormatting sqref="C2:C8">
    <cfRule type="cellIs" dxfId="12" priority="5" operator="equal">
      <formula>"High End"</formula>
    </cfRule>
  </conditionalFormatting>
  <dataValidations count="1">
    <dataValidation type="list" allowBlank="1" sqref="C2:C8" xr:uid="{00000000-0002-0000-07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0D7F-8458-489A-A616-2C7410511917}">
  <dimension ref="A1:K14"/>
  <sheetViews>
    <sheetView workbookViewId="0">
      <selection activeCell="F39" sqref="F39"/>
    </sheetView>
  </sheetViews>
  <sheetFormatPr defaultRowHeight="15" x14ac:dyDescent="0.25"/>
  <cols>
    <col min="1" max="1" width="23.85546875" bestFit="1" customWidth="1"/>
    <col min="2" max="2" width="23" customWidth="1"/>
    <col min="3" max="3" width="10.85546875" bestFit="1" customWidth="1"/>
    <col min="4" max="4" width="9" bestFit="1" customWidth="1"/>
    <col min="6" max="6" width="10" bestFit="1" customWidth="1"/>
    <col min="7" max="7" width="12.140625" bestFit="1" customWidth="1"/>
    <col min="8" max="8" width="16.42578125" bestFit="1" customWidth="1"/>
    <col min="9" max="9" width="20.28515625" bestFit="1" customWidth="1"/>
  </cols>
  <sheetData>
    <row r="1" spans="1:11" x14ac:dyDescent="0.25">
      <c r="A1" s="12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K1" s="15"/>
    </row>
    <row r="2" spans="1:11" x14ac:dyDescent="0.25">
      <c r="A2" s="4" t="s">
        <v>130</v>
      </c>
      <c r="B2" s="2" t="s">
        <v>131</v>
      </c>
      <c r="C2" s="3" t="s">
        <v>26</v>
      </c>
      <c r="D2" s="4">
        <v>10000</v>
      </c>
      <c r="E2" s="4">
        <f>D2*[1]Weapon!K64</f>
        <v>1500</v>
      </c>
      <c r="F2" s="3" t="s">
        <v>132</v>
      </c>
      <c r="G2" s="4" t="s">
        <v>55</v>
      </c>
      <c r="H2" s="4">
        <f>E2*[1]Weapon!K65</f>
        <v>150</v>
      </c>
      <c r="I2" s="4">
        <f>D2*[1]Weapon!K66</f>
        <v>30000</v>
      </c>
      <c r="K2" s="16"/>
    </row>
    <row r="3" spans="1:11" x14ac:dyDescent="0.25">
      <c r="A3" s="4" t="s">
        <v>133</v>
      </c>
      <c r="B3" s="2" t="s">
        <v>134</v>
      </c>
      <c r="C3" s="3" t="s">
        <v>26</v>
      </c>
      <c r="D3" s="4">
        <v>8000</v>
      </c>
      <c r="E3" s="4">
        <f>D3*[1]Weapon!K64</f>
        <v>1200</v>
      </c>
      <c r="F3" s="3" t="s">
        <v>132</v>
      </c>
      <c r="G3" s="4" t="s">
        <v>55</v>
      </c>
      <c r="H3" s="4">
        <f>E3*[1]Weapon!K65</f>
        <v>120</v>
      </c>
      <c r="I3" s="4">
        <f>D3*[1]Weapon!K66</f>
        <v>24000</v>
      </c>
      <c r="K3" s="6"/>
    </row>
    <row r="4" spans="1:11" x14ac:dyDescent="0.25">
      <c r="A4" s="4" t="s">
        <v>135</v>
      </c>
      <c r="B4" s="5" t="s">
        <v>136</v>
      </c>
      <c r="C4" s="3" t="s">
        <v>26</v>
      </c>
      <c r="D4" s="4">
        <v>8200</v>
      </c>
      <c r="E4" s="4">
        <f>D4*[1]Weapon!K64</f>
        <v>1230</v>
      </c>
      <c r="F4" s="3" t="s">
        <v>132</v>
      </c>
      <c r="G4" s="4" t="s">
        <v>55</v>
      </c>
      <c r="H4" s="4">
        <f>E4*[1]Weapon!K65</f>
        <v>123</v>
      </c>
      <c r="I4" s="4">
        <f>D4*[1]Weapon!K66</f>
        <v>24600</v>
      </c>
      <c r="K4" s="6"/>
    </row>
    <row r="5" spans="1:11" x14ac:dyDescent="0.25">
      <c r="A5" s="4" t="s">
        <v>137</v>
      </c>
      <c r="B5" s="5" t="s">
        <v>138</v>
      </c>
      <c r="C5" s="3" t="s">
        <v>92</v>
      </c>
      <c r="D5" s="4">
        <v>8200</v>
      </c>
      <c r="E5" s="4">
        <f>D5*[1]Weapon!K64</f>
        <v>1230</v>
      </c>
      <c r="F5" s="3" t="s">
        <v>132</v>
      </c>
      <c r="G5" s="4" t="s">
        <v>55</v>
      </c>
      <c r="H5" s="4">
        <f>E5*[1]Weapon!K65</f>
        <v>123</v>
      </c>
      <c r="I5" s="4">
        <f>D5*[1]Weapon!K66</f>
        <v>24600</v>
      </c>
    </row>
    <row r="6" spans="1:11" x14ac:dyDescent="0.25">
      <c r="A6" s="4" t="s">
        <v>139</v>
      </c>
      <c r="B6" s="2" t="s">
        <v>140</v>
      </c>
      <c r="C6" s="3" t="s">
        <v>26</v>
      </c>
      <c r="D6" s="4">
        <v>8000</v>
      </c>
      <c r="E6" s="4">
        <f>D6*[1]Weapon!K64</f>
        <v>1200</v>
      </c>
      <c r="F6" s="3" t="s">
        <v>132</v>
      </c>
      <c r="G6" s="4" t="s">
        <v>141</v>
      </c>
      <c r="H6" s="4">
        <f>E6*[1]Weapon!K65</f>
        <v>120</v>
      </c>
      <c r="I6" s="4">
        <f>D6*[1]Weapon!K66</f>
        <v>24000</v>
      </c>
    </row>
    <row r="7" spans="1:11" x14ac:dyDescent="0.25">
      <c r="A7" s="4" t="s">
        <v>142</v>
      </c>
      <c r="B7" s="2" t="s">
        <v>143</v>
      </c>
      <c r="C7" s="3" t="s">
        <v>92</v>
      </c>
      <c r="D7" s="4">
        <f>12000</f>
        <v>12000</v>
      </c>
      <c r="E7" s="4">
        <f>D7*[1]Weapon!K64</f>
        <v>1800</v>
      </c>
      <c r="F7" s="3" t="s">
        <v>132</v>
      </c>
      <c r="G7" s="4" t="s">
        <v>87</v>
      </c>
      <c r="H7" s="4">
        <f>E7*[1]Weapon!K65</f>
        <v>180</v>
      </c>
      <c r="I7" s="4">
        <f>D7*[1]Weapon!K66</f>
        <v>36000</v>
      </c>
    </row>
    <row r="8" spans="1:11" x14ac:dyDescent="0.25">
      <c r="A8" s="4" t="s">
        <v>144</v>
      </c>
      <c r="B8" s="5" t="s">
        <v>145</v>
      </c>
      <c r="C8" s="3" t="s">
        <v>92</v>
      </c>
      <c r="D8" s="4">
        <v>12200</v>
      </c>
      <c r="E8" s="4">
        <f>D8*[1]Weapon!K64</f>
        <v>1830</v>
      </c>
      <c r="F8" s="3" t="s">
        <v>132</v>
      </c>
      <c r="G8" s="4" t="s">
        <v>87</v>
      </c>
      <c r="H8" s="4">
        <f>E8*[1]Weapon!K65</f>
        <v>183</v>
      </c>
      <c r="I8" s="4">
        <f>D8*[1]Weapon!K66</f>
        <v>36600</v>
      </c>
    </row>
    <row r="9" spans="1:11" x14ac:dyDescent="0.25">
      <c r="A9" s="4" t="s">
        <v>146</v>
      </c>
      <c r="B9" s="2" t="s">
        <v>147</v>
      </c>
      <c r="C9" s="3" t="s">
        <v>33</v>
      </c>
      <c r="D9" s="4">
        <f>20000</f>
        <v>20000</v>
      </c>
      <c r="E9" s="4">
        <f>D9*[1]Weapon!K64</f>
        <v>3000</v>
      </c>
      <c r="F9" s="3" t="s">
        <v>132</v>
      </c>
      <c r="G9" s="4" t="s">
        <v>87</v>
      </c>
      <c r="H9" s="4">
        <f>E9*[1]Weapon!K65</f>
        <v>300</v>
      </c>
      <c r="I9" s="4">
        <f>D9*[1]Weapon!K66</f>
        <v>60000</v>
      </c>
    </row>
    <row r="10" spans="1:11" x14ac:dyDescent="0.25">
      <c r="A10" s="4" t="s">
        <v>148</v>
      </c>
      <c r="B10" s="2" t="s">
        <v>149</v>
      </c>
      <c r="C10" s="3" t="s">
        <v>33</v>
      </c>
      <c r="D10" s="4">
        <f>45000</f>
        <v>45000</v>
      </c>
      <c r="E10" s="4">
        <f>D10*[1]Weapon!K64</f>
        <v>6750</v>
      </c>
      <c r="F10" s="3" t="s">
        <v>132</v>
      </c>
      <c r="G10" s="4" t="s">
        <v>113</v>
      </c>
      <c r="H10" s="4">
        <f>E10*[1]Weapon!K65</f>
        <v>675</v>
      </c>
      <c r="I10" s="4">
        <f>D10*[1]Weapon!K66</f>
        <v>135000</v>
      </c>
    </row>
    <row r="11" spans="1:11" x14ac:dyDescent="0.25">
      <c r="A11" s="4" t="s">
        <v>150</v>
      </c>
      <c r="B11" s="2" t="s">
        <v>151</v>
      </c>
      <c r="C11" s="3" t="s">
        <v>26</v>
      </c>
      <c r="D11" s="4">
        <v>8000</v>
      </c>
      <c r="E11" s="4">
        <f>D11*[1]Weapon!K64</f>
        <v>1200</v>
      </c>
      <c r="F11" s="3" t="s">
        <v>132</v>
      </c>
      <c r="G11" s="4" t="s">
        <v>52</v>
      </c>
      <c r="H11" s="4">
        <f>E11*[1]Weapon!K65</f>
        <v>120</v>
      </c>
      <c r="I11" s="4">
        <f>D11*[1]Weapon!K66</f>
        <v>24000</v>
      </c>
    </row>
    <row r="12" spans="1:11" x14ac:dyDescent="0.25">
      <c r="A12" s="6" t="s">
        <v>152</v>
      </c>
      <c r="B12" s="2" t="s">
        <v>153</v>
      </c>
      <c r="C12" s="3" t="s">
        <v>33</v>
      </c>
      <c r="D12" s="4">
        <f>45000</f>
        <v>45000</v>
      </c>
      <c r="E12" s="4">
        <f>D12*[1]Weapon!K64</f>
        <v>6750</v>
      </c>
      <c r="F12" s="3" t="s">
        <v>132</v>
      </c>
      <c r="G12" s="11" t="s">
        <v>113</v>
      </c>
      <c r="H12" s="4">
        <f>E12*[1]Weapon!K65</f>
        <v>675</v>
      </c>
      <c r="I12" s="4">
        <f>D12*[1]Weapon!K66</f>
        <v>135000</v>
      </c>
    </row>
    <row r="13" spans="1:11" x14ac:dyDescent="0.25">
      <c r="A13" s="4" t="s">
        <v>154</v>
      </c>
      <c r="B13" s="2" t="s">
        <v>155</v>
      </c>
      <c r="C13" s="3" t="s">
        <v>33</v>
      </c>
      <c r="D13" s="4">
        <f>45000</f>
        <v>45000</v>
      </c>
      <c r="E13" s="4">
        <f>D13*[1]Weapon!K64</f>
        <v>6750</v>
      </c>
      <c r="F13" s="3" t="s">
        <v>132</v>
      </c>
      <c r="G13" s="11" t="s">
        <v>113</v>
      </c>
      <c r="H13" s="4">
        <f>E13*[1]Weapon!K65</f>
        <v>675</v>
      </c>
      <c r="I13" s="4">
        <f>D13*[1]Weapon!K66</f>
        <v>135000</v>
      </c>
    </row>
    <row r="14" spans="1:11" x14ac:dyDescent="0.25">
      <c r="A14" s="13" t="s">
        <v>156</v>
      </c>
      <c r="B14" s="7" t="s">
        <v>157</v>
      </c>
      <c r="C14" s="3" t="s">
        <v>33</v>
      </c>
      <c r="D14" s="4">
        <f>40000</f>
        <v>40000</v>
      </c>
      <c r="E14" s="4">
        <f>D14*[1]Weapon!K64</f>
        <v>6000</v>
      </c>
      <c r="F14" s="3" t="s">
        <v>132</v>
      </c>
      <c r="G14" s="4" t="s">
        <v>113</v>
      </c>
      <c r="H14" s="4">
        <f>E14*[1]Weapon!K65</f>
        <v>600</v>
      </c>
      <c r="I14" s="4">
        <f>D14*[1]Weapon!K66</f>
        <v>120000</v>
      </c>
    </row>
  </sheetData>
  <conditionalFormatting sqref="C2:C14">
    <cfRule type="cellIs" dxfId="845" priority="1" operator="equal">
      <formula>"Common"</formula>
    </cfRule>
  </conditionalFormatting>
  <conditionalFormatting sqref="C2:C14">
    <cfRule type="cellIs" dxfId="844" priority="2" operator="equal">
      <formula>"Uncommon"</formula>
    </cfRule>
  </conditionalFormatting>
  <conditionalFormatting sqref="C2:C14">
    <cfRule type="cellIs" dxfId="843" priority="3" operator="equal">
      <formula>"Rare"</formula>
    </cfRule>
  </conditionalFormatting>
  <conditionalFormatting sqref="C2:C14">
    <cfRule type="cellIs" dxfId="842" priority="4" operator="equal">
      <formula>"Epic"</formula>
    </cfRule>
  </conditionalFormatting>
  <conditionalFormatting sqref="C2:C14">
    <cfRule type="cellIs" dxfId="841" priority="5" operator="equal">
      <formula>"High End"</formula>
    </cfRule>
  </conditionalFormatting>
  <dataValidations count="2">
    <dataValidation type="list" allowBlank="1" sqref="F2:F14" xr:uid="{9164D943-18B5-480E-873D-2F7B8C9FCBFF}">
      <formula1>"Handgun,SMG,Rifle,LMG,Marksman,Sniper Rifle"</formula1>
    </dataValidation>
    <dataValidation type="list" allowBlank="1" sqref="C2:C14" xr:uid="{B6D34CF9-6BBF-4CA3-B8D4-B4FD6E48F79D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54C8-31C0-4B89-B21A-E0F0349D4BAB}">
  <dimension ref="A1:K18"/>
  <sheetViews>
    <sheetView workbookViewId="0">
      <selection activeCell="K1" sqref="K1:K5"/>
    </sheetView>
  </sheetViews>
  <sheetFormatPr defaultRowHeight="15" x14ac:dyDescent="0.25"/>
  <cols>
    <col min="1" max="1" width="18.5703125" bestFit="1" customWidth="1"/>
    <col min="2" max="2" width="23.140625" bestFit="1" customWidth="1"/>
    <col min="3" max="3" width="10.85546875" bestFit="1" customWidth="1"/>
    <col min="4" max="4" width="9" bestFit="1" customWidth="1"/>
    <col min="6" max="6" width="10.42578125" bestFit="1" customWidth="1"/>
    <col min="7" max="7" width="12.140625" bestFit="1" customWidth="1"/>
    <col min="8" max="8" width="16.42578125" bestFit="1" customWidth="1"/>
    <col min="9" max="9" width="20.28515625" bestFit="1" customWidth="1"/>
  </cols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K1" s="37"/>
    </row>
    <row r="2" spans="1:11" x14ac:dyDescent="0.25">
      <c r="A2" s="4" t="s">
        <v>158</v>
      </c>
      <c r="B2" s="2" t="s">
        <v>159</v>
      </c>
      <c r="C2" s="3" t="s">
        <v>18</v>
      </c>
      <c r="D2" s="4">
        <v>7000</v>
      </c>
      <c r="E2" s="4">
        <f>D2*[1]Weapon!K80</f>
        <v>1050</v>
      </c>
      <c r="F2" s="2" t="s">
        <v>160</v>
      </c>
      <c r="G2" s="4">
        <v>303</v>
      </c>
      <c r="H2" s="4">
        <f>E2*[1]Weapon!K101</f>
        <v>105</v>
      </c>
      <c r="I2" s="4">
        <f>D2*[1]Weapon!K102</f>
        <v>21000</v>
      </c>
      <c r="K2" s="44"/>
    </row>
    <row r="3" spans="1:11" x14ac:dyDescent="0.25">
      <c r="A3" s="4" t="s">
        <v>161</v>
      </c>
      <c r="B3" s="2" t="s">
        <v>162</v>
      </c>
      <c r="C3" s="3" t="s">
        <v>26</v>
      </c>
      <c r="D3" s="4">
        <f>8000</f>
        <v>8000</v>
      </c>
      <c r="E3" s="4">
        <f>D3*[1]Weapon!K80</f>
        <v>1200</v>
      </c>
      <c r="F3" s="2" t="s">
        <v>163</v>
      </c>
      <c r="G3" s="4" t="s">
        <v>87</v>
      </c>
      <c r="H3" s="4">
        <f>E3*[1]Weapon!K81</f>
        <v>120</v>
      </c>
      <c r="I3" s="4">
        <f>D3*[1]Weapon!K82</f>
        <v>48000</v>
      </c>
      <c r="K3" s="42"/>
    </row>
    <row r="4" spans="1:11" x14ac:dyDescent="0.25">
      <c r="A4" s="4" t="s">
        <v>164</v>
      </c>
      <c r="B4" s="5" t="s">
        <v>165</v>
      </c>
      <c r="C4" s="3" t="s">
        <v>26</v>
      </c>
      <c r="D4" s="4">
        <v>8200</v>
      </c>
      <c r="E4" s="4">
        <f>D4*[1]Weapon!K80</f>
        <v>1230</v>
      </c>
      <c r="F4" s="2" t="s">
        <v>163</v>
      </c>
      <c r="G4" s="4" t="s">
        <v>87</v>
      </c>
      <c r="H4" s="4">
        <f>E4*[1]Weapon!K81</f>
        <v>123</v>
      </c>
      <c r="I4" s="4">
        <f>D4*[1]Weapon!K82</f>
        <v>49200</v>
      </c>
      <c r="K4" s="42"/>
    </row>
    <row r="5" spans="1:11" x14ac:dyDescent="0.25">
      <c r="A5" s="4" t="s">
        <v>166</v>
      </c>
      <c r="B5" s="2" t="s">
        <v>167</v>
      </c>
      <c r="C5" s="3" t="s">
        <v>26</v>
      </c>
      <c r="D5" s="4">
        <v>8000</v>
      </c>
      <c r="E5" s="4">
        <f>D5*[1]Weapon!K80</f>
        <v>1200</v>
      </c>
      <c r="F5" s="2" t="s">
        <v>163</v>
      </c>
      <c r="G5" s="4" t="s">
        <v>87</v>
      </c>
      <c r="H5" s="4">
        <f>E5*[1]Weapon!K81</f>
        <v>120</v>
      </c>
      <c r="I5" s="4">
        <f>D5*[1]Weapon!K82</f>
        <v>48000</v>
      </c>
      <c r="K5" s="45"/>
    </row>
    <row r="6" spans="1:11" x14ac:dyDescent="0.25">
      <c r="A6" s="4" t="s">
        <v>168</v>
      </c>
      <c r="B6" s="2" t="s">
        <v>169</v>
      </c>
      <c r="C6" s="3" t="s">
        <v>26</v>
      </c>
      <c r="D6" s="4">
        <v>8200</v>
      </c>
      <c r="E6" s="4">
        <f>D6*[1]Weapon!K80</f>
        <v>1230</v>
      </c>
      <c r="F6" s="2" t="s">
        <v>163</v>
      </c>
      <c r="G6" s="4" t="s">
        <v>87</v>
      </c>
      <c r="H6" s="4">
        <f>E6*[1]Weapon!K81</f>
        <v>123</v>
      </c>
      <c r="I6" s="4">
        <f>D6*[1]Weapon!K82</f>
        <v>49200</v>
      </c>
    </row>
    <row r="7" spans="1:11" x14ac:dyDescent="0.25">
      <c r="A7" s="4" t="s">
        <v>170</v>
      </c>
      <c r="B7" s="2" t="s">
        <v>171</v>
      </c>
      <c r="C7" s="3" t="s">
        <v>26</v>
      </c>
      <c r="D7" s="4">
        <v>8200</v>
      </c>
      <c r="E7" s="4">
        <f>D7*[1]Weapon!K80</f>
        <v>1230</v>
      </c>
      <c r="F7" s="2" t="s">
        <v>163</v>
      </c>
      <c r="G7" s="4" t="s">
        <v>87</v>
      </c>
      <c r="H7" s="4">
        <f>E7*[1]Weapon!K81</f>
        <v>123</v>
      </c>
      <c r="I7" s="4">
        <f>D7*[1]Weapon!K82</f>
        <v>49200</v>
      </c>
    </row>
    <row r="8" spans="1:11" x14ac:dyDescent="0.25">
      <c r="A8" s="4" t="s">
        <v>172</v>
      </c>
      <c r="B8" s="2" t="s">
        <v>173</v>
      </c>
      <c r="C8" s="3" t="s">
        <v>33</v>
      </c>
      <c r="D8" s="4">
        <f>10000</f>
        <v>10000</v>
      </c>
      <c r="E8" s="4">
        <f>D8*[1]Weapon!K80</f>
        <v>1500</v>
      </c>
      <c r="F8" s="2" t="s">
        <v>163</v>
      </c>
      <c r="G8" s="4" t="s">
        <v>113</v>
      </c>
      <c r="H8" s="4">
        <f>E8*[1]Weapon!K81</f>
        <v>150</v>
      </c>
      <c r="I8" s="4">
        <f>D8*[1]Weapon!K82</f>
        <v>60000</v>
      </c>
    </row>
    <row r="9" spans="1:11" x14ac:dyDescent="0.25">
      <c r="A9" s="4" t="s">
        <v>174</v>
      </c>
      <c r="B9" s="2" t="s">
        <v>175</v>
      </c>
      <c r="C9" s="3" t="s">
        <v>33</v>
      </c>
      <c r="D9" s="4">
        <v>12000</v>
      </c>
      <c r="E9" s="4">
        <f>D9*[1]Weapon!K80</f>
        <v>1800</v>
      </c>
      <c r="F9" s="2" t="s">
        <v>163</v>
      </c>
      <c r="G9" s="4" t="s">
        <v>113</v>
      </c>
      <c r="H9" s="4">
        <f>E9*[1]Weapon!K81</f>
        <v>180</v>
      </c>
      <c r="I9" s="4">
        <f>D9*[1]Weapon!K82</f>
        <v>72000</v>
      </c>
    </row>
    <row r="10" spans="1:11" x14ac:dyDescent="0.25">
      <c r="A10" s="4" t="s">
        <v>176</v>
      </c>
      <c r="B10" s="5" t="s">
        <v>177</v>
      </c>
      <c r="C10" s="3" t="s">
        <v>33</v>
      </c>
      <c r="D10" s="4">
        <v>12200</v>
      </c>
      <c r="E10" s="4">
        <f>D10*[1]Weapon!K80</f>
        <v>1830</v>
      </c>
      <c r="F10" s="2" t="s">
        <v>163</v>
      </c>
      <c r="G10" s="4" t="s">
        <v>113</v>
      </c>
      <c r="H10" s="4">
        <f>E10*[1]Weapon!K81</f>
        <v>183</v>
      </c>
      <c r="I10" s="4">
        <f>D10*[1]Weapon!K82</f>
        <v>73200</v>
      </c>
    </row>
    <row r="11" spans="1:11" x14ac:dyDescent="0.25">
      <c r="A11" s="4" t="s">
        <v>178</v>
      </c>
      <c r="B11" s="5" t="s">
        <v>179</v>
      </c>
      <c r="C11" s="3" t="s">
        <v>33</v>
      </c>
      <c r="D11" s="4">
        <v>12200</v>
      </c>
      <c r="E11" s="4">
        <f>D11*[1]Weapon!K80</f>
        <v>1830</v>
      </c>
      <c r="F11" s="2" t="s">
        <v>163</v>
      </c>
      <c r="G11" s="4" t="s">
        <v>113</v>
      </c>
      <c r="H11" s="4">
        <f>E11*[1]Weapon!K81</f>
        <v>183</v>
      </c>
      <c r="I11" s="4">
        <f>D11*[1]Weapon!K82</f>
        <v>73200</v>
      </c>
    </row>
    <row r="12" spans="1:11" x14ac:dyDescent="0.25">
      <c r="A12" s="4" t="s">
        <v>180</v>
      </c>
      <c r="B12" s="2" t="s">
        <v>181</v>
      </c>
      <c r="C12" s="3" t="s">
        <v>33</v>
      </c>
      <c r="D12" s="4">
        <f>12000</f>
        <v>12000</v>
      </c>
      <c r="E12" s="4">
        <f>D12*[1]Weapon!K80</f>
        <v>1800</v>
      </c>
      <c r="F12" s="2" t="s">
        <v>163</v>
      </c>
      <c r="G12" s="4" t="s">
        <v>113</v>
      </c>
      <c r="H12" s="4">
        <f>E12*[1]Weapon!K81</f>
        <v>180</v>
      </c>
      <c r="I12" s="4">
        <f>D12*[1]Weapon!K82</f>
        <v>72000</v>
      </c>
    </row>
    <row r="13" spans="1:11" x14ac:dyDescent="0.25">
      <c r="A13" s="4" t="s">
        <v>182</v>
      </c>
      <c r="B13" s="2" t="s">
        <v>183</v>
      </c>
      <c r="C13" s="3" t="s">
        <v>33</v>
      </c>
      <c r="D13" s="4">
        <f>11000</f>
        <v>11000</v>
      </c>
      <c r="E13" s="4">
        <f>D13*[1]Weapon!K80</f>
        <v>1650</v>
      </c>
      <c r="F13" s="2" t="s">
        <v>163</v>
      </c>
      <c r="G13" s="4" t="s">
        <v>113</v>
      </c>
      <c r="H13" s="4">
        <f>E13*[1]Weapon!K81</f>
        <v>165</v>
      </c>
      <c r="I13" s="4">
        <f>D13*[1]Weapon!K82</f>
        <v>66000</v>
      </c>
    </row>
    <row r="14" spans="1:11" x14ac:dyDescent="0.25">
      <c r="A14" s="4" t="s">
        <v>184</v>
      </c>
      <c r="B14" s="2" t="s">
        <v>185</v>
      </c>
      <c r="C14" s="3" t="s">
        <v>33</v>
      </c>
      <c r="D14" s="4">
        <f>13000</f>
        <v>13000</v>
      </c>
      <c r="E14" s="4">
        <f>D14*[1]Weapon!K80</f>
        <v>1950</v>
      </c>
      <c r="F14" s="2" t="s">
        <v>163</v>
      </c>
      <c r="G14" s="4" t="s">
        <v>113</v>
      </c>
      <c r="H14" s="4">
        <f>E14*[1]Weapon!K81</f>
        <v>195</v>
      </c>
      <c r="I14" s="4">
        <f>D14*[1]Weapon!K82</f>
        <v>78000</v>
      </c>
    </row>
    <row r="15" spans="1:11" x14ac:dyDescent="0.25">
      <c r="A15" s="4" t="s">
        <v>186</v>
      </c>
      <c r="B15" s="2" t="s">
        <v>187</v>
      </c>
      <c r="C15" s="3" t="s">
        <v>33</v>
      </c>
      <c r="D15" s="4">
        <v>15000</v>
      </c>
      <c r="E15" s="4">
        <f>D15*[1]Weapon!K80</f>
        <v>2250</v>
      </c>
      <c r="F15" s="2" t="s">
        <v>163</v>
      </c>
      <c r="G15" s="4" t="s">
        <v>113</v>
      </c>
      <c r="H15" s="4">
        <f>E15*[1]Weapon!K101</f>
        <v>225</v>
      </c>
      <c r="I15" s="4">
        <f>D15*[1]Weapon!K102</f>
        <v>45000</v>
      </c>
    </row>
    <row r="16" spans="1:11" x14ac:dyDescent="0.25">
      <c r="A16" s="14" t="s">
        <v>188</v>
      </c>
      <c r="B16" s="2" t="s">
        <v>189</v>
      </c>
      <c r="C16" s="3" t="s">
        <v>33</v>
      </c>
      <c r="D16" s="4">
        <v>16000</v>
      </c>
      <c r="E16" s="4">
        <f>D16*[1]Weapon!K80</f>
        <v>2400</v>
      </c>
      <c r="F16" s="2" t="s">
        <v>163</v>
      </c>
      <c r="G16" s="4" t="s">
        <v>113</v>
      </c>
      <c r="H16" s="4">
        <f>E16*[1]Weapon!K101</f>
        <v>240</v>
      </c>
      <c r="I16" s="4">
        <f>D16*[1]Weapon!K102</f>
        <v>48000</v>
      </c>
    </row>
    <row r="17" spans="1:9" x14ac:dyDescent="0.25">
      <c r="A17" s="4" t="s">
        <v>190</v>
      </c>
      <c r="B17" s="2" t="s">
        <v>191</v>
      </c>
      <c r="C17" s="3" t="s">
        <v>33</v>
      </c>
      <c r="D17" s="4">
        <v>13000</v>
      </c>
      <c r="E17" s="4">
        <f>D17*[1]Weapon!K80</f>
        <v>1950</v>
      </c>
      <c r="F17" s="2" t="s">
        <v>163</v>
      </c>
      <c r="G17" s="4" t="s">
        <v>192</v>
      </c>
      <c r="H17" s="4">
        <f>E17*[1]Weapon!K101</f>
        <v>195</v>
      </c>
      <c r="I17" s="4">
        <f>D17*[1]Weapon!K102</f>
        <v>39000</v>
      </c>
    </row>
    <row r="18" spans="1:9" x14ac:dyDescent="0.25">
      <c r="A18" s="4" t="s">
        <v>193</v>
      </c>
      <c r="B18" s="2" t="s">
        <v>194</v>
      </c>
      <c r="C18" s="3" t="s">
        <v>33</v>
      </c>
      <c r="D18" s="4">
        <v>12000</v>
      </c>
      <c r="E18" s="4">
        <f>D18*[1]Weapon!K80</f>
        <v>1800</v>
      </c>
      <c r="F18" s="2" t="s">
        <v>163</v>
      </c>
      <c r="G18" s="4" t="s">
        <v>113</v>
      </c>
      <c r="H18" s="4">
        <f>E18*[1]Weapon!K101</f>
        <v>180</v>
      </c>
      <c r="I18" s="4">
        <f>D18*[1]Weapon!K102</f>
        <v>36000</v>
      </c>
    </row>
  </sheetData>
  <conditionalFormatting sqref="C2:C18">
    <cfRule type="cellIs" dxfId="829" priority="1" operator="equal">
      <formula>"Common"</formula>
    </cfRule>
  </conditionalFormatting>
  <conditionalFormatting sqref="C2:C18">
    <cfRule type="cellIs" dxfId="828" priority="2" operator="equal">
      <formula>"Uncommon"</formula>
    </cfRule>
  </conditionalFormatting>
  <conditionalFormatting sqref="C2:C18">
    <cfRule type="cellIs" dxfId="827" priority="3" operator="equal">
      <formula>"Rare"</formula>
    </cfRule>
  </conditionalFormatting>
  <conditionalFormatting sqref="C2:C18">
    <cfRule type="cellIs" dxfId="826" priority="4" operator="equal">
      <formula>"Epic"</formula>
    </cfRule>
  </conditionalFormatting>
  <conditionalFormatting sqref="C2:C18">
    <cfRule type="cellIs" dxfId="825" priority="5" operator="equal">
      <formula>"High End"</formula>
    </cfRule>
  </conditionalFormatting>
  <dataValidations count="2">
    <dataValidation type="list" allowBlank="1" sqref="F2:F18" xr:uid="{BDBD9EA2-25BC-4D69-8D6C-56C2A4E62C97}">
      <formula1>"Handgun,SMG,Rifle,LMG,Marksman,Sniper Rifle"</formula1>
    </dataValidation>
    <dataValidation type="list" allowBlank="1" sqref="C2:C18" xr:uid="{4A2D0174-4678-4EA9-AFB6-C525F3D071A6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31A4-91AF-48B9-A349-0632A021E485}">
  <dimension ref="A1:K10"/>
  <sheetViews>
    <sheetView workbookViewId="0">
      <selection activeCell="K1" sqref="K1:K4"/>
    </sheetView>
  </sheetViews>
  <sheetFormatPr defaultRowHeight="15" x14ac:dyDescent="0.25"/>
  <cols>
    <col min="1" max="1" width="20.42578125" bestFit="1" customWidth="1"/>
    <col min="2" max="2" width="25.140625" bestFit="1" customWidth="1"/>
    <col min="3" max="3" width="10.85546875" bestFit="1" customWidth="1"/>
    <col min="4" max="4" width="9" bestFit="1" customWidth="1"/>
    <col min="5" max="5" width="12.5703125" bestFit="1" customWidth="1"/>
    <col min="6" max="6" width="10.42578125" bestFit="1" customWidth="1"/>
    <col min="7" max="7" width="12.140625" bestFit="1" customWidth="1"/>
    <col min="8" max="8" width="16.42578125" bestFit="1" customWidth="1"/>
    <col min="9" max="9" width="20.28515625" bestFit="1" customWidth="1"/>
  </cols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K1" s="37"/>
    </row>
    <row r="2" spans="1:11" x14ac:dyDescent="0.25">
      <c r="A2" s="4" t="s">
        <v>195</v>
      </c>
      <c r="B2" s="2" t="s">
        <v>196</v>
      </c>
      <c r="C2" s="3" t="s">
        <v>33</v>
      </c>
      <c r="D2" s="4">
        <f>25000</f>
        <v>25000</v>
      </c>
      <c r="E2" s="4">
        <f>D2*[1]Weapon!K100</f>
        <v>3750</v>
      </c>
      <c r="F2" s="2" t="s">
        <v>160</v>
      </c>
      <c r="G2" s="4">
        <v>338</v>
      </c>
      <c r="H2" s="4">
        <f>E2*[1]Weapon!K101</f>
        <v>375</v>
      </c>
      <c r="I2" s="4">
        <f>D2*[1]Weapon!K102</f>
        <v>75000</v>
      </c>
      <c r="K2" s="44"/>
    </row>
    <row r="3" spans="1:11" x14ac:dyDescent="0.25">
      <c r="A3" s="4" t="s">
        <v>197</v>
      </c>
      <c r="B3" s="2" t="s">
        <v>198</v>
      </c>
      <c r="C3" s="3" t="s">
        <v>33</v>
      </c>
      <c r="D3" s="4">
        <f>30000</f>
        <v>30000</v>
      </c>
      <c r="E3" s="4">
        <f>D3*[1]Weapon!K100</f>
        <v>4500</v>
      </c>
      <c r="F3" s="2" t="s">
        <v>160</v>
      </c>
      <c r="G3" s="4" t="s">
        <v>199</v>
      </c>
      <c r="H3" s="4">
        <f>E3*[1]Weapon!K101</f>
        <v>450</v>
      </c>
      <c r="I3" s="4">
        <f>D3*[1]Weapon!K102</f>
        <v>90000</v>
      </c>
      <c r="K3" s="42"/>
    </row>
    <row r="4" spans="1:11" x14ac:dyDescent="0.25">
      <c r="A4" s="4" t="s">
        <v>200</v>
      </c>
      <c r="B4" s="2" t="s">
        <v>201</v>
      </c>
      <c r="C4" s="3" t="s">
        <v>33</v>
      </c>
      <c r="D4" s="4">
        <v>50000</v>
      </c>
      <c r="E4" s="4">
        <f>D4*[1]Weapon!K100</f>
        <v>7500</v>
      </c>
      <c r="F4" s="2" t="s">
        <v>160</v>
      </c>
      <c r="G4" s="4">
        <v>408</v>
      </c>
      <c r="H4" s="4">
        <f>E4*[1]Weapon!K101</f>
        <v>750</v>
      </c>
      <c r="I4" s="4">
        <f>D4*[1]Weapon!K102</f>
        <v>150000</v>
      </c>
      <c r="K4" s="42"/>
    </row>
    <row r="5" spans="1:11" x14ac:dyDescent="0.25">
      <c r="A5" s="4" t="s">
        <v>202</v>
      </c>
      <c r="B5" s="5" t="s">
        <v>203</v>
      </c>
      <c r="C5" s="3" t="s">
        <v>33</v>
      </c>
      <c r="D5" s="4">
        <v>50300</v>
      </c>
      <c r="E5" s="4">
        <f>D5*[1]Weapon!K100</f>
        <v>7545</v>
      </c>
      <c r="F5" s="2" t="s">
        <v>160</v>
      </c>
      <c r="G5" s="4">
        <v>408</v>
      </c>
      <c r="H5" s="4">
        <f>E5*[1]Weapon!K101</f>
        <v>754.5</v>
      </c>
      <c r="I5" s="4">
        <f>D5*[1]Weapon!K102</f>
        <v>150900</v>
      </c>
    </row>
    <row r="6" spans="1:11" x14ac:dyDescent="0.25">
      <c r="A6" s="4" t="s">
        <v>204</v>
      </c>
      <c r="B6" s="2" t="s">
        <v>205</v>
      </c>
      <c r="C6" s="3" t="s">
        <v>33</v>
      </c>
      <c r="D6" s="4">
        <v>75000</v>
      </c>
      <c r="E6" s="4">
        <f>D6*[1]Weapon!K100</f>
        <v>11250</v>
      </c>
      <c r="F6" s="2" t="s">
        <v>160</v>
      </c>
      <c r="G6" s="4" t="s">
        <v>206</v>
      </c>
      <c r="H6" s="4">
        <f>E6*[1]Weapon!K101</f>
        <v>1125</v>
      </c>
      <c r="I6" s="4">
        <f>D6*[1]Weapon!K102</f>
        <v>225000</v>
      </c>
    </row>
    <row r="7" spans="1:11" x14ac:dyDescent="0.25">
      <c r="A7" s="4" t="s">
        <v>207</v>
      </c>
      <c r="B7" s="2" t="s">
        <v>208</v>
      </c>
      <c r="C7" s="3" t="s">
        <v>33</v>
      </c>
      <c r="D7" s="4">
        <v>75300</v>
      </c>
      <c r="E7" s="4">
        <f>D7*[1]Weapon!K100</f>
        <v>11295</v>
      </c>
      <c r="F7" s="2" t="s">
        <v>160</v>
      </c>
      <c r="G7" s="4" t="s">
        <v>206</v>
      </c>
      <c r="H7" s="4">
        <f>E7*[1]Weapon!K101</f>
        <v>1129.5</v>
      </c>
      <c r="I7" s="4">
        <f>D7*[1]Weapon!K102</f>
        <v>225900</v>
      </c>
    </row>
    <row r="8" spans="1:11" x14ac:dyDescent="0.25">
      <c r="A8" s="4" t="s">
        <v>209</v>
      </c>
      <c r="B8" s="2" t="s">
        <v>210</v>
      </c>
      <c r="C8" s="3" t="s">
        <v>33</v>
      </c>
      <c r="D8" s="4">
        <v>50000</v>
      </c>
      <c r="E8" s="4">
        <f>D8*[1]Weapon!K80</f>
        <v>7500</v>
      </c>
      <c r="F8" s="2" t="s">
        <v>160</v>
      </c>
      <c r="G8" s="4" t="s">
        <v>199</v>
      </c>
      <c r="H8" s="4">
        <f>E8*[1]Weapon!K101</f>
        <v>750</v>
      </c>
      <c r="I8" s="4">
        <f>D8*[1]Weapon!K102</f>
        <v>150000</v>
      </c>
    </row>
    <row r="9" spans="1:11" x14ac:dyDescent="0.25">
      <c r="A9" s="4" t="s">
        <v>211</v>
      </c>
      <c r="B9" s="2" t="s">
        <v>212</v>
      </c>
      <c r="C9" s="3" t="s">
        <v>33</v>
      </c>
      <c r="D9" s="4">
        <v>55000</v>
      </c>
      <c r="E9" s="4">
        <f>D9*[1]Weapon!K100</f>
        <v>8250</v>
      </c>
      <c r="F9" s="2" t="s">
        <v>160</v>
      </c>
      <c r="G9" s="4" t="s">
        <v>206</v>
      </c>
      <c r="H9" s="4">
        <f>E9*[1]Weapon!K101</f>
        <v>825</v>
      </c>
      <c r="I9" s="4">
        <f>D9*[1]Weapon!K102</f>
        <v>165000</v>
      </c>
    </row>
    <row r="10" spans="1:11" x14ac:dyDescent="0.25">
      <c r="A10" s="4" t="s">
        <v>211</v>
      </c>
      <c r="B10" s="2" t="s">
        <v>213</v>
      </c>
      <c r="C10" s="3" t="s">
        <v>33</v>
      </c>
      <c r="D10" s="4">
        <v>66000</v>
      </c>
      <c r="E10" s="4">
        <f>D10*[1]Weapon!K100</f>
        <v>9900</v>
      </c>
      <c r="F10" s="4" t="s">
        <v>160</v>
      </c>
      <c r="G10" s="4" t="s">
        <v>206</v>
      </c>
      <c r="H10" s="4">
        <f>E10*[1]Weapon!K101</f>
        <v>990</v>
      </c>
      <c r="I10" s="4">
        <f>D10*[1]Weapon!K102</f>
        <v>198000</v>
      </c>
    </row>
  </sheetData>
  <conditionalFormatting sqref="C2:C10">
    <cfRule type="cellIs" dxfId="813" priority="1" operator="equal">
      <formula>"Common"</formula>
    </cfRule>
  </conditionalFormatting>
  <conditionalFormatting sqref="C2:C10">
    <cfRule type="cellIs" dxfId="812" priority="2" operator="equal">
      <formula>"Uncommon"</formula>
    </cfRule>
  </conditionalFormatting>
  <conditionalFormatting sqref="C2:C10">
    <cfRule type="cellIs" dxfId="811" priority="3" operator="equal">
      <formula>"Rare"</formula>
    </cfRule>
  </conditionalFormatting>
  <conditionalFormatting sqref="C2:C10">
    <cfRule type="cellIs" dxfId="810" priority="4" operator="equal">
      <formula>"Epic"</formula>
    </cfRule>
  </conditionalFormatting>
  <conditionalFormatting sqref="C2:C10">
    <cfRule type="cellIs" dxfId="809" priority="5" operator="equal">
      <formula>"High End"</formula>
    </cfRule>
  </conditionalFormatting>
  <dataValidations count="2">
    <dataValidation type="list" allowBlank="1" sqref="F2:F10" xr:uid="{40E92243-9303-48CB-8C31-24E3953F9D9B}">
      <formula1>"Handgun,SMG,Rifle,LMG,Marksman,Sniper Rifle"</formula1>
    </dataValidation>
    <dataValidation type="list" allowBlank="1" sqref="C2:C10" xr:uid="{7410513E-DEB8-4306-9FE1-9D3CE885F631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ECAE-9BF6-4E30-8CC4-619C9C58AE5B}">
  <dimension ref="A1:K15"/>
  <sheetViews>
    <sheetView workbookViewId="0">
      <selection activeCell="M19" sqref="M19"/>
    </sheetView>
  </sheetViews>
  <sheetFormatPr defaultRowHeight="15" x14ac:dyDescent="0.25"/>
  <cols>
    <col min="1" max="1" width="20.5703125" bestFit="1" customWidth="1"/>
    <col min="2" max="2" width="34.42578125" bestFit="1" customWidth="1"/>
    <col min="3" max="3" width="15.140625" bestFit="1" customWidth="1"/>
    <col min="4" max="4" width="9" bestFit="1" customWidth="1"/>
    <col min="6" max="6" width="10" bestFit="1" customWidth="1"/>
    <col min="7" max="7" width="12.140625" bestFit="1" customWidth="1"/>
    <col min="8" max="8" width="16.42578125" bestFit="1" customWidth="1"/>
    <col min="9" max="9" width="20.28515625" bestFit="1" customWidth="1"/>
    <col min="11" max="11" width="5.140625" bestFit="1" customWidth="1"/>
  </cols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7"/>
      <c r="K1" s="37"/>
    </row>
    <row r="2" spans="1:11" x14ac:dyDescent="0.25">
      <c r="A2" s="4" t="s">
        <v>214</v>
      </c>
      <c r="B2" s="2" t="s">
        <v>215</v>
      </c>
      <c r="C2" s="3" t="s">
        <v>18</v>
      </c>
      <c r="D2" s="4">
        <v>600</v>
      </c>
      <c r="E2" s="4">
        <f>D2*[1]Weapon!K112</f>
        <v>90</v>
      </c>
      <c r="F2" s="18" t="s">
        <v>216</v>
      </c>
      <c r="G2" s="18" t="s">
        <v>216</v>
      </c>
      <c r="H2" s="4">
        <f>E2*[1]Weapon!K113</f>
        <v>9</v>
      </c>
      <c r="I2" s="4">
        <f>D2*[1]Weapon!K114</f>
        <v>1800</v>
      </c>
      <c r="J2" s="17"/>
      <c r="K2" s="42"/>
    </row>
    <row r="3" spans="1:11" x14ac:dyDescent="0.25">
      <c r="A3" s="4" t="s">
        <v>217</v>
      </c>
      <c r="B3" s="2" t="s">
        <v>218</v>
      </c>
      <c r="C3" s="3" t="s">
        <v>26</v>
      </c>
      <c r="D3" s="4">
        <v>1000</v>
      </c>
      <c r="E3" s="4">
        <f>D3*[1]Weapon!K112</f>
        <v>150</v>
      </c>
      <c r="F3" s="18" t="s">
        <v>216</v>
      </c>
      <c r="G3" s="18" t="s">
        <v>216</v>
      </c>
      <c r="H3" s="4">
        <f>E3*[1]Weapon!K113</f>
        <v>15</v>
      </c>
      <c r="I3" s="4">
        <f>D3*[1]Weapon!K114</f>
        <v>3000</v>
      </c>
      <c r="J3" s="17"/>
      <c r="K3" s="42"/>
    </row>
    <row r="4" spans="1:11" x14ac:dyDescent="0.25">
      <c r="A4" s="4" t="s">
        <v>219</v>
      </c>
      <c r="B4" s="2" t="s">
        <v>220</v>
      </c>
      <c r="C4" s="3" t="s">
        <v>33</v>
      </c>
      <c r="D4" s="4">
        <v>75000</v>
      </c>
      <c r="E4" s="4">
        <f>D4*[1]Weapon!K112</f>
        <v>11250</v>
      </c>
      <c r="F4" s="18" t="s">
        <v>216</v>
      </c>
      <c r="G4" s="18" t="s">
        <v>216</v>
      </c>
      <c r="H4" s="4">
        <f>E4*[1]Weapon!K113</f>
        <v>1125</v>
      </c>
      <c r="I4" s="4">
        <f>D4*[1]Weapon!K114</f>
        <v>225000</v>
      </c>
      <c r="J4" s="17"/>
      <c r="K4" s="42"/>
    </row>
    <row r="5" spans="1:11" x14ac:dyDescent="0.25">
      <c r="A5" s="4" t="s">
        <v>221</v>
      </c>
      <c r="B5" s="2" t="s">
        <v>222</v>
      </c>
      <c r="C5" s="3" t="s">
        <v>33</v>
      </c>
      <c r="D5" s="4">
        <v>7500</v>
      </c>
      <c r="E5" s="4">
        <f>D5*[1]Weapon!K112</f>
        <v>1125</v>
      </c>
      <c r="F5" s="18" t="s">
        <v>216</v>
      </c>
      <c r="G5" s="18" t="s">
        <v>216</v>
      </c>
      <c r="H5" s="4">
        <f>E5*[1]Weapon!K113</f>
        <v>112.5</v>
      </c>
      <c r="I5" s="4">
        <f>D5*[1]Weapon!K114</f>
        <v>22500</v>
      </c>
      <c r="J5" s="17"/>
      <c r="K5" s="19"/>
    </row>
    <row r="6" spans="1:11" x14ac:dyDescent="0.25">
      <c r="A6" s="4" t="s">
        <v>223</v>
      </c>
      <c r="B6" s="2" t="s">
        <v>224</v>
      </c>
      <c r="C6" s="3" t="s">
        <v>26</v>
      </c>
      <c r="D6" s="4">
        <v>5000</v>
      </c>
      <c r="E6" s="4">
        <f>D6*[1]Weapon!K112</f>
        <v>750</v>
      </c>
      <c r="F6" s="18" t="s">
        <v>216</v>
      </c>
      <c r="G6" s="18" t="s">
        <v>216</v>
      </c>
      <c r="H6" s="4">
        <f>[1]Weapon!K113*E6</f>
        <v>75</v>
      </c>
      <c r="I6" s="4">
        <f>D6*[1]Weapon!K114</f>
        <v>15000</v>
      </c>
      <c r="J6" s="17"/>
      <c r="K6" s="19"/>
    </row>
    <row r="7" spans="1:11" x14ac:dyDescent="0.25">
      <c r="A7" s="4" t="s">
        <v>225</v>
      </c>
      <c r="B7" s="2" t="s">
        <v>226</v>
      </c>
      <c r="C7" s="3" t="s">
        <v>92</v>
      </c>
      <c r="D7" s="4">
        <v>7500</v>
      </c>
      <c r="E7" s="4">
        <f>D7*[1]Weapon!K112</f>
        <v>1125</v>
      </c>
      <c r="F7" s="18" t="s">
        <v>216</v>
      </c>
      <c r="G7" s="18" t="s">
        <v>216</v>
      </c>
      <c r="H7" s="4">
        <f>E7*[1]Weapon!K113</f>
        <v>112.5</v>
      </c>
      <c r="I7" s="4">
        <f>D7*[1]Weapon!K114</f>
        <v>22500</v>
      </c>
      <c r="J7" s="17"/>
      <c r="K7" s="19"/>
    </row>
    <row r="8" spans="1:11" x14ac:dyDescent="0.25">
      <c r="A8" s="4" t="s">
        <v>227</v>
      </c>
      <c r="B8" s="2" t="s">
        <v>228</v>
      </c>
      <c r="C8" s="3" t="s">
        <v>92</v>
      </c>
      <c r="D8" s="4">
        <v>7000</v>
      </c>
      <c r="E8" s="4">
        <f>D8*[1]Weapon!K112</f>
        <v>1050</v>
      </c>
      <c r="F8" s="18" t="s">
        <v>216</v>
      </c>
      <c r="G8" s="18" t="s">
        <v>216</v>
      </c>
      <c r="H8" s="4">
        <f>E8*[1]Weapon!K113</f>
        <v>105</v>
      </c>
      <c r="I8" s="4">
        <f>D8*[1]Weapon!K114</f>
        <v>21000</v>
      </c>
      <c r="J8" s="17"/>
      <c r="K8" s="19"/>
    </row>
    <row r="9" spans="1:11" x14ac:dyDescent="0.25">
      <c r="A9" s="4" t="s">
        <v>229</v>
      </c>
      <c r="B9" s="2" t="s">
        <v>230</v>
      </c>
      <c r="C9" s="3" t="s">
        <v>33</v>
      </c>
      <c r="D9" s="4">
        <v>10000</v>
      </c>
      <c r="E9" s="4">
        <f>D9*[1]Weapon!K112</f>
        <v>1500</v>
      </c>
      <c r="F9" s="18" t="s">
        <v>216</v>
      </c>
      <c r="G9" s="18" t="s">
        <v>216</v>
      </c>
      <c r="H9" s="4">
        <f>E9*[1]Weapon!K113</f>
        <v>150</v>
      </c>
      <c r="I9" s="4">
        <f>D9*[1]Weapon!K114</f>
        <v>30000</v>
      </c>
      <c r="J9" s="17"/>
      <c r="K9" s="19"/>
    </row>
    <row r="10" spans="1:11" x14ac:dyDescent="0.25">
      <c r="A10" s="4" t="s">
        <v>231</v>
      </c>
      <c r="B10" s="2" t="s">
        <v>232</v>
      </c>
      <c r="C10" s="20" t="s">
        <v>233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7"/>
      <c r="K10" s="19"/>
    </row>
    <row r="11" spans="1:11" x14ac:dyDescent="0.25">
      <c r="A11" s="4" t="s">
        <v>234</v>
      </c>
      <c r="B11" s="2" t="s">
        <v>235</v>
      </c>
      <c r="C11" s="3" t="s">
        <v>92</v>
      </c>
      <c r="D11" s="4">
        <v>8000</v>
      </c>
      <c r="E11" s="4">
        <f>D11*[1]Weapon!K112</f>
        <v>1200</v>
      </c>
      <c r="F11" s="18" t="s">
        <v>216</v>
      </c>
      <c r="G11" s="18" t="s">
        <v>216</v>
      </c>
      <c r="H11" s="4">
        <f>E11*[1]Weapon!K113</f>
        <v>120</v>
      </c>
      <c r="I11" s="4">
        <f>D11*[1]Weapon!K114</f>
        <v>24000</v>
      </c>
      <c r="J11" s="17"/>
      <c r="K11" s="19"/>
    </row>
    <row r="12" spans="1:11" x14ac:dyDescent="0.25">
      <c r="A12" s="4" t="s">
        <v>236</v>
      </c>
      <c r="B12" s="2" t="s">
        <v>237</v>
      </c>
      <c r="C12" s="3" t="s">
        <v>92</v>
      </c>
      <c r="D12" s="4">
        <v>8000</v>
      </c>
      <c r="E12" s="4">
        <f>D12*[1]Weapon!K112</f>
        <v>1200</v>
      </c>
      <c r="F12" s="18" t="s">
        <v>216</v>
      </c>
      <c r="G12" s="18" t="s">
        <v>216</v>
      </c>
      <c r="H12" s="4">
        <f>E12*[1]Weapon!K113</f>
        <v>120</v>
      </c>
      <c r="I12" s="4">
        <f>D12*[1]Weapon!K114</f>
        <v>24000</v>
      </c>
      <c r="J12" s="17"/>
      <c r="K12" s="19"/>
    </row>
    <row r="13" spans="1:11" x14ac:dyDescent="0.25">
      <c r="A13" s="4" t="s">
        <v>238</v>
      </c>
      <c r="B13" s="2" t="s">
        <v>239</v>
      </c>
      <c r="C13" s="3" t="s">
        <v>33</v>
      </c>
      <c r="D13" s="4">
        <v>10000</v>
      </c>
      <c r="E13" s="4">
        <f>D13*[1]Weapon!K112</f>
        <v>1500</v>
      </c>
      <c r="F13" s="18" t="s">
        <v>216</v>
      </c>
      <c r="G13" s="18" t="s">
        <v>216</v>
      </c>
      <c r="H13" s="4">
        <f>E13*[1]Weapon!K113</f>
        <v>150</v>
      </c>
      <c r="I13" s="4">
        <f>D13*[1]Weapon!K114</f>
        <v>30000</v>
      </c>
      <c r="J13" s="17"/>
      <c r="K13" s="19"/>
    </row>
    <row r="14" spans="1:11" x14ac:dyDescent="0.25">
      <c r="A14" s="4" t="s">
        <v>240</v>
      </c>
      <c r="B14" s="2" t="s">
        <v>241</v>
      </c>
      <c r="C14" s="3" t="s">
        <v>33</v>
      </c>
      <c r="D14" s="4">
        <v>10500</v>
      </c>
      <c r="E14" s="4">
        <f>D14*[1]Weapon!K112</f>
        <v>1575</v>
      </c>
      <c r="F14" s="18" t="s">
        <v>216</v>
      </c>
      <c r="G14" s="18" t="s">
        <v>216</v>
      </c>
      <c r="H14" s="4">
        <f>E14*[1]Weapon!K113</f>
        <v>157.5</v>
      </c>
      <c r="I14" s="4">
        <f>D14*[1]Weapon!K114</f>
        <v>31500</v>
      </c>
      <c r="J14" s="17"/>
      <c r="K14" s="19"/>
    </row>
    <row r="15" spans="1:11" x14ac:dyDescent="0.25">
      <c r="A15" s="4" t="s">
        <v>242</v>
      </c>
      <c r="B15" s="2" t="s">
        <v>243</v>
      </c>
      <c r="C15" s="3" t="s">
        <v>92</v>
      </c>
      <c r="D15" s="4">
        <v>5000</v>
      </c>
      <c r="E15" s="4">
        <f>D15*[1]Weapon!K112</f>
        <v>750</v>
      </c>
      <c r="F15" s="18" t="s">
        <v>216</v>
      </c>
      <c r="G15" s="18" t="s">
        <v>216</v>
      </c>
      <c r="H15" s="4">
        <f>E15*[1]Weapon!K113</f>
        <v>75</v>
      </c>
      <c r="I15" s="4">
        <f>D15*[1]Weapon!K114</f>
        <v>15000</v>
      </c>
      <c r="J15" s="17"/>
      <c r="K15" s="19"/>
    </row>
  </sheetData>
  <conditionalFormatting sqref="C2:C9 C11:C15">
    <cfRule type="cellIs" dxfId="797" priority="6" operator="equal">
      <formula>"Common"</formula>
    </cfRule>
  </conditionalFormatting>
  <conditionalFormatting sqref="C2:C9 C11:C15">
    <cfRule type="cellIs" dxfId="796" priority="7" operator="equal">
      <formula>"Uncommon"</formula>
    </cfRule>
  </conditionalFormatting>
  <conditionalFormatting sqref="C2:C9 C11:C15">
    <cfRule type="cellIs" dxfId="795" priority="8" operator="equal">
      <formula>"Rare"</formula>
    </cfRule>
  </conditionalFormatting>
  <conditionalFormatting sqref="C2:C9 C11:C15">
    <cfRule type="cellIs" dxfId="794" priority="9" operator="equal">
      <formula>"Epic"</formula>
    </cfRule>
  </conditionalFormatting>
  <conditionalFormatting sqref="C2:C9 C11:C15">
    <cfRule type="cellIs" dxfId="793" priority="10" operator="equal">
      <formula>"High End"</formula>
    </cfRule>
  </conditionalFormatting>
  <conditionalFormatting sqref="C10">
    <cfRule type="cellIs" dxfId="792" priority="1" operator="equal">
      <formula>"Common"</formula>
    </cfRule>
  </conditionalFormatting>
  <conditionalFormatting sqref="C10">
    <cfRule type="cellIs" dxfId="791" priority="2" operator="equal">
      <formula>"Uncommon"</formula>
    </cfRule>
  </conditionalFormatting>
  <conditionalFormatting sqref="C10">
    <cfRule type="cellIs" dxfId="790" priority="3" operator="equal">
      <formula>"Rare"</formula>
    </cfRule>
  </conditionalFormatting>
  <conditionalFormatting sqref="C10">
    <cfRule type="cellIs" dxfId="789" priority="4" operator="equal">
      <formula>"Epic"</formula>
    </cfRule>
  </conditionalFormatting>
  <conditionalFormatting sqref="C10">
    <cfRule type="cellIs" dxfId="788" priority="5" operator="equal">
      <formula>"High End"</formula>
    </cfRule>
  </conditionalFormatting>
  <dataValidations count="1">
    <dataValidation type="list" allowBlank="1" sqref="C2:C9 C11:C15" xr:uid="{18BFBEB2-2988-4821-9669-ED24F2D86631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08E4-488C-41BF-B504-24E89C4853BE}">
  <dimension ref="A1:K16"/>
  <sheetViews>
    <sheetView workbookViewId="0">
      <selection activeCell="O13" sqref="O13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85546875" bestFit="1" customWidth="1"/>
    <col min="4" max="4" width="9" bestFit="1" customWidth="1"/>
    <col min="6" max="6" width="10" bestFit="1" customWidth="1"/>
    <col min="7" max="7" width="12.140625" bestFit="1" customWidth="1"/>
    <col min="8" max="8" width="16.42578125" bestFit="1" customWidth="1"/>
    <col min="9" max="9" width="20.28515625" bestFit="1" customWidth="1"/>
    <col min="11" max="11" width="5.140625" bestFit="1" customWidth="1"/>
  </cols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7"/>
      <c r="K1" s="37"/>
    </row>
    <row r="2" spans="1:11" x14ac:dyDescent="0.25">
      <c r="A2" s="2" t="s">
        <v>244</v>
      </c>
      <c r="B2" s="2" t="s">
        <v>245</v>
      </c>
      <c r="C2" s="3" t="s">
        <v>18</v>
      </c>
      <c r="D2" s="4">
        <v>400</v>
      </c>
      <c r="E2" s="4">
        <f>D2*[1]Weapon!K129</f>
        <v>60</v>
      </c>
      <c r="F2" s="21" t="s">
        <v>246</v>
      </c>
      <c r="G2" s="21" t="s">
        <v>246</v>
      </c>
      <c r="H2" s="4">
        <f>E2*[1]Weapon!K130</f>
        <v>6</v>
      </c>
      <c r="I2" s="4">
        <v>0</v>
      </c>
      <c r="J2" s="17"/>
      <c r="K2" s="6"/>
    </row>
    <row r="3" spans="1:11" x14ac:dyDescent="0.25">
      <c r="A3" s="2" t="s">
        <v>247</v>
      </c>
      <c r="B3" s="2" t="s">
        <v>248</v>
      </c>
      <c r="C3" s="3" t="s">
        <v>18</v>
      </c>
      <c r="D3" s="4">
        <v>400</v>
      </c>
      <c r="E3" s="4">
        <f>D3*[1]Weapon!K129</f>
        <v>60</v>
      </c>
      <c r="F3" s="21" t="s">
        <v>246</v>
      </c>
      <c r="G3" s="21" t="s">
        <v>246</v>
      </c>
      <c r="H3" s="4">
        <f>E3*[1]Weapon!K130</f>
        <v>6</v>
      </c>
      <c r="I3" s="4">
        <v>0</v>
      </c>
      <c r="J3" s="17"/>
      <c r="K3" s="6"/>
    </row>
    <row r="4" spans="1:11" x14ac:dyDescent="0.25">
      <c r="A4" s="2" t="s">
        <v>249</v>
      </c>
      <c r="B4" s="2" t="s">
        <v>250</v>
      </c>
      <c r="C4" s="3" t="s">
        <v>18</v>
      </c>
      <c r="D4" s="4">
        <v>400</v>
      </c>
      <c r="E4" s="4">
        <f>D4*[1]Weapon!K129</f>
        <v>60</v>
      </c>
      <c r="F4" s="21" t="s">
        <v>246</v>
      </c>
      <c r="G4" s="21" t="s">
        <v>246</v>
      </c>
      <c r="H4" s="4">
        <f>E4*[1]Weapon!K130</f>
        <v>6</v>
      </c>
      <c r="I4" s="4">
        <v>0</v>
      </c>
      <c r="J4" s="17"/>
      <c r="K4" s="6"/>
    </row>
    <row r="5" spans="1:11" x14ac:dyDescent="0.25">
      <c r="A5" s="2" t="s">
        <v>251</v>
      </c>
      <c r="B5" s="2" t="s">
        <v>252</v>
      </c>
      <c r="C5" s="3" t="s">
        <v>18</v>
      </c>
      <c r="D5" s="4">
        <v>400</v>
      </c>
      <c r="E5" s="4">
        <f>D5*[1]Weapon!K129</f>
        <v>60</v>
      </c>
      <c r="F5" s="21" t="s">
        <v>246</v>
      </c>
      <c r="G5" s="21" t="s">
        <v>246</v>
      </c>
      <c r="H5" s="4">
        <f>E5*[1]Weapon!K130</f>
        <v>6</v>
      </c>
      <c r="I5" s="4">
        <v>0</v>
      </c>
      <c r="J5" s="17"/>
      <c r="K5" s="19"/>
    </row>
    <row r="6" spans="1:11" x14ac:dyDescent="0.25">
      <c r="A6" s="2" t="s">
        <v>253</v>
      </c>
      <c r="B6" s="2" t="s">
        <v>254</v>
      </c>
      <c r="C6" s="3" t="s">
        <v>18</v>
      </c>
      <c r="D6" s="4">
        <v>400</v>
      </c>
      <c r="E6" s="4">
        <f>D6*[1]Weapon!K129</f>
        <v>60</v>
      </c>
      <c r="F6" s="21" t="s">
        <v>246</v>
      </c>
      <c r="G6" s="21" t="s">
        <v>246</v>
      </c>
      <c r="H6" s="4">
        <f>E6*[1]Weapon!K130</f>
        <v>6</v>
      </c>
      <c r="I6" s="4">
        <v>0</v>
      </c>
      <c r="J6" s="17"/>
      <c r="K6" s="19"/>
    </row>
    <row r="7" spans="1:11" x14ac:dyDescent="0.25">
      <c r="A7" s="2" t="s">
        <v>255</v>
      </c>
      <c r="B7" s="2" t="s">
        <v>256</v>
      </c>
      <c r="C7" s="3" t="s">
        <v>18</v>
      </c>
      <c r="D7" s="4">
        <v>400</v>
      </c>
      <c r="E7" s="4">
        <f>D7*[1]Weapon!K129</f>
        <v>60</v>
      </c>
      <c r="F7" s="21" t="s">
        <v>246</v>
      </c>
      <c r="G7" s="21" t="s">
        <v>246</v>
      </c>
      <c r="H7" s="4">
        <f>E7*[1]Weapon!K130</f>
        <v>6</v>
      </c>
      <c r="I7" s="4">
        <v>0</v>
      </c>
      <c r="J7" s="17"/>
      <c r="K7" s="19"/>
    </row>
    <row r="8" spans="1:11" x14ac:dyDescent="0.25">
      <c r="A8" s="2" t="s">
        <v>257</v>
      </c>
      <c r="B8" s="2" t="s">
        <v>258</v>
      </c>
      <c r="C8" s="3" t="s">
        <v>18</v>
      </c>
      <c r="D8" s="4">
        <v>400</v>
      </c>
      <c r="E8" s="4">
        <f>D8*[1]Weapon!K129</f>
        <v>60</v>
      </c>
      <c r="F8" s="21" t="s">
        <v>246</v>
      </c>
      <c r="G8" s="21" t="s">
        <v>246</v>
      </c>
      <c r="H8" s="4">
        <f>E8*[1]Weapon!K130</f>
        <v>6</v>
      </c>
      <c r="I8" s="4">
        <v>0</v>
      </c>
      <c r="J8" s="17"/>
      <c r="K8" s="19"/>
    </row>
    <row r="9" spans="1:11" x14ac:dyDescent="0.25">
      <c r="A9" s="2" t="s">
        <v>259</v>
      </c>
      <c r="B9" s="2" t="s">
        <v>260</v>
      </c>
      <c r="C9" s="3" t="s">
        <v>11</v>
      </c>
      <c r="D9" s="4">
        <v>200</v>
      </c>
      <c r="E9" s="4">
        <f>D9*[1]Weapon!K129</f>
        <v>30</v>
      </c>
      <c r="F9" s="21" t="s">
        <v>246</v>
      </c>
      <c r="G9" s="21" t="s">
        <v>246</v>
      </c>
      <c r="H9" s="4">
        <f>E9*[1]Weapon!K130</f>
        <v>3</v>
      </c>
      <c r="I9" s="4">
        <v>0</v>
      </c>
      <c r="J9" s="17"/>
      <c r="K9" s="19"/>
    </row>
    <row r="10" spans="1:11" x14ac:dyDescent="0.25">
      <c r="A10" s="2" t="s">
        <v>261</v>
      </c>
      <c r="B10" s="2" t="s">
        <v>262</v>
      </c>
      <c r="C10" s="3" t="s">
        <v>11</v>
      </c>
      <c r="D10" s="4">
        <v>200</v>
      </c>
      <c r="E10" s="4">
        <f>D10*[1]Weapon!K129</f>
        <v>30</v>
      </c>
      <c r="F10" s="21" t="s">
        <v>246</v>
      </c>
      <c r="G10" s="21" t="s">
        <v>246</v>
      </c>
      <c r="H10" s="4">
        <f>E10*[1]Weapon!K130</f>
        <v>3</v>
      </c>
      <c r="I10" s="4">
        <v>0</v>
      </c>
      <c r="J10" s="17"/>
      <c r="K10" s="19"/>
    </row>
    <row r="11" spans="1:11" x14ac:dyDescent="0.25">
      <c r="A11" s="2" t="s">
        <v>263</v>
      </c>
      <c r="B11" s="2" t="s">
        <v>264</v>
      </c>
      <c r="C11" s="3" t="s">
        <v>11</v>
      </c>
      <c r="D11" s="4">
        <v>200</v>
      </c>
      <c r="E11" s="4">
        <f>D11*[1]Weapon!K129</f>
        <v>30</v>
      </c>
      <c r="F11" s="21" t="s">
        <v>246</v>
      </c>
      <c r="G11" s="21" t="s">
        <v>246</v>
      </c>
      <c r="H11" s="4">
        <f>E11*[1]Weapon!K130</f>
        <v>3</v>
      </c>
      <c r="I11" s="4">
        <v>0</v>
      </c>
      <c r="J11" s="17"/>
      <c r="K11" s="19"/>
    </row>
    <row r="12" spans="1:11" x14ac:dyDescent="0.25">
      <c r="A12" s="2" t="s">
        <v>265</v>
      </c>
      <c r="B12" s="2" t="s">
        <v>266</v>
      </c>
      <c r="C12" s="3" t="s">
        <v>11</v>
      </c>
      <c r="D12" s="4">
        <v>200</v>
      </c>
      <c r="E12" s="4">
        <f>D12*[1]Weapon!K129</f>
        <v>30</v>
      </c>
      <c r="F12" s="21" t="s">
        <v>246</v>
      </c>
      <c r="G12" s="21" t="s">
        <v>246</v>
      </c>
      <c r="H12" s="4">
        <f>E12*[1]Weapon!K130</f>
        <v>3</v>
      </c>
      <c r="I12" s="4">
        <v>0</v>
      </c>
      <c r="J12" s="17"/>
      <c r="K12" s="19"/>
    </row>
    <row r="13" spans="1:11" x14ac:dyDescent="0.25">
      <c r="A13" s="2" t="s">
        <v>267</v>
      </c>
      <c r="B13" s="2" t="s">
        <v>268</v>
      </c>
      <c r="C13" s="3" t="s">
        <v>11</v>
      </c>
      <c r="D13" s="4">
        <v>200</v>
      </c>
      <c r="E13" s="4">
        <f>D13*[1]Weapon!K129</f>
        <v>30</v>
      </c>
      <c r="F13" s="21" t="s">
        <v>246</v>
      </c>
      <c r="G13" s="21" t="s">
        <v>246</v>
      </c>
      <c r="H13" s="4">
        <f>E13*[1]Weapon!K130</f>
        <v>3</v>
      </c>
      <c r="I13" s="4">
        <v>0</v>
      </c>
      <c r="J13" s="17"/>
      <c r="K13" s="19"/>
    </row>
    <row r="14" spans="1:11" x14ac:dyDescent="0.25">
      <c r="A14" s="2" t="s">
        <v>269</v>
      </c>
      <c r="B14" s="2" t="s">
        <v>270</v>
      </c>
      <c r="C14" s="3" t="s">
        <v>11</v>
      </c>
      <c r="D14" s="4">
        <v>200</v>
      </c>
      <c r="E14" s="4">
        <f>D14*[1]Weapon!K129</f>
        <v>30</v>
      </c>
      <c r="F14" s="21" t="s">
        <v>246</v>
      </c>
      <c r="G14" s="21" t="s">
        <v>246</v>
      </c>
      <c r="H14" s="4">
        <f>E14*[1]Weapon!K130</f>
        <v>3</v>
      </c>
      <c r="I14" s="4">
        <v>0</v>
      </c>
      <c r="J14" s="17"/>
      <c r="K14" s="19"/>
    </row>
    <row r="15" spans="1:11" x14ac:dyDescent="0.25">
      <c r="A15" s="2" t="s">
        <v>271</v>
      </c>
      <c r="B15" s="2" t="s">
        <v>272</v>
      </c>
      <c r="C15" s="3" t="s">
        <v>11</v>
      </c>
      <c r="D15" s="4">
        <v>200</v>
      </c>
      <c r="E15" s="4">
        <f>D15*[1]Weapon!K129</f>
        <v>30</v>
      </c>
      <c r="F15" s="21" t="s">
        <v>246</v>
      </c>
      <c r="G15" s="21" t="s">
        <v>246</v>
      </c>
      <c r="H15" s="4">
        <f>E15*[1]Weapon!K130</f>
        <v>3</v>
      </c>
      <c r="I15" s="4">
        <v>0</v>
      </c>
      <c r="J15" s="17"/>
      <c r="K15" s="19"/>
    </row>
    <row r="16" spans="1:11" x14ac:dyDescent="0.25">
      <c r="A16" s="2" t="s">
        <v>273</v>
      </c>
      <c r="B16" s="2" t="s">
        <v>274</v>
      </c>
      <c r="C16" s="3" t="s">
        <v>11</v>
      </c>
      <c r="D16" s="4">
        <v>200</v>
      </c>
      <c r="E16" s="4">
        <f>D16*[1]Weapon!K129</f>
        <v>30</v>
      </c>
      <c r="F16" s="21" t="s">
        <v>246</v>
      </c>
      <c r="G16" s="21" t="s">
        <v>246</v>
      </c>
      <c r="H16" s="4">
        <f>E16*[1]Weapon!K130</f>
        <v>3</v>
      </c>
      <c r="I16" s="4">
        <v>0</v>
      </c>
      <c r="J16" s="17"/>
      <c r="K16" s="19"/>
    </row>
  </sheetData>
  <conditionalFormatting sqref="C2:C16">
    <cfRule type="cellIs" dxfId="776" priority="1" operator="equal">
      <formula>"Common"</formula>
    </cfRule>
  </conditionalFormatting>
  <conditionalFormatting sqref="C2:C16">
    <cfRule type="cellIs" dxfId="775" priority="2" operator="equal">
      <formula>"Uncommon"</formula>
    </cfRule>
  </conditionalFormatting>
  <conditionalFormatting sqref="C2:C16">
    <cfRule type="cellIs" dxfId="774" priority="3" operator="equal">
      <formula>"Rare"</formula>
    </cfRule>
  </conditionalFormatting>
  <conditionalFormatting sqref="C2:C16">
    <cfRule type="cellIs" dxfId="773" priority="4" operator="equal">
      <formula>"Epic"</formula>
    </cfRule>
  </conditionalFormatting>
  <conditionalFormatting sqref="C2:C16">
    <cfRule type="cellIs" dxfId="772" priority="5" operator="equal">
      <formula>"High End"</formula>
    </cfRule>
  </conditionalFormatting>
  <dataValidations count="1">
    <dataValidation type="list" allowBlank="1" sqref="C2:C16" xr:uid="{3A57F1A1-E941-4DB3-B8B6-9C0EAF203065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50F5-1EFD-4294-A7B5-637F4DB17238}">
  <dimension ref="A1:I5"/>
  <sheetViews>
    <sheetView workbookViewId="0">
      <selection activeCell="I1" sqref="I1"/>
    </sheetView>
  </sheetViews>
  <sheetFormatPr defaultRowHeight="15" x14ac:dyDescent="0.25"/>
  <cols>
    <col min="1" max="1" width="14" bestFit="1" customWidth="1"/>
    <col min="2" max="2" width="20.140625" bestFit="1" customWidth="1"/>
    <col min="3" max="3" width="10.85546875" bestFit="1" customWidth="1"/>
    <col min="4" max="5" width="12.28515625" bestFit="1" customWidth="1"/>
    <col min="6" max="6" width="16.42578125" bestFit="1" customWidth="1"/>
    <col min="7" max="7" width="20.28515625" bestFit="1" customWidth="1"/>
    <col min="9" max="9" width="5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0" t="s">
        <v>8</v>
      </c>
      <c r="H1" s="22"/>
      <c r="I1" s="41"/>
    </row>
    <row r="2" spans="1:9" x14ac:dyDescent="0.25">
      <c r="A2" s="24" t="s">
        <v>275</v>
      </c>
      <c r="B2" s="25" t="s">
        <v>276</v>
      </c>
      <c r="C2" s="26" t="s">
        <v>11</v>
      </c>
      <c r="D2" s="6">
        <f>(Hanguns!F2+Hanguns!F3+Hanguns!F8)/3*[1]Magazine!I4</f>
        <v>24</v>
      </c>
      <c r="E2" s="4">
        <f>D2*[1]Magazine!I3</f>
        <v>3.5999999999999996</v>
      </c>
      <c r="F2" s="4">
        <f>D2*[1]Magazine!I5</f>
        <v>2.4000000000000004</v>
      </c>
      <c r="G2" s="6">
        <v>0</v>
      </c>
      <c r="H2" s="22"/>
      <c r="I2" s="6"/>
    </row>
    <row r="3" spans="1:9" x14ac:dyDescent="0.25">
      <c r="A3" s="6" t="s">
        <v>277</v>
      </c>
      <c r="B3" s="27" t="s">
        <v>278</v>
      </c>
      <c r="C3" s="26" t="s">
        <v>18</v>
      </c>
      <c r="D3" s="6">
        <f>Hanguns!F5*[1]Magazine!I4</f>
        <v>28</v>
      </c>
      <c r="E3" s="4">
        <f>D3*[1]Magazine!I3</f>
        <v>4.2</v>
      </c>
      <c r="F3" s="4">
        <f>D3*[1]Magazine!I5</f>
        <v>2.8000000000000003</v>
      </c>
      <c r="G3" s="6">
        <v>0</v>
      </c>
      <c r="H3" s="22"/>
      <c r="I3" s="6"/>
    </row>
    <row r="4" spans="1:9" x14ac:dyDescent="0.25">
      <c r="A4" s="6" t="s">
        <v>279</v>
      </c>
      <c r="B4" s="27" t="s">
        <v>280</v>
      </c>
      <c r="C4" s="26" t="s">
        <v>18</v>
      </c>
      <c r="D4" s="6">
        <f>Hanguns!F6*[1]Magazine!I4</f>
        <v>32</v>
      </c>
      <c r="E4" s="4">
        <f>D4*[1]Magazine!I3</f>
        <v>4.8</v>
      </c>
      <c r="F4" s="4">
        <f>D4*[1]Magazine!I5</f>
        <v>3.2</v>
      </c>
      <c r="G4" s="6">
        <v>0</v>
      </c>
      <c r="H4" s="22"/>
      <c r="I4" s="6"/>
    </row>
    <row r="5" spans="1:9" x14ac:dyDescent="0.25">
      <c r="A5" s="6" t="s">
        <v>281</v>
      </c>
      <c r="B5" s="27" t="s">
        <v>282</v>
      </c>
      <c r="C5" s="26" t="s">
        <v>26</v>
      </c>
      <c r="D5" s="6">
        <f>Hanguns!F7*[1]Magazine!I4</f>
        <v>36</v>
      </c>
      <c r="E5" s="4">
        <f>D5*[1]Magazine!I3</f>
        <v>5.3999999999999995</v>
      </c>
      <c r="F5" s="4">
        <f>D5*[1]Magazine!I5</f>
        <v>3.6</v>
      </c>
      <c r="G5" s="6">
        <v>0</v>
      </c>
      <c r="H5" s="22"/>
      <c r="I5" s="6"/>
    </row>
  </sheetData>
  <conditionalFormatting sqref="C2:C5">
    <cfRule type="cellIs" dxfId="760" priority="1" operator="equal">
      <formula>"Common"</formula>
    </cfRule>
  </conditionalFormatting>
  <conditionalFormatting sqref="C2:C5">
    <cfRule type="cellIs" dxfId="759" priority="2" operator="equal">
      <formula>"Uncommon"</formula>
    </cfRule>
  </conditionalFormatting>
  <conditionalFormatting sqref="C2:C5">
    <cfRule type="cellIs" dxfId="758" priority="3" operator="equal">
      <formula>"Rare"</formula>
    </cfRule>
  </conditionalFormatting>
  <conditionalFormatting sqref="C2:C5">
    <cfRule type="cellIs" dxfId="757" priority="4" operator="equal">
      <formula>"Epic"</formula>
    </cfRule>
  </conditionalFormatting>
  <conditionalFormatting sqref="C2:C5">
    <cfRule type="cellIs" dxfId="756" priority="5" operator="equal">
      <formula>"High End"</formula>
    </cfRule>
  </conditionalFormatting>
  <dataValidations count="1">
    <dataValidation type="list" allowBlank="1" sqref="C2:C5" xr:uid="{C2D7679A-5B2E-4BF6-8D02-3B02CE6797EB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35</vt:i4>
      </vt:variant>
    </vt:vector>
  </HeadingPairs>
  <TitlesOfParts>
    <vt:vector size="35" baseType="lpstr">
      <vt:lpstr>Hanguns</vt:lpstr>
      <vt:lpstr>Sub Machine Guns</vt:lpstr>
      <vt:lpstr>Assault Rifles</vt:lpstr>
      <vt:lpstr>Light Machine Guns</vt:lpstr>
      <vt:lpstr>Marksman Rifles</vt:lpstr>
      <vt:lpstr>Sniper Rifles</vt:lpstr>
      <vt:lpstr>Explosives</vt:lpstr>
      <vt:lpstr>Misc</vt:lpstr>
      <vt:lpstr>Handgun_Mags</vt:lpstr>
      <vt:lpstr>Sub_Machine_Gun_Mags</vt:lpstr>
      <vt:lpstr>Assault_Rifle_Mags</vt:lpstr>
      <vt:lpstr>Light_Machine_Gun_Mags</vt:lpstr>
      <vt:lpstr>Sniper_Rifle_Mag</vt:lpstr>
      <vt:lpstr>Explosive_Ammunition</vt:lpstr>
      <vt:lpstr>Items</vt:lpstr>
      <vt:lpstr>Headgear</vt:lpstr>
      <vt:lpstr>Uniforms</vt:lpstr>
      <vt:lpstr>Vests</vt:lpstr>
      <vt:lpstr>Backpacks</vt:lpstr>
      <vt:lpstr>Cars</vt:lpstr>
      <vt:lpstr>Trucks</vt:lpstr>
      <vt:lpstr>Armored</vt:lpstr>
      <vt:lpstr>Armed</vt:lpstr>
      <vt:lpstr>Helicopters</vt:lpstr>
      <vt:lpstr>Helicopters_Armed</vt:lpstr>
      <vt:lpstr>Boats</vt:lpstr>
      <vt:lpstr>Planes</vt:lpstr>
      <vt:lpstr>Crafting</vt:lpstr>
      <vt:lpstr>Scopes</vt:lpstr>
      <vt:lpstr>Suppressors</vt:lpstr>
      <vt:lpstr>Lasers_Flashlights</vt:lpstr>
      <vt:lpstr>Bipods</vt:lpstr>
      <vt:lpstr>Medical</vt:lpstr>
      <vt:lpstr>Food</vt:lpstr>
      <vt:lpstr>Drinkable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2017-09-15T13:08:00Z</dcterms:modified>
</cp:coreProperties>
</file>