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D:\PFLB_Project\Documents\"/>
    </mc:Choice>
  </mc:AlternateContent>
  <xr:revisionPtr revIDLastSave="0" documentId="13_ncr:1_{29CC3FCB-E2AB-49AF-8F4C-C28813E97D4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I2" i="1"/>
  <c r="I3" i="1"/>
  <c r="I4" i="1"/>
  <c r="I5" i="1"/>
  <c r="I6" i="1"/>
  <c r="C19" i="1" l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B24" i="1"/>
  <c r="C24" i="1" s="1"/>
  <c r="E24" i="1" l="1"/>
  <c r="D24" i="1"/>
  <c r="F24" i="1"/>
  <c r="G24" i="1"/>
  <c r="D2" i="1"/>
  <c r="D3" i="1"/>
  <c r="D4" i="1"/>
  <c r="E4" i="1" s="1"/>
  <c r="F4" i="1" s="1"/>
  <c r="G4" i="1" s="1"/>
  <c r="H4" i="1" s="1"/>
  <c r="D5" i="1"/>
  <c r="E5" i="1" s="1"/>
  <c r="F5" i="1" s="1"/>
  <c r="G5" i="1" s="1"/>
  <c r="H5" i="1" s="1"/>
  <c r="D6" i="1"/>
  <c r="E6" i="1" l="1"/>
  <c r="F6" i="1" s="1"/>
  <c r="G6" i="1" s="1"/>
  <c r="H6" i="1" s="1"/>
  <c r="D11" i="1"/>
  <c r="D12" i="1"/>
  <c r="F12" i="1" s="1"/>
  <c r="D13" i="1"/>
  <c r="F13" i="1" s="1"/>
  <c r="D14" i="1"/>
  <c r="F14" i="1" s="1"/>
  <c r="D10" i="1"/>
  <c r="F10" i="1" s="1"/>
  <c r="E12" i="1"/>
  <c r="E13" i="1"/>
  <c r="E14" i="1"/>
  <c r="G14" i="1" l="1"/>
  <c r="H14" i="1" s="1"/>
  <c r="I14" i="1" s="1"/>
  <c r="J14" i="1" s="1"/>
  <c r="K14" i="1" s="1"/>
  <c r="G13" i="1"/>
  <c r="H13" i="1" s="1"/>
  <c r="I13" i="1" s="1"/>
  <c r="J13" i="1" s="1"/>
  <c r="K13" i="1" s="1"/>
  <c r="G12" i="1"/>
  <c r="H12" i="1" s="1"/>
  <c r="I12" i="1" s="1"/>
  <c r="J12" i="1" s="1"/>
  <c r="K12" i="1" s="1"/>
  <c r="E10" i="1"/>
  <c r="E11" i="1"/>
  <c r="F11" i="1"/>
  <c r="E2" i="1"/>
  <c r="E3" i="1"/>
  <c r="F3" i="1" s="1"/>
  <c r="G3" i="1" s="1"/>
  <c r="H3" i="1" l="1"/>
  <c r="F2" i="1"/>
  <c r="G2" i="1" s="1"/>
  <c r="H2" i="1" s="1"/>
  <c r="G11" i="1"/>
  <c r="H11" i="1" s="1"/>
  <c r="I11" i="1" s="1"/>
  <c r="J11" i="1" s="1"/>
  <c r="K11" i="1" s="1"/>
  <c r="G10" i="1"/>
  <c r="H10" i="1" s="1"/>
  <c r="I10" i="1" s="1"/>
  <c r="J10" i="1" s="1"/>
  <c r="K10" i="1" s="1"/>
  <c r="G28" i="1"/>
  <c r="G29" i="1"/>
  <c r="C29" i="1"/>
  <c r="D31" i="1"/>
  <c r="D33" i="1" s="1"/>
  <c r="C31" i="1"/>
  <c r="G31" i="1"/>
  <c r="G30" i="1"/>
  <c r="E30" i="1"/>
  <c r="E33" i="1" s="1"/>
  <c r="D30" i="1"/>
  <c r="C30" i="1"/>
  <c r="G32" i="1"/>
  <c r="F32" i="1"/>
  <c r="F33" i="1" s="1"/>
  <c r="B33" i="1"/>
  <c r="C33" i="1" l="1"/>
  <c r="G33" i="1"/>
</calcChain>
</file>

<file path=xl/sharedStrings.xml><?xml version="1.0" encoding="utf-8"?>
<sst xmlns="http://schemas.openxmlformats.org/spreadsheetml/2006/main" count="59" uniqueCount="40">
  <si>
    <t>Тип операции</t>
  </si>
  <si>
    <t>Интенсивность</t>
  </si>
  <si>
    <t>Время операции</t>
  </si>
  <si>
    <t>Время с запасом</t>
  </si>
  <si>
    <t>1 VU в час</t>
  </si>
  <si>
    <t>Кол-во VU's</t>
  </si>
  <si>
    <t>Расч 1 VU в час</t>
  </si>
  <si>
    <t>Шаг ступени</t>
  </si>
  <si>
    <t>Время опер.</t>
  </si>
  <si>
    <t>Интен. На ступени</t>
  </si>
  <si>
    <t>Кол-во VU's на ступени</t>
  </si>
  <si>
    <t>Всего VU's</t>
  </si>
  <si>
    <t>Расч. 1 VU час</t>
  </si>
  <si>
    <t>Расчет пейсинг</t>
  </si>
  <si>
    <t>Расч. Пейсинг</t>
  </si>
  <si>
    <t>Проверка</t>
  </si>
  <si>
    <t>UC01_login</t>
  </si>
  <si>
    <t>UC02_view_product</t>
  </si>
  <si>
    <t>UC03_buy_product</t>
  </si>
  <si>
    <t>UC04_add_to_cart</t>
  </si>
  <si>
    <t>UC05_remove</t>
  </si>
  <si>
    <t>Интенсивность 100%</t>
  </si>
  <si>
    <t>Транзакция</t>
  </si>
  <si>
    <t>Логин</t>
  </si>
  <si>
    <t>Просмотр товара</t>
  </si>
  <si>
    <t>Покупка товара</t>
  </si>
  <si>
    <t>Добавление товара</t>
  </si>
  <si>
    <t xml:space="preserve">Удаление товара </t>
  </si>
  <si>
    <t>Ступень 1</t>
  </si>
  <si>
    <t>Ступень 2</t>
  </si>
  <si>
    <t>Ступень 3</t>
  </si>
  <si>
    <t>Ступень 4</t>
  </si>
  <si>
    <t>Ступень 5</t>
  </si>
  <si>
    <t>Ступень 6</t>
  </si>
  <si>
    <t>Итого</t>
  </si>
  <si>
    <t>Модификатор</t>
  </si>
  <si>
    <t>Скрипты</t>
  </si>
  <si>
    <t>Добавление в корзину</t>
  </si>
  <si>
    <t>Удаления из корзины</t>
  </si>
  <si>
    <t>Jmeter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</si>
</sst>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NumberFormat="1"/>
    <xf numFmtId="0" fontId="2" fillId="2" borderId="1" xfId="0" applyFont="1" applyFill="1" applyBorder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1" fillId="0" borderId="0" xfId="1"/>
    <xf numFmtId="0" fontId="1" fillId="0" borderId="3" xfId="1" applyBorder="1"/>
    <xf numFmtId="0" fontId="3" fillId="4" borderId="3" xfId="1" applyFont="1" applyFill="1" applyBorder="1"/>
    <xf numFmtId="0" fontId="3" fillId="0" borderId="3" xfId="1" applyFont="1" applyBorder="1"/>
    <xf numFmtId="0" fontId="4" fillId="0" borderId="3" xfId="1" applyFont="1" applyBorder="1" applyAlignment="1">
      <alignment horizontal="justify" vertical="center" wrapText="1"/>
    </xf>
    <xf numFmtId="0" fontId="0" fillId="5" borderId="0" xfId="0" applyFill="1"/>
    <xf numFmtId="0" fontId="0" fillId="5" borderId="0" xfId="0" applyNumberFormat="1" applyFill="1"/>
  </cellXfs>
  <cellStyles count="2">
    <cellStyle name="Обычный" xfId="0" builtinId="0"/>
    <cellStyle name="Обычный 2" xfId="1" xr:uid="{00000000-0005-0000-0000-000031000000}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I6" totalsRowShown="0" headerRowDxfId="16">
  <autoFilter ref="A1:I6" xr:uid="{00000000-0009-0000-0100-000002000000}"/>
  <tableColumns count="9">
    <tableColumn id="1" xr3:uid="{00000000-0010-0000-0000-000001000000}" name="Тип операции"/>
    <tableColumn id="2" xr3:uid="{00000000-0010-0000-0000-000002000000}" name="Интенсивность"/>
    <tableColumn id="3" xr3:uid="{00000000-0010-0000-0000-000003000000}" name="Время операции"/>
    <tableColumn id="4" xr3:uid="{00000000-0010-0000-0000-000004000000}" name="Время с запасом" dataDxfId="15">
      <calculatedColumnFormula>Таблица2[[#This Row],[Время операции]]*2</calculatedColumnFormula>
    </tableColumn>
    <tableColumn id="5" xr3:uid="{00000000-0010-0000-0000-000005000000}" name="1 VU в час" dataDxfId="14">
      <calculatedColumnFormula>3600/Таблица2[[#This Row],[Время с запасом]]</calculatedColumnFormula>
    </tableColumn>
    <tableColumn id="6" xr3:uid="{00000000-0010-0000-0000-000006000000}" name="Кол-во VU's" dataDxfId="13">
      <calculatedColumnFormula>ROUNDUP(Таблица2[[#This Row],[Интенсивность]]/Таблица2[[#This Row],[1 VU в час]], 0)</calculatedColumnFormula>
    </tableColumn>
    <tableColumn id="7" xr3:uid="{00000000-0010-0000-0000-000007000000}" name="Расч 1 VU в час" dataDxfId="12">
      <calculatedColumnFormula>Таблица2[[#This Row],[Интенсивность]]/Таблица2[[#This Row],[Кол-во VU''s]]</calculatedColumnFormula>
    </tableColumn>
    <tableColumn id="8" xr3:uid="{00000000-0010-0000-0000-000008000000}" name="Расчет пейсинг" dataDxfId="11">
      <calculatedColumnFormula>ROUND(3600/Таблица2[[#This Row],[Расч 1 VU в час]], 3)</calculatedColumnFormula>
    </tableColumn>
    <tableColumn id="9" xr3:uid="{E4A09659-43BF-49F4-B618-9369536D0C5C}" name="Jmeter Throughput" dataDxfId="1">
      <calculatedColumnFormula>Таблица2[[#This Row],[Расч 1 VU в час]]/60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3" displayName="Таблица3" ref="A9:L14" totalsRowShown="0" headerRowDxfId="10">
  <autoFilter ref="A9:L14" xr:uid="{00000000-0009-0000-0100-000003000000}"/>
  <tableColumns count="12">
    <tableColumn id="1" xr3:uid="{00000000-0010-0000-0100-000001000000}" name="Тип операции"/>
    <tableColumn id="2" xr3:uid="{00000000-0010-0000-0100-000002000000}" name="Интенсивность 100%"/>
    <tableColumn id="3" xr3:uid="{00000000-0010-0000-0100-000003000000}" name="Время опер."/>
    <tableColumn id="4" xr3:uid="{00000000-0010-0000-0100-000004000000}" name="Время с запасом" dataDxfId="9">
      <calculatedColumnFormula>Таблица3[[#This Row],[Время опер.]]*2</calculatedColumnFormula>
    </tableColumn>
    <tableColumn id="5" xr3:uid="{00000000-0010-0000-0100-000005000000}" name="Интен. На ступени" dataDxfId="8">
      <calculatedColumnFormula>Таблица3[[#This Row],[Интенсивность 100%]]*$B$16</calculatedColumnFormula>
    </tableColumn>
    <tableColumn id="6" xr3:uid="{00000000-0010-0000-0100-000006000000}" name="1 VU в час" dataDxfId="7">
      <calculatedColumnFormula>3600/Таблица3[[#This Row],[Время с запасом]]</calculatedColumnFormula>
    </tableColumn>
    <tableColumn id="7" xr3:uid="{00000000-0010-0000-0100-000007000000}" name="Кол-во VU's на ступени" dataDxfId="6">
      <calculatedColumnFormula>ROUNDUP(Таблица3[[#This Row],[Интен. На ступени]]/Таблица3[[#This Row],[1 VU в час]], 0)</calculatedColumnFormula>
    </tableColumn>
    <tableColumn id="8" xr3:uid="{00000000-0010-0000-0100-000008000000}" name="Всего VU's" dataDxfId="5">
      <calculatedColumnFormula>Таблица3[[#This Row],[Кол-во VU''s на ступени]]/$B$16</calculatedColumnFormula>
    </tableColumn>
    <tableColumn id="9" xr3:uid="{00000000-0010-0000-0100-000009000000}" name="Расч. 1 VU час" dataDxfId="4">
      <calculatedColumnFormula>Таблица3[[#This Row],[Интенсивность 100%]]/Таблица3[[#This Row],[Всего VU''s]]</calculatedColumnFormula>
    </tableColumn>
    <tableColumn id="10" xr3:uid="{00000000-0010-0000-0100-00000A000000}" name="Расч. Пейсинг" dataDxfId="3">
      <calculatedColumnFormula>ROUND(3600/Таблица3[[#This Row],[Расч. 1 VU час]], 3)</calculatedColumnFormula>
    </tableColumn>
    <tableColumn id="11" xr3:uid="{00000000-0010-0000-0100-00000B000000}" name="Проверка" dataDxfId="2">
      <calculatedColumnFormula>3600/Таблица3[[#This Row],[Расч. Пейсинг]]*Таблица3[[#This Row],[Всего VU''s]]</calculatedColumnFormula>
    </tableColumn>
    <tableColumn id="12" xr3:uid="{582FB5E0-E7EE-472F-AD24-542D2304BF66}" name="Jmeter Throughput" dataDxfId="0">
      <calculatedColumnFormula>Таблица3[[#This Row],[Расч. 1 VU час]]/60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L17" sqref="L17"/>
    </sheetView>
  </sheetViews>
  <sheetFormatPr defaultRowHeight="15"/>
  <cols>
    <col min="1" max="1" width="27.7109375" customWidth="1"/>
    <col min="2" max="2" width="11.85546875" customWidth="1"/>
    <col min="3" max="3" width="20.28515625" customWidth="1"/>
    <col min="4" max="4" width="21.85546875" customWidth="1"/>
    <col min="5" max="5" width="15.7109375" customWidth="1"/>
    <col min="6" max="6" width="23.42578125" customWidth="1"/>
    <col min="7" max="7" width="18.7109375" customWidth="1"/>
    <col min="8" max="8" width="15.28515625" customWidth="1"/>
    <col min="9" max="9" width="15.140625" customWidth="1"/>
    <col min="10" max="10" width="11.140625" customWidth="1"/>
    <col min="11" max="11" width="17.140625" customWidth="1"/>
    <col min="12" max="12" width="30.85546875" customWidth="1"/>
    <col min="13" max="18" width="12.140625" customWidth="1"/>
  </cols>
  <sheetData>
    <row r="1" spans="1:16" s="1" customFormat="1" ht="62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39</v>
      </c>
    </row>
    <row r="2" spans="1:16">
      <c r="A2" t="s">
        <v>16</v>
      </c>
      <c r="B2">
        <v>23</v>
      </c>
      <c r="C2">
        <v>6.5350000000000001</v>
      </c>
      <c r="D2">
        <f>Таблица2[[#This Row],[Время операции]]*2</f>
        <v>13.07</v>
      </c>
      <c r="E2">
        <f>3600/Таблица2[[#This Row],[Время с запасом]]</f>
        <v>275.43993879112469</v>
      </c>
      <c r="F2">
        <f>ROUNDUP(Таблица2[[#This Row],[Интенсивность]]/Таблица2[[#This Row],[1 VU в час]], 0)</f>
        <v>1</v>
      </c>
      <c r="G2">
        <f>Таблица2[[#This Row],[Интенсивность]]/Таблица2[[#This Row],[Кол-во VU''s]]</f>
        <v>23</v>
      </c>
      <c r="H2" s="16">
        <f>ROUND(3600/Таблица2[[#This Row],[Расч 1 VU в час]], 3)</f>
        <v>156.52199999999999</v>
      </c>
      <c r="I2" s="3">
        <f>Таблица2[[#This Row],[Расч 1 VU в час]]/60</f>
        <v>0.38333333333333336</v>
      </c>
    </row>
    <row r="3" spans="1:16">
      <c r="A3" t="s">
        <v>17</v>
      </c>
      <c r="B3">
        <v>56</v>
      </c>
      <c r="C3">
        <v>12.156000000000001</v>
      </c>
      <c r="D3">
        <f>Таблица2[[#This Row],[Время операции]]*2</f>
        <v>24.312000000000001</v>
      </c>
      <c r="E3">
        <f>3600/Таблица2[[#This Row],[Время с запасом]]</f>
        <v>148.07502467917078</v>
      </c>
      <c r="F3">
        <f>ROUNDUP(Таблица2[[#This Row],[Интенсивность]]/Таблица2[[#This Row],[1 VU в час]], 0)</f>
        <v>1</v>
      </c>
      <c r="G3">
        <f>Таблица2[[#This Row],[Интенсивность]]/Таблица2[[#This Row],[Кол-во VU''s]]</f>
        <v>56</v>
      </c>
      <c r="H3" s="16">
        <f>ROUND(3600/Таблица2[[#This Row],[Расч 1 VU в час]], 3)</f>
        <v>64.286000000000001</v>
      </c>
      <c r="I3" s="3">
        <f>Таблица2[[#This Row],[Расч 1 VU в час]]/60</f>
        <v>0.93333333333333335</v>
      </c>
    </row>
    <row r="4" spans="1:16">
      <c r="A4" t="s">
        <v>18</v>
      </c>
      <c r="B4">
        <v>12</v>
      </c>
      <c r="C4">
        <v>19.099</v>
      </c>
      <c r="D4">
        <f>Таблица2[[#This Row],[Время операции]]*2</f>
        <v>38.198</v>
      </c>
      <c r="E4">
        <f>3600/Таблица2[[#This Row],[Время с запасом]]</f>
        <v>94.245772029949208</v>
      </c>
      <c r="F4" s="3">
        <f>ROUNDUP(Таблица2[[#This Row],[Интенсивность]]/Таблица2[[#This Row],[1 VU в час]], 0)</f>
        <v>1</v>
      </c>
      <c r="G4" s="3">
        <f>Таблица2[[#This Row],[Интенсивность]]/Таблица2[[#This Row],[Кол-во VU''s]]</f>
        <v>12</v>
      </c>
      <c r="H4" s="17">
        <f>ROUND(3600/Таблица2[[#This Row],[Расч 1 VU в час]], 3)</f>
        <v>300</v>
      </c>
      <c r="I4" s="3">
        <f>Таблица2[[#This Row],[Расч 1 VU в час]]/60</f>
        <v>0.2</v>
      </c>
    </row>
    <row r="5" spans="1:16">
      <c r="A5" t="s">
        <v>19</v>
      </c>
      <c r="B5">
        <v>12</v>
      </c>
      <c r="C5">
        <v>18.167999999999999</v>
      </c>
      <c r="D5">
        <f>Таблица2[[#This Row],[Время операции]]*2</f>
        <v>36.335999999999999</v>
      </c>
      <c r="E5">
        <f>3600/Таблица2[[#This Row],[Время с запасом]]</f>
        <v>99.075297225891688</v>
      </c>
      <c r="F5" s="3">
        <f>ROUNDUP(Таблица2[[#This Row],[Интенсивность]]/Таблица2[[#This Row],[1 VU в час]], 0)</f>
        <v>1</v>
      </c>
      <c r="G5" s="3">
        <f>Таблица2[[#This Row],[Интенсивность]]/Таблица2[[#This Row],[Кол-во VU''s]]</f>
        <v>12</v>
      </c>
      <c r="H5" s="17">
        <f>ROUND(3600/Таблица2[[#This Row],[Расч 1 VU в час]], 3)</f>
        <v>300</v>
      </c>
      <c r="I5" s="3">
        <f>Таблица2[[#This Row],[Расч 1 VU в час]]/60</f>
        <v>0.2</v>
      </c>
    </row>
    <row r="6" spans="1:16">
      <c r="A6" t="s">
        <v>20</v>
      </c>
      <c r="B6">
        <v>12</v>
      </c>
      <c r="C6">
        <v>12.628</v>
      </c>
      <c r="D6">
        <f>Таблица2[[#This Row],[Время операции]]*2</f>
        <v>25.256</v>
      </c>
      <c r="E6">
        <f>3600/Таблица2[[#This Row],[Время с запасом]]</f>
        <v>142.54038644282548</v>
      </c>
      <c r="F6" s="3">
        <f>ROUNDUP(Таблица2[[#This Row],[Интенсивность]]/Таблица2[[#This Row],[1 VU в час]], 0)</f>
        <v>1</v>
      </c>
      <c r="G6" s="3">
        <f>Таблица2[[#This Row],[Интенсивность]]/Таблица2[[#This Row],[Кол-во VU''s]]</f>
        <v>12</v>
      </c>
      <c r="H6" s="17">
        <f>ROUND(3600/Таблица2[[#This Row],[Расч 1 VU в час]], 3)</f>
        <v>300</v>
      </c>
      <c r="I6" s="3">
        <f>Таблица2[[#This Row],[Расч 1 VU в час]]/60</f>
        <v>0.2</v>
      </c>
    </row>
    <row r="7" spans="1:16" s="1" customFormat="1" ht="0.75" customHeight="1"/>
    <row r="9" spans="1:16" ht="30">
      <c r="A9" s="1" t="s">
        <v>0</v>
      </c>
      <c r="B9" s="1" t="s">
        <v>21</v>
      </c>
      <c r="C9" s="1" t="s">
        <v>8</v>
      </c>
      <c r="D9" s="1" t="s">
        <v>3</v>
      </c>
      <c r="E9" s="1" t="s">
        <v>9</v>
      </c>
      <c r="F9" s="1" t="s">
        <v>4</v>
      </c>
      <c r="G9" s="1" t="s">
        <v>10</v>
      </c>
      <c r="H9" s="1" t="s">
        <v>11</v>
      </c>
      <c r="I9" s="1" t="s">
        <v>12</v>
      </c>
      <c r="J9" s="1" t="s">
        <v>14</v>
      </c>
      <c r="K9" s="1" t="s">
        <v>15</v>
      </c>
      <c r="L9" s="1" t="s">
        <v>39</v>
      </c>
      <c r="M9" s="1"/>
      <c r="N9" s="1"/>
      <c r="O9" s="1"/>
      <c r="P9" s="1"/>
    </row>
    <row r="10" spans="1:16">
      <c r="A10" t="s">
        <v>16</v>
      </c>
      <c r="B10">
        <v>20</v>
      </c>
      <c r="C10">
        <v>6.5350000000000001</v>
      </c>
      <c r="D10">
        <f>Таблица3[[#This Row],[Время опер.]]*2</f>
        <v>13.07</v>
      </c>
      <c r="E10">
        <f>Таблица3[[#This Row],[Интенсивность 100%]]*$B$16</f>
        <v>4</v>
      </c>
      <c r="F10">
        <f>3600/Таблица3[[#This Row],[Время с запасом]]</f>
        <v>275.43993879112469</v>
      </c>
      <c r="G10">
        <f>ROUNDUP(Таблица3[[#This Row],[Интен. На ступени]]/Таблица3[[#This Row],[1 VU в час]], 0)</f>
        <v>1</v>
      </c>
      <c r="H10">
        <f>Таблица3[[#This Row],[Кол-во VU''s на ступени]]/$B$16</f>
        <v>5</v>
      </c>
      <c r="I10">
        <f>Таблица3[[#This Row],[Интенсивность 100%]]/Таблица3[[#This Row],[Всего VU''s]]</f>
        <v>4</v>
      </c>
      <c r="J10" s="16">
        <f>ROUND(3600/Таблица3[[#This Row],[Расч. 1 VU час]], 3)</f>
        <v>900</v>
      </c>
      <c r="K10">
        <f>3600/Таблица3[[#This Row],[Расч. Пейсинг]]*Таблица3[[#This Row],[Всего VU''s]]</f>
        <v>20</v>
      </c>
      <c r="L10" s="3">
        <f>Таблица3[[#This Row],[Расч. 1 VU час]]/60</f>
        <v>6.6666666666666666E-2</v>
      </c>
    </row>
    <row r="11" spans="1:16">
      <c r="A11" t="s">
        <v>17</v>
      </c>
      <c r="B11">
        <v>50</v>
      </c>
      <c r="C11">
        <v>12.156000000000001</v>
      </c>
      <c r="D11">
        <f>Таблица3[[#This Row],[Время опер.]]*2</f>
        <v>24.312000000000001</v>
      </c>
      <c r="E11">
        <f>Таблица3[[#This Row],[Интенсивность 100%]]*$B$16</f>
        <v>10</v>
      </c>
      <c r="F11">
        <f>3600/Таблица3[[#This Row],[Время с запасом]]</f>
        <v>148.07502467917078</v>
      </c>
      <c r="G11">
        <f>ROUNDUP(Таблица3[[#This Row],[Интен. На ступени]]/Таблица3[[#This Row],[1 VU в час]], 0)</f>
        <v>1</v>
      </c>
      <c r="H11">
        <f>Таблица3[[#This Row],[Кол-во VU''s на ступени]]/$B$16</f>
        <v>5</v>
      </c>
      <c r="I11">
        <f>Таблица3[[#This Row],[Интенсивность 100%]]/Таблица3[[#This Row],[Всего VU''s]]</f>
        <v>10</v>
      </c>
      <c r="J11" s="16">
        <f>ROUND(3600/Таблица3[[#This Row],[Расч. 1 VU час]], 3)</f>
        <v>360</v>
      </c>
      <c r="K11">
        <f>3600/Таблица3[[#This Row],[Расч. Пейсинг]]*Таблица3[[#This Row],[Всего VU''s]]</f>
        <v>50</v>
      </c>
      <c r="L11" s="3">
        <f>Таблица3[[#This Row],[Расч. 1 VU час]]/60</f>
        <v>0.16666666666666666</v>
      </c>
    </row>
    <row r="12" spans="1:16">
      <c r="A12" t="s">
        <v>18</v>
      </c>
      <c r="B12">
        <v>10</v>
      </c>
      <c r="C12">
        <v>19.099</v>
      </c>
      <c r="D12">
        <f>Таблица3[[#This Row],[Время опер.]]*2</f>
        <v>38.198</v>
      </c>
      <c r="E12" s="3">
        <f>Таблица3[[#This Row],[Интенсивность 100%]]*$B$16</f>
        <v>2</v>
      </c>
      <c r="F12" s="3">
        <f>3600/Таблица3[[#This Row],[Время с запасом]]</f>
        <v>94.245772029949208</v>
      </c>
      <c r="G12" s="3">
        <f>ROUNDUP(Таблица3[[#This Row],[Интен. На ступени]]/Таблица3[[#This Row],[1 VU в час]], 0)</f>
        <v>1</v>
      </c>
      <c r="H12" s="3">
        <f>Таблица3[[#This Row],[Кол-во VU''s на ступени]]/$B$16</f>
        <v>5</v>
      </c>
      <c r="I12" s="3">
        <f>Таблица3[[#This Row],[Интенсивность 100%]]/Таблица3[[#This Row],[Всего VU''s]]</f>
        <v>2</v>
      </c>
      <c r="J12" s="17">
        <f>ROUND(3600/Таблица3[[#This Row],[Расч. 1 VU час]], 3)</f>
        <v>1800</v>
      </c>
      <c r="K12" s="3">
        <f>3600/Таблица3[[#This Row],[Расч. Пейсинг]]*Таблица3[[#This Row],[Всего VU''s]]</f>
        <v>10</v>
      </c>
      <c r="L12" s="3">
        <f>Таблица3[[#This Row],[Расч. 1 VU час]]/60</f>
        <v>3.3333333333333333E-2</v>
      </c>
    </row>
    <row r="13" spans="1:16">
      <c r="A13" t="s">
        <v>19</v>
      </c>
      <c r="B13">
        <v>10</v>
      </c>
      <c r="C13">
        <v>18.167999999999999</v>
      </c>
      <c r="D13">
        <f>Таблица3[[#This Row],[Время опер.]]*2</f>
        <v>36.335999999999999</v>
      </c>
      <c r="E13" s="3">
        <f>Таблица3[[#This Row],[Интенсивность 100%]]*$B$16</f>
        <v>2</v>
      </c>
      <c r="F13" s="3">
        <f>3600/Таблица3[[#This Row],[Время с запасом]]</f>
        <v>99.075297225891688</v>
      </c>
      <c r="G13" s="3">
        <f>ROUNDUP(Таблица3[[#This Row],[Интен. На ступени]]/Таблица3[[#This Row],[1 VU в час]], 0)</f>
        <v>1</v>
      </c>
      <c r="H13" s="3">
        <f>Таблица3[[#This Row],[Кол-во VU''s на ступени]]/$B$16</f>
        <v>5</v>
      </c>
      <c r="I13" s="3">
        <f>Таблица3[[#This Row],[Интенсивность 100%]]/Таблица3[[#This Row],[Всего VU''s]]</f>
        <v>2</v>
      </c>
      <c r="J13" s="17">
        <f>ROUND(3600/Таблица3[[#This Row],[Расч. 1 VU час]], 3)</f>
        <v>1800</v>
      </c>
      <c r="K13" s="3">
        <f>3600/Таблица3[[#This Row],[Расч. Пейсинг]]*Таблица3[[#This Row],[Всего VU''s]]</f>
        <v>10</v>
      </c>
      <c r="L13" s="3">
        <f>Таблица3[[#This Row],[Расч. 1 VU час]]/60</f>
        <v>3.3333333333333333E-2</v>
      </c>
    </row>
    <row r="14" spans="1:16">
      <c r="A14" t="s">
        <v>20</v>
      </c>
      <c r="B14">
        <v>10</v>
      </c>
      <c r="C14">
        <v>12.628</v>
      </c>
      <c r="D14">
        <f>Таблица3[[#This Row],[Время опер.]]*2</f>
        <v>25.256</v>
      </c>
      <c r="E14" s="3">
        <f>Таблица3[[#This Row],[Интенсивность 100%]]*$B$16</f>
        <v>2</v>
      </c>
      <c r="F14" s="3">
        <f>3600/Таблица3[[#This Row],[Время с запасом]]</f>
        <v>142.54038644282548</v>
      </c>
      <c r="G14" s="3">
        <f>ROUNDUP(Таблица3[[#This Row],[Интен. На ступени]]/Таблица3[[#This Row],[1 VU в час]], 0)</f>
        <v>1</v>
      </c>
      <c r="H14" s="3">
        <f>Таблица3[[#This Row],[Кол-во VU''s на ступени]]/$B$16</f>
        <v>5</v>
      </c>
      <c r="I14" s="3">
        <f>Таблица3[[#This Row],[Интенсивность 100%]]/Таблица3[[#This Row],[Всего VU''s]]</f>
        <v>2</v>
      </c>
      <c r="J14" s="17">
        <f>ROUND(3600/Таблица3[[#This Row],[Расч. 1 VU час]], 3)</f>
        <v>1800</v>
      </c>
      <c r="K14" s="3">
        <f>3600/Таблица3[[#This Row],[Расч. Пейсинг]]*Таблица3[[#This Row],[Всего VU''s]]</f>
        <v>10</v>
      </c>
      <c r="L14" s="3">
        <f>Таблица3[[#This Row],[Расч. 1 VU час]]/60</f>
        <v>3.3333333333333333E-2</v>
      </c>
    </row>
    <row r="16" spans="1:16">
      <c r="A16" t="s">
        <v>7</v>
      </c>
      <c r="B16" s="2">
        <v>0.2</v>
      </c>
    </row>
    <row r="17" spans="1:9">
      <c r="H17" s="11"/>
      <c r="I17" s="11"/>
    </row>
    <row r="18" spans="1:9" ht="27.75" customHeight="1">
      <c r="A18" s="4" t="s">
        <v>22</v>
      </c>
      <c r="B18" s="4" t="s">
        <v>28</v>
      </c>
      <c r="C18" s="4" t="s">
        <v>29</v>
      </c>
      <c r="D18" s="4" t="s">
        <v>30</v>
      </c>
      <c r="E18" s="4" t="s">
        <v>31</v>
      </c>
      <c r="F18" s="4" t="s">
        <v>32</v>
      </c>
      <c r="G18" s="4" t="s">
        <v>33</v>
      </c>
      <c r="H18" s="11"/>
      <c r="I18" s="11"/>
    </row>
    <row r="19" spans="1:9">
      <c r="A19" s="5" t="s">
        <v>23</v>
      </c>
      <c r="B19" s="6">
        <v>100</v>
      </c>
      <c r="C19" s="6">
        <f>PRODUCT($B19,C$25)</f>
        <v>120</v>
      </c>
      <c r="D19" s="6">
        <f t="shared" ref="D19:G19" si="0">PRODUCT($B19,D$25)</f>
        <v>140</v>
      </c>
      <c r="E19" s="6">
        <f t="shared" si="0"/>
        <v>160</v>
      </c>
      <c r="F19" s="6">
        <f t="shared" si="0"/>
        <v>180</v>
      </c>
      <c r="G19" s="6">
        <f t="shared" si="0"/>
        <v>200</v>
      </c>
      <c r="H19" s="11"/>
      <c r="I19" s="11"/>
    </row>
    <row r="20" spans="1:9">
      <c r="A20" s="7" t="s">
        <v>24</v>
      </c>
      <c r="B20" s="8">
        <v>70</v>
      </c>
      <c r="C20" s="8">
        <f t="shared" ref="C20:G24" si="1">PRODUCT($B20,C$25)</f>
        <v>84</v>
      </c>
      <c r="D20" s="8">
        <f t="shared" si="1"/>
        <v>98</v>
      </c>
      <c r="E20" s="8">
        <f t="shared" si="1"/>
        <v>112</v>
      </c>
      <c r="F20" s="8">
        <f t="shared" si="1"/>
        <v>126</v>
      </c>
      <c r="G20" s="8">
        <f t="shared" si="1"/>
        <v>140</v>
      </c>
      <c r="H20" s="11"/>
      <c r="I20" s="11"/>
    </row>
    <row r="21" spans="1:9">
      <c r="A21" s="5" t="s">
        <v>25</v>
      </c>
      <c r="B21" s="6">
        <v>10</v>
      </c>
      <c r="C21" s="6">
        <f t="shared" si="1"/>
        <v>12</v>
      </c>
      <c r="D21" s="6">
        <f t="shared" si="1"/>
        <v>14</v>
      </c>
      <c r="E21" s="9">
        <f t="shared" si="1"/>
        <v>16</v>
      </c>
      <c r="F21" s="9">
        <f t="shared" si="1"/>
        <v>18</v>
      </c>
      <c r="G21" s="9">
        <f t="shared" si="1"/>
        <v>20</v>
      </c>
      <c r="H21" s="11"/>
      <c r="I21" s="11"/>
    </row>
    <row r="22" spans="1:9">
      <c r="A22" s="7" t="s">
        <v>26</v>
      </c>
      <c r="B22" s="8">
        <v>20</v>
      </c>
      <c r="C22" s="8">
        <f t="shared" si="1"/>
        <v>24</v>
      </c>
      <c r="D22" s="8">
        <f t="shared" si="1"/>
        <v>28</v>
      </c>
      <c r="E22" s="10">
        <f t="shared" si="1"/>
        <v>32</v>
      </c>
      <c r="F22" s="10">
        <f t="shared" si="1"/>
        <v>36</v>
      </c>
      <c r="G22" s="10">
        <f t="shared" si="1"/>
        <v>40</v>
      </c>
      <c r="H22" s="11"/>
      <c r="I22" s="11"/>
    </row>
    <row r="23" spans="1:9">
      <c r="A23" s="5" t="s">
        <v>27</v>
      </c>
      <c r="B23" s="6">
        <v>10</v>
      </c>
      <c r="C23" s="6">
        <f t="shared" si="1"/>
        <v>12</v>
      </c>
      <c r="D23" s="6">
        <f t="shared" si="1"/>
        <v>14</v>
      </c>
      <c r="E23" s="9">
        <f t="shared" si="1"/>
        <v>16</v>
      </c>
      <c r="F23" s="9">
        <f t="shared" si="1"/>
        <v>18</v>
      </c>
      <c r="G23" s="9">
        <f t="shared" si="1"/>
        <v>20</v>
      </c>
      <c r="H23" s="11"/>
      <c r="I23" s="11"/>
    </row>
    <row r="24" spans="1:9">
      <c r="A24" s="7" t="s">
        <v>34</v>
      </c>
      <c r="B24" s="8">
        <f>SUM(B19:B23)</f>
        <v>210</v>
      </c>
      <c r="C24" s="8">
        <f t="shared" si="1"/>
        <v>252</v>
      </c>
      <c r="D24" s="8">
        <f t="shared" si="1"/>
        <v>294</v>
      </c>
      <c r="E24" s="10">
        <f t="shared" si="1"/>
        <v>336</v>
      </c>
      <c r="F24" s="10">
        <f t="shared" si="1"/>
        <v>378</v>
      </c>
      <c r="G24" s="10">
        <f t="shared" si="1"/>
        <v>420</v>
      </c>
      <c r="H24" s="11"/>
      <c r="I24" s="11"/>
    </row>
    <row r="25" spans="1:9">
      <c r="A25" s="5" t="s">
        <v>35</v>
      </c>
      <c r="B25" s="6">
        <v>1</v>
      </c>
      <c r="C25" s="6">
        <v>1.2</v>
      </c>
      <c r="D25" s="6">
        <v>1.4</v>
      </c>
      <c r="E25" s="9">
        <v>1.6</v>
      </c>
      <c r="F25" s="9">
        <v>1.8</v>
      </c>
      <c r="G25" s="9">
        <v>2</v>
      </c>
      <c r="H25" s="11"/>
      <c r="I25" s="11"/>
    </row>
    <row r="27" spans="1:9">
      <c r="A27" s="13" t="s">
        <v>36</v>
      </c>
      <c r="B27" s="13" t="s">
        <v>23</v>
      </c>
      <c r="C27" s="13" t="s">
        <v>24</v>
      </c>
      <c r="D27" s="13" t="s">
        <v>37</v>
      </c>
      <c r="E27" s="13" t="s">
        <v>25</v>
      </c>
      <c r="F27" s="13" t="s">
        <v>38</v>
      </c>
      <c r="G27" s="13" t="s">
        <v>34</v>
      </c>
    </row>
    <row r="28" spans="1:9">
      <c r="A28" s="15" t="s">
        <v>16</v>
      </c>
      <c r="B28" s="12">
        <v>23</v>
      </c>
      <c r="C28" s="12"/>
      <c r="D28" s="12"/>
      <c r="E28" s="12"/>
      <c r="F28" s="12"/>
      <c r="G28" s="12">
        <f>$B28</f>
        <v>23</v>
      </c>
    </row>
    <row r="29" spans="1:9">
      <c r="A29" s="15" t="s">
        <v>17</v>
      </c>
      <c r="B29" s="12">
        <v>56</v>
      </c>
      <c r="C29" s="12">
        <f>$B29</f>
        <v>56</v>
      </c>
      <c r="D29" s="12"/>
      <c r="E29" s="12"/>
      <c r="F29" s="12"/>
      <c r="G29" s="12">
        <f>$B29</f>
        <v>56</v>
      </c>
    </row>
    <row r="30" spans="1:9">
      <c r="A30" s="15" t="s">
        <v>18</v>
      </c>
      <c r="B30" s="12">
        <v>12</v>
      </c>
      <c r="C30" s="12">
        <f t="shared" ref="C30:G32" si="2">$B30</f>
        <v>12</v>
      </c>
      <c r="D30" s="12">
        <f t="shared" si="2"/>
        <v>12</v>
      </c>
      <c r="E30" s="12">
        <f t="shared" si="2"/>
        <v>12</v>
      </c>
      <c r="F30" s="12"/>
      <c r="G30" s="12">
        <f t="shared" si="2"/>
        <v>12</v>
      </c>
    </row>
    <row r="31" spans="1:9">
      <c r="A31" s="15" t="s">
        <v>19</v>
      </c>
      <c r="B31" s="12">
        <v>12</v>
      </c>
      <c r="C31" s="12">
        <f t="shared" si="2"/>
        <v>12</v>
      </c>
      <c r="D31" s="12">
        <f t="shared" si="2"/>
        <v>12</v>
      </c>
      <c r="E31" s="12"/>
      <c r="F31" s="12"/>
      <c r="G31" s="12">
        <f t="shared" si="2"/>
        <v>12</v>
      </c>
    </row>
    <row r="32" spans="1:9">
      <c r="A32" s="15" t="s">
        <v>20</v>
      </c>
      <c r="B32" s="12">
        <v>12</v>
      </c>
      <c r="D32" s="12"/>
      <c r="E32" s="12"/>
      <c r="F32" s="12">
        <f t="shared" si="2"/>
        <v>12</v>
      </c>
      <c r="G32" s="12">
        <f t="shared" si="2"/>
        <v>12</v>
      </c>
    </row>
    <row r="33" spans="1:7">
      <c r="A33" s="14" t="s">
        <v>34</v>
      </c>
      <c r="B33" s="14">
        <f>SUM(B28:B32)</f>
        <v>115</v>
      </c>
      <c r="C33" s="14">
        <f t="shared" ref="C33:F33" si="3">SUM(C28:C32)</f>
        <v>80</v>
      </c>
      <c r="D33" s="14">
        <f t="shared" si="3"/>
        <v>24</v>
      </c>
      <c r="E33" s="14">
        <f t="shared" si="3"/>
        <v>12</v>
      </c>
      <c r="F33" s="14">
        <f t="shared" si="3"/>
        <v>12</v>
      </c>
      <c r="G33" s="14">
        <f>SUM(B33:F33)</f>
        <v>243</v>
      </c>
    </row>
  </sheetData>
  <conditionalFormatting sqref="A10:A14">
    <cfRule type="duplicateValues" dxfId="20" priority="10"/>
  </conditionalFormatting>
  <conditionalFormatting sqref="A2:A6">
    <cfRule type="duplicateValues" dxfId="19" priority="8"/>
  </conditionalFormatting>
  <conditionalFormatting sqref="A19:A23">
    <cfRule type="duplicateValues" dxfId="18" priority="2"/>
  </conditionalFormatting>
  <conditionalFormatting sqref="A24:A25">
    <cfRule type="duplicateValues" dxfId="17" priority="1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Glovindan Golovkin</cp:lastModifiedBy>
  <dcterms:created xsi:type="dcterms:W3CDTF">2022-12-25T09:09:41Z</dcterms:created>
  <dcterms:modified xsi:type="dcterms:W3CDTF">2023-01-24T22:50:06Z</dcterms:modified>
</cp:coreProperties>
</file>