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firstSheet="2" activeTab="4"/>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<sst xmlns="http://schemas.openxmlformats.org/spreadsheetml/2006/main" count="190" uniqueCount="98">
  <si>
    <t>Glossary</t>
  </si>
  <si>
    <t>Term</t>
  </si>
  <si>
    <t>Definition</t>
  </si>
  <si>
    <t>Amortization</t>
  </si>
  <si>
    <t>An annual amount representing the allocation of the cost 
of an intangible asset over a period of time.</t>
  </si>
  <si>
    <t>Capital Expenditure (CapEx)</t>
  </si>
  <si>
    <t>Money spent by a company on acquiring or maintaining 
fixed assets such as property, plant and equipment.</t>
  </si>
  <si>
    <t>Cost of Goods Sold (COGS)</t>
  </si>
  <si>
    <r>
      <rPr>
        <sz val="10"/>
        <color theme="1"/>
        <rFont val="Arial"/>
        <charset val="134"/>
      </rPr>
      <t xml:space="preserve">The direct costs of producing the goods sold by a 
company. Examples include the cost of raw materials, distribution and labor </t>
    </r>
    <r>
      <rPr>
        <i/>
        <sz val="10"/>
        <color theme="1"/>
        <rFont val="Arial"/>
        <charset val="134"/>
      </rPr>
      <t xml:space="preserve">directly </t>
    </r>
    <r>
      <rPr>
        <sz val="10"/>
        <color theme="1"/>
        <rFont val="Arial"/>
        <charset val="134"/>
      </rPr>
      <t>involved in the production of the goods.</t>
    </r>
  </si>
  <si>
    <t>Depreciation</t>
  </si>
  <si>
    <t>An annual amount representing the allocation of the cost 
of an tangible asset over a period of time.</t>
  </si>
  <si>
    <t>Dividend Payout Ratio</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</si>
  <si>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</si>
  <si>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EBITDA</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</si>
  <si>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</si>
  <si>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EBIT</t>
  </si>
  <si>
    <t>A company's earnings before interest and taxes (EBIT) is an financial metric that includes all income and expenses, except net interest expense and income tax. It is another common proxy for a company's operational profitability.</t>
  </si>
  <si>
    <t>F9 Key (Calculate the Workbook) / Fn+F9 on Mac</t>
  </si>
  <si>
    <t>Within large Excel files, at times, the file can freeze and not 
calculate a new formula or change for some time. In this case, hit the F9 key which should cause the workbook to calculate.</t>
  </si>
  <si>
    <t>Inventory Days</t>
  </si>
  <si>
    <t>The average number of days that a company holds its 
inventory before selling it. The lower the number, the more efficient the company is at selling its stock.</t>
  </si>
  <si>
    <t>Net Working Capital (NWC)</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</si>
  <si>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</si>
  <si>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Operating Expenses (OpEx)</t>
  </si>
  <si>
    <t>An operating expense is an ongoing cost incurred in 
running a business, that is not a direct cost. Examples include head office costs, general and administrative costs, and centralised marketing costs.</t>
  </si>
  <si>
    <t>Payable Days</t>
  </si>
  <si>
    <t>The average number of days that a company takes to pay its suppliers. Also known as Days Payable Outstanding (DPO). The higher the number, the longer it takes the company to pay its suppliers.</t>
  </si>
  <si>
    <t>Receivable Days</t>
  </si>
  <si>
    <t>The average number of days that it takes a company to collect payment after a sale has been made. Also known as Days Sales Outstanding (DSO). The lower the number, the quicker it is for the company to get paid.</t>
  </si>
  <si>
    <t>Forecast Assumptions</t>
  </si>
  <si>
    <t>Dec-YE</t>
  </si>
  <si>
    <t>Unit</t>
  </si>
  <si>
    <t>*</t>
  </si>
  <si>
    <t>Revenue</t>
  </si>
  <si>
    <t>Cupcakes</t>
  </si>
  <si>
    <t>Number of Units Sold</t>
  </si>
  <si>
    <t>#</t>
  </si>
  <si>
    <t>Average Sale Price</t>
  </si>
  <si>
    <t>$</t>
  </si>
  <si>
    <t>Ice Cream</t>
  </si>
  <si>
    <t>Drinks</t>
  </si>
  <si>
    <t>Costs</t>
  </si>
  <si>
    <t>COGS per Cupcake</t>
  </si>
  <si>
    <t>COGS per Ice Cream</t>
  </si>
  <si>
    <t>COGS per Drink</t>
  </si>
  <si>
    <t>Staff Costs</t>
  </si>
  <si>
    <t>Occupancy Costs</t>
  </si>
  <si>
    <t>Marketing Costs</t>
  </si>
  <si>
    <t>Other Costs</t>
  </si>
  <si>
    <t>Depreciation &amp; Amortization (D&amp;A)</t>
  </si>
  <si>
    <t>Annual D&amp;A</t>
  </si>
  <si>
    <t>% of revenue</t>
  </si>
  <si>
    <t>Cash Flow</t>
  </si>
  <si>
    <t>Net Capital Expenditure (Capex)</t>
  </si>
  <si>
    <t>Change in Net Working Capital (NWC)</t>
  </si>
  <si>
    <t>%</t>
  </si>
  <si>
    <t>Other</t>
  </si>
  <si>
    <t>Tax Rate</t>
  </si>
  <si>
    <t>Debt Interest Rate</t>
  </si>
  <si>
    <t>Cash Interest Rate</t>
  </si>
  <si>
    <t>END</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</si>
  <si>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</si>
  <si>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</si>
  <si>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</si>
  <si>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</si>
  <si>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</si>
  <si>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</si>
  <si>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</si>
  <si>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</si>
  <si>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</si>
  <si>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</si>
  <si>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</si>
  <si>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</si>
  <si>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</si>
  <si>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</si>
  <si>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</si>
  <si>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</si>
  <si>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</si>
  <si>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</si>
  <si>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</si>
  <si>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Taxes</t>
  </si>
  <si>
    <t>Change in NWC</t>
  </si>
  <si>
    <t>Net Capex</t>
  </si>
  <si>
    <t>Dividends</t>
  </si>
  <si>
    <t>Net Cash Flow</t>
  </si>
  <si>
    <t>Debt Repayment</t>
  </si>
  <si>
    <t>Cash to Balance Sheet</t>
  </si>
  <si>
    <t>Opening Cash</t>
  </si>
  <si>
    <t>Closing Cash</t>
  </si>
  <si>
    <t>Supporting Debt Schedule</t>
  </si>
  <si>
    <t>Opening Debt</t>
  </si>
  <si>
    <t>Closing Debt</t>
  </si>
  <si>
    <t>Outputs</t>
  </si>
  <si>
    <t>Example Chart (Cupcake Volume - 2020-24)</t>
  </si>
  <si>
    <t>Forecast Revenue (2020-24) - Column Chart</t>
  </si>
  <si>
    <t>Forecast Debt (2020-24) - Line Chart</t>
  </si>
  <si>
    <t>Forecast Cash (2020-24) - Area Chart</t>
  </si>
  <si>
    <t>Cupcakes Operating Metrics (2020-24) - Combination Column &amp; Line Chart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</si>
</sst>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FY&quot;yy&quot;A&quot;"/>
    <numFmt numFmtId="179" formatCode="&quot;FY&quot;yy&quot;E&quot;"/>
    <numFmt numFmtId="180" formatCode="#,##0;\(#,##0\);\-"/>
    <numFmt numFmtId="181" formatCode="0%;\(0%\);\-"/>
    <numFmt numFmtId="182" formatCode="#,##0.00;\(#,##0.00\);\-"/>
    <numFmt numFmtId="183" formatCode="0.0%;\(0.0%\);\-"/>
  </numFmts>
  <fonts count="30">
    <font>
      <sz val="11"/>
      <color theme="1"/>
      <name val="Calibri"/>
      <charset val="134"/>
      <scheme val="minor"/>
    </font>
    <font>
      <sz val="12"/>
      <color theme="1"/>
      <name val="Arial"/>
      <charset val="134"/>
    </font>
    <font>
      <sz val="10"/>
      <color theme="1"/>
      <name val="Arial"/>
      <charset val="134"/>
    </font>
    <font>
      <b/>
      <sz val="14"/>
      <color theme="0"/>
      <name val="Arial"/>
      <charset val="134"/>
    </font>
    <font>
      <b/>
      <sz val="10"/>
      <color theme="0"/>
      <name val="Arial"/>
      <charset val="134"/>
    </font>
    <font>
      <b/>
      <sz val="10"/>
      <color theme="1"/>
      <name val="Arial"/>
      <charset val="134"/>
    </font>
    <font>
      <b/>
      <sz val="10"/>
      <name val="Arial"/>
      <charset val="134"/>
    </font>
    <font>
      <i/>
      <sz val="10"/>
      <color theme="1"/>
      <name val="Arial"/>
      <charset val="134"/>
    </font>
    <font>
      <b/>
      <u/>
      <sz val="10"/>
      <color theme="1"/>
      <name val="Arial"/>
      <charset val="134"/>
    </font>
    <font>
      <sz val="10"/>
      <color rgb="FF0000FF"/>
      <name val="Arial"/>
      <charset val="134"/>
    </font>
    <font>
      <b/>
      <i/>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599993896298105"/>
        <bgColor indexed="64"/>
      </patternFill>
    </fill>
    <fill>
      <patternFill patternType="solid">
        <fgColor rgb="FFBDD7EE"/>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10"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19" fillId="8" borderId="13" applyNumberFormat="0" applyAlignment="0" applyProtection="0">
      <alignment vertical="center"/>
    </xf>
    <xf numFmtId="0" fontId="20" fillId="9" borderId="14" applyNumberFormat="0" applyAlignment="0" applyProtection="0">
      <alignment vertical="center"/>
    </xf>
    <xf numFmtId="0" fontId="21" fillId="9" borderId="13" applyNumberFormat="0" applyAlignment="0" applyProtection="0">
      <alignment vertical="center"/>
    </xf>
    <xf numFmtId="0" fontId="22" fillId="10" borderId="15" applyNumberFormat="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6" borderId="0" applyNumberFormat="0" applyBorder="0" applyAlignment="0" applyProtection="0">
      <alignment vertical="center"/>
    </xf>
    <xf numFmtId="0" fontId="29" fillId="4"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62">
    <xf numFmtId="0" fontId="0" fillId="0" borderId="0" xfId="0"/>
    <xf numFmtId="0" fontId="1" fillId="2" borderId="0" xfId="0" applyFont="1" applyFill="1"/>
    <xf numFmtId="0" fontId="2" fillId="0" borderId="0" xfId="0" applyFont="1"/>
    <xf numFmtId="0" fontId="3" fillId="2" borderId="0" xfId="0" applyFont="1" applyFill="1"/>
    <xf numFmtId="0" fontId="4" fillId="2" borderId="0" xfId="0" applyFont="1" applyFill="1"/>
    <xf numFmtId="0" fontId="5" fillId="0" borderId="0" xfId="0" applyFont="1"/>
    <xf numFmtId="0" fontId="5"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3" borderId="0" xfId="0" applyFont="1" applyFill="1"/>
    <xf numFmtId="0" fontId="2" fillId="2" borderId="0" xfId="0" applyFont="1" applyFill="1"/>
    <xf numFmtId="0" fontId="5" fillId="0" borderId="7" xfId="0" applyFont="1" applyBorder="1"/>
    <xf numFmtId="0" fontId="5" fillId="0" borderId="7" xfId="0" applyFont="1" applyBorder="1" applyAlignment="1">
      <alignment horizontal="center"/>
    </xf>
    <xf numFmtId="178" fontId="5" fillId="0" borderId="7" xfId="0" applyNumberFormat="1" applyFont="1" applyFill="1" applyBorder="1" applyAlignment="1">
      <alignment horizontal="right"/>
    </xf>
    <xf numFmtId="179" fontId="5" fillId="0" borderId="7" xfId="0" applyNumberFormat="1" applyFont="1" applyBorder="1" applyAlignment="1">
      <alignment horizontal="right"/>
    </xf>
    <xf numFmtId="0" fontId="2" fillId="0" borderId="0" xfId="0" applyFont="1" applyAlignment="1">
      <alignment horizontal="right"/>
    </xf>
    <xf numFmtId="0" fontId="2" fillId="4" borderId="0" xfId="0" applyFont="1" applyFill="1"/>
    <xf numFmtId="0" fontId="2" fillId="4" borderId="0" xfId="0" applyFont="1" applyFill="1" applyAlignment="1">
      <alignment horizontal="center"/>
    </xf>
    <xf numFmtId="0" fontId="2" fillId="0" borderId="0" xfId="0" applyFont="1" applyFill="1"/>
    <xf numFmtId="180" fontId="2" fillId="4" borderId="0" xfId="0" applyNumberFormat="1" applyFont="1" applyFill="1" applyAlignment="1">
      <alignment horizontal="right"/>
    </xf>
    <xf numFmtId="180" fontId="2" fillId="5" borderId="0" xfId="0" applyNumberFormat="1" applyFont="1" applyFill="1" applyAlignment="1">
      <alignment horizontal="right"/>
    </xf>
    <xf numFmtId="0" fontId="5" fillId="0" borderId="2" xfId="0" applyFont="1" applyBorder="1"/>
    <xf numFmtId="0" fontId="5" fillId="0" borderId="2" xfId="0" applyFont="1" applyBorder="1" applyAlignment="1">
      <alignment horizontal="center"/>
    </xf>
    <xf numFmtId="0" fontId="5" fillId="0" borderId="2" xfId="0" applyFont="1" applyFill="1" applyBorder="1"/>
    <xf numFmtId="180" fontId="5" fillId="4" borderId="2" xfId="0" applyNumberFormat="1" applyFont="1" applyFill="1" applyBorder="1"/>
    <xf numFmtId="0" fontId="2" fillId="0" borderId="0" xfId="0" applyFont="1" applyFill="1" applyAlignment="1">
      <alignment horizontal="center"/>
    </xf>
    <xf numFmtId="0" fontId="5" fillId="0" borderId="0" xfId="0" applyFont="1" applyFill="1" applyBorder="1"/>
    <xf numFmtId="180" fontId="2" fillId="4" borderId="0" xfId="0" applyNumberFormat="1" applyFont="1" applyFill="1" applyBorder="1"/>
    <xf numFmtId="180" fontId="5" fillId="0" borderId="2" xfId="0" applyNumberFormat="1" applyFont="1" applyFill="1" applyBorder="1"/>
    <xf numFmtId="180" fontId="2" fillId="4" borderId="0" xfId="0" applyNumberFormat="1" applyFont="1" applyFill="1"/>
    <xf numFmtId="180" fontId="6" fillId="0" borderId="2" xfId="0" applyNumberFormat="1" applyFont="1" applyFill="1" applyBorder="1"/>
    <xf numFmtId="0" fontId="4" fillId="3" borderId="0" xfId="0" applyFont="1" applyFill="1"/>
    <xf numFmtId="0" fontId="2" fillId="3" borderId="0" xfId="0" applyFont="1" applyFill="1" applyAlignment="1">
      <alignment horizontal="right"/>
    </xf>
    <xf numFmtId="0" fontId="2" fillId="0" borderId="0" xfId="0" applyFont="1" applyAlignment="1">
      <alignment horizontal="center"/>
    </xf>
    <xf numFmtId="180" fontId="5" fillId="0" borderId="2" xfId="0" applyNumberFormat="1" applyFont="1" applyFill="1" applyBorder="1" applyAlignment="1">
      <alignment horizontal="right"/>
    </xf>
    <xf numFmtId="180" fontId="5" fillId="5" borderId="2" xfId="0" applyNumberFormat="1" applyFont="1" applyFill="1" applyBorder="1" applyAlignment="1">
      <alignment horizontal="right"/>
    </xf>
    <xf numFmtId="180" fontId="5" fillId="4" borderId="2" xfId="0" applyNumberFormat="1" applyFont="1" applyFill="1" applyBorder="1" applyAlignment="1">
      <alignment horizontal="right"/>
    </xf>
    <xf numFmtId="0" fontId="7" fillId="0" borderId="0" xfId="0" applyFont="1" applyAlignment="1">
      <alignment horizontal="left" indent="1"/>
    </xf>
    <xf numFmtId="181" fontId="7" fillId="0" borderId="0" xfId="0" applyNumberFormat="1" applyFont="1" applyFill="1" applyAlignment="1">
      <alignment horizontal="right"/>
    </xf>
    <xf numFmtId="181" fontId="7" fillId="4" borderId="0" xfId="0" applyNumberFormat="1" applyFont="1" applyFill="1" applyAlignment="1">
      <alignment horizontal="right"/>
    </xf>
    <xf numFmtId="181" fontId="7" fillId="4" borderId="0" xfId="0" applyNumberFormat="1" applyFont="1" applyFill="1" applyBorder="1" applyAlignment="1">
      <alignment horizontal="right"/>
    </xf>
    <xf numFmtId="180" fontId="5" fillId="0" borderId="2" xfId="0" applyNumberFormat="1" applyFont="1" applyBorder="1" applyAlignment="1">
      <alignment horizontal="right"/>
    </xf>
    <xf numFmtId="181" fontId="7" fillId="0" borderId="0" xfId="0" applyNumberFormat="1" applyFont="1" applyAlignment="1">
      <alignment horizontal="right"/>
    </xf>
    <xf numFmtId="181" fontId="2" fillId="4" borderId="0" xfId="0" applyNumberFormat="1" applyFont="1" applyFill="1" applyAlignment="1">
      <alignment horizontal="right"/>
    </xf>
    <xf numFmtId="0" fontId="8" fillId="0" borderId="0" xfId="0" applyFont="1"/>
    <xf numFmtId="0" fontId="5" fillId="0" borderId="0" xfId="0" applyFont="1" applyAlignment="1">
      <alignment horizontal="right"/>
    </xf>
    <xf numFmtId="180" fontId="9" fillId="4" borderId="9" xfId="0" applyNumberFormat="1" applyFont="1" applyFill="1" applyBorder="1" applyAlignment="1">
      <alignment horizontal="right"/>
    </xf>
    <xf numFmtId="182" fontId="9" fillId="4" borderId="9" xfId="0" applyNumberFormat="1" applyFont="1" applyFill="1" applyBorder="1" applyAlignment="1">
      <alignment horizontal="right"/>
    </xf>
    <xf numFmtId="183" fontId="9" fillId="4" borderId="9" xfId="0" applyNumberFormat="1" applyFont="1" applyFill="1" applyBorder="1" applyAlignment="1">
      <alignment horizontal="right"/>
    </xf>
    <xf numFmtId="183" fontId="9" fillId="5" borderId="9" xfId="0" applyNumberFormat="1" applyFont="1" applyFill="1" applyBorder="1" applyAlignment="1">
      <alignment horizontal="right"/>
    </xf>
    <xf numFmtId="0" fontId="5" fillId="0" borderId="0" xfId="0" applyFont="1" applyBorder="1" applyAlignment="1"/>
    <xf numFmtId="0" fontId="2" fillId="0" borderId="0" xfId="0" applyFont="1" applyBorder="1" applyAlignment="1">
      <alignment horizontal="left"/>
    </xf>
    <xf numFmtId="0" fontId="5" fillId="6" borderId="0" xfId="0" applyFont="1" applyFill="1" applyAlignment="1">
      <alignment vertical="center"/>
    </xf>
    <xf numFmtId="0" fontId="2" fillId="0" borderId="0" xfId="0" applyFont="1" applyAlignment="1">
      <alignment horizontal="left" vertical="center" wrapText="1"/>
    </xf>
    <xf numFmtId="0" fontId="5" fillId="0" borderId="0" xfId="0" applyFont="1" applyBorder="1" applyAlignment="1">
      <alignment vertical="center"/>
    </xf>
    <xf numFmtId="0" fontId="10" fillId="0" borderId="0"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name val="Arial"/>
        <scheme val="none"/>
        <family val="2"/>
        <b val="1"/>
        <i val="0"/>
        <strike val="0"/>
        <u val="none"/>
        <sz val="10"/>
        <color theme="1"/>
      </font>
      <fill>
        <patternFill patternType="solid">
          <bgColor theme="8" tint="0.799981688894314"/>
        </patternFill>
      </fill>
      <alignment vertical="center"/>
    </dxf>
    <dxf>
      <font>
        <name val="Arial"/>
        <scheme val="none"/>
        <family val="2"/>
        <b val="1"/>
        <i val="1"/>
        <strike val="0"/>
        <u val="none"/>
        <sz val="10"/>
        <color theme="1"/>
      </font>
      <alignment horizontal="left" vertical="center" wrapText="1"/>
    </dxf>
  </dxfs>
  <tableStyles count="0" defaultTableStyle="TableStyleMedium2" defaultPivotStyle="PivotStyleLight16"/>
  <colors>
    <mruColors>
      <color rgb="0053565A"/>
      <color rgb="00002D72"/>
      <color rgb="00FFFF99"/>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rgbClr val="002D72"/>
                    </a:solidFill>
                    <a:latin typeface="Arial" panose="020B0604020202020204" pitchFamily="7" charset="0"/>
                    <a:ea typeface="+mn-ea"/>
                    <a:cs typeface="Arial" panose="020B0604020202020204" pitchFamily="7"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formatCode="&quot;FY&quot;yy&quot;E&quot;">
                  <c:v>44196</c:v>
                </c:pt>
                <c:pt idx="1" c:formatCode="&quot;FY&quot;yy&quot;E&quot;">
                  <c:v>44561</c:v>
                </c:pt>
                <c:pt idx="2" c:formatCode="&quot;FY&quot;yy&quot;E&quot;">
                  <c:v>44926</c:v>
                </c:pt>
                <c:pt idx="3" c:formatCode="&quot;FY&quot;yy&quot;E&quot;">
                  <c:v>45291</c:v>
                </c:pt>
                <c:pt idx="4" c:formatCode="&quot;FY&quot;yy&quot;E&quot;">
                  <c:v>45657</c:v>
                </c:pt>
              </c:numCache>
            </c:numRef>
          </c:cat>
          <c:val>
            <c:numRef>
              <c:f>'Forecast Assumptions'!$E$8:$I$8</c:f>
              <c:numCache>
                <c:formatCode>#,##0;\(#,##0\);\-</c:formatCode>
                <c:ptCount val="5"/>
                <c:pt idx="0">
                  <c:v>100000</c:v>
                </c:pt>
                <c:pt idx="1">
                  <c:v>110000</c:v>
                </c:pt>
                <c:pt idx="2">
                  <c:v>119900</c:v>
                </c:pt>
                <c:pt idx="3">
                  <c:v>129492</c:v>
                </c:pt>
                <c:pt idx="4">
                  <c:v>138556.44</c:v>
                </c:pt>
              </c:numCache>
            </c:numRef>
          </c:val>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6273867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sz="1000">
          <a:solidFill>
            <a:srgbClr val="53565A"/>
          </a:solidFill>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tx>
            <c:strRef>
              <c:f>'P&amp;L Forecast'!$B$8</c:f>
              <c:strCache>
                <c:ptCount val="1"/>
                <c:pt idx="0">
                  <c:v>Total Revenue</c:v>
                </c:pt>
              </c:strCache>
            </c:strRef>
          </c:tx>
          <c:spPr/>
          <c:invertIfNegative val="0"/>
          <c:dPt>
            <c:idx val="0"/>
            <c:invertIfNegative val="0"/>
            <c:bubble3D val="0"/>
            <c:spPr>
              <a:solidFill>
                <a:schemeClr val="accent1"/>
              </a:solidFill>
              <a:ln>
                <a:noFill/>
              </a:ln>
              <a:effectLst/>
            </c:spPr>
          </c:dPt>
          <c:dPt>
            <c:idx val="1"/>
            <c:invertIfNegative val="0"/>
            <c:bubble3D val="0"/>
            <c:spPr>
              <a:solidFill>
                <a:srgbClr val="7030A0"/>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6"/>
              </a:solidFill>
              <a:ln>
                <a:noFill/>
              </a:ln>
              <a:effectLst/>
            </c:spPr>
          </c:dPt>
          <c:dPt>
            <c:idx val="4"/>
            <c:invertIfNegative val="0"/>
            <c:bubble3D val="0"/>
            <c:spPr>
              <a:solidFill>
                <a:srgbClr val="00206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rgbClr val="002D72"/>
                    </a:solidFill>
                    <a:latin typeface="Arial" panose="020B0604020202020204" pitchFamily="7" charset="0"/>
                    <a:ea typeface="+mn-ea"/>
                    <a:cs typeface="Arial" panose="020B0604020202020204" pitchFamily="7"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'P&amp;L Forecast'!$E$3:$I$3</c:f>
              <c:numCache>
                <c:formatCode>"FY"yy"E"</c:formatCode>
                <c:ptCount val="5"/>
                <c:pt idx="0" c:formatCode="&quot;FY&quot;yy&quot;E&quot;">
                  <c:v>44196</c:v>
                </c:pt>
                <c:pt idx="1" c:formatCode="&quot;FY&quot;yy&quot;E&quot;">
                  <c:v>44561</c:v>
                </c:pt>
                <c:pt idx="2" c:formatCode="&quot;FY&quot;yy&quot;E&quot;">
                  <c:v>44926</c:v>
                </c:pt>
                <c:pt idx="3" c:formatCode="&quot;FY&quot;yy&quot;E&quot;">
                  <c:v>45291</c:v>
                </c:pt>
                <c:pt idx="4" c:formatCode="&quot;FY&quot;yy&quot;E&quot;">
                  <c:v>45657</c:v>
                </c:pt>
              </c:numCache>
            </c:numRef>
          </c:cat>
          <c:val>
            <c:numRef>
              <c:f>'P&amp;L Forecast'!$E$8:$I$8</c:f>
              <c:numCache>
                <c:formatCode>#,##0;\(#,##0\);\-</c:formatCode>
                <c:ptCount val="5"/>
                <c:pt idx="0">
                  <c:v>705000</c:v>
                </c:pt>
                <c:pt idx="1">
                  <c:v>806520</c:v>
                </c:pt>
                <c:pt idx="2">
                  <c:v>914271.072</c:v>
                </c:pt>
                <c:pt idx="3">
                  <c:v>1026909.2680704</c:v>
                </c:pt>
                <c:pt idx="4">
                  <c:v>1142744.63350874</c:v>
                </c:pt>
              </c:numCache>
            </c:numRef>
          </c:val>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6273867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sz="1000">
          <a:solidFill>
            <a:srgbClr val="53565A"/>
          </a:solidFill>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'Cash Flow Forecast'!$B$23</c:f>
              <c:strCache>
                <c:ptCount val="1"/>
                <c:pt idx="0">
                  <c:v>Closing Debt</c:v>
                </c:pt>
              </c:strCache>
            </c:strRef>
          </c:tx>
          <c:spPr>
            <a:ln w="28575" cap="rnd">
              <a:solidFill>
                <a:srgbClr val="002D72"/>
              </a:solidFill>
              <a:round/>
            </a:ln>
            <a:effectLst/>
          </c:spPr>
          <c:marker>
            <c:symbol val="none"/>
          </c:marker>
          <c:dLbls>
            <c:dLbl>
              <c:idx val="0"/>
              <c:layout>
                <c:manualLayout>
                  <c:x val="0"/>
                  <c:y val="-0.0231309361244663"/>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0"/>
                  <c:y val="-0.0289136701555829"/>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rgbClr val="002D72"/>
                    </a:solidFill>
                    <a:latin typeface="Arial" panose="020B0604020202020204" pitchFamily="7" charset="0"/>
                    <a:ea typeface="+mn-ea"/>
                    <a:cs typeface="Arial" panose="020B0604020202020204" pitchFamily="7" charset="0"/>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formatCode="&quot;FY&quot;yy&quot;E&quot;">
                  <c:v>44196</c:v>
                </c:pt>
                <c:pt idx="1" c:formatCode="&quot;FY&quot;yy&quot;E&quot;">
                  <c:v>44561</c:v>
                </c:pt>
                <c:pt idx="2" c:formatCode="&quot;FY&quot;yy&quot;E&quot;">
                  <c:v>44926</c:v>
                </c:pt>
                <c:pt idx="3" c:formatCode="&quot;FY&quot;yy&quot;E&quot;">
                  <c:v>45291</c:v>
                </c:pt>
                <c:pt idx="4" c:formatCode="&quot;FY&quot;yy&quot;E&quot;">
                  <c:v>45657</c:v>
                </c:pt>
              </c:numCache>
            </c:numRef>
          </c:cat>
          <c:val>
            <c:numRef>
              <c:f>'Cash Flow Forecast'!$E$23:$I$23</c:f>
              <c:numCache>
                <c:formatCode>#,##0;\(#,##0\);\-</c:formatCode>
                <c:ptCount val="5"/>
                <c:pt idx="0">
                  <c:v>351465.6</c:v>
                </c:pt>
                <c:pt idx="1">
                  <c:v>285148.926384</c:v>
                </c:pt>
                <c:pt idx="2">
                  <c:v>199269.110566134</c:v>
                </c:pt>
                <c:pt idx="3">
                  <c:v>92237.198721038</c:v>
                </c:pt>
                <c:pt idx="4">
                  <c:v>0</c:v>
                </c:pt>
              </c:numCache>
            </c:numRef>
          </c:val>
          <c:smooth val="0"/>
        </c:ser>
        <c:dLbls>
          <c:showLegendKey val="0"/>
          <c:showVal val="0"/>
          <c:showCatName val="0"/>
          <c:showSerName val="0"/>
          <c:showPercent val="0"/>
          <c:showBubbleSize val="0"/>
        </c:dLbls>
        <c:marker val="0"/>
        <c:smooth val="0"/>
        <c:axId val="627386767"/>
        <c:axId val="1142798159"/>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6273867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en-US" sz="1000">
          <a:solidFill>
            <a:srgbClr val="53565A"/>
          </a:solidFill>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rgbClr val="002D72"/>
                    </a:solidFill>
                    <a:latin typeface="Arial" panose="020B0604020202020204" pitchFamily="7" charset="0"/>
                    <a:ea typeface="+mn-ea"/>
                    <a:cs typeface="Arial" panose="020B0604020202020204" pitchFamily="7"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formatCode="&quot;FY&quot;yy&quot;E&quot;">
                  <c:v>44196</c:v>
                </c:pt>
                <c:pt idx="1" c:formatCode="&quot;FY&quot;yy&quot;E&quot;">
                  <c:v>44561</c:v>
                </c:pt>
                <c:pt idx="2" c:formatCode="&quot;FY&quot;yy&quot;E&quot;">
                  <c:v>44926</c:v>
                </c:pt>
                <c:pt idx="3" c:formatCode="&quot;FY&quot;yy&quot;E&quot;">
                  <c:v>45291</c:v>
                </c:pt>
                <c:pt idx="4" c:formatCode="&quot;FY&quot;yy&quot;E&quot;">
                  <c:v>45657</c:v>
                </c:pt>
              </c:numCache>
            </c:numRef>
          </c:cat>
          <c:val>
            <c:numRef>
              <c:f>'Forecast Assumptions'!$E$8:$I$8</c:f>
              <c:numCache>
                <c:formatCode>#,##0;\(#,##0\);\-</c:formatCode>
                <c:ptCount val="5"/>
                <c:pt idx="0">
                  <c:v>100000</c:v>
                </c:pt>
                <c:pt idx="1">
                  <c:v>110000</c:v>
                </c:pt>
                <c:pt idx="2">
                  <c:v>119900</c:v>
                </c:pt>
                <c:pt idx="3">
                  <c:v>129492</c:v>
                </c:pt>
                <c:pt idx="4">
                  <c:v>138556.44</c:v>
                </c:pt>
              </c:numCache>
            </c:numRef>
          </c:val>
        </c:ser>
        <c:dLbls>
          <c:showLegendKey val="0"/>
          <c:showVal val="0"/>
          <c:showCatName val="0"/>
          <c:showSerName val="0"/>
          <c:showPercent val="0"/>
          <c:showBubbleSize val="0"/>
        </c:dLbls>
        <c:gapWidth val="85"/>
        <c:overlap val="-27"/>
        <c:axId val="627386767"/>
        <c:axId val="1142798159"/>
      </c:barChart>
      <c:lineChart>
        <c:grouping val="standard"/>
        <c:varyColors val="0"/>
        <c:ser>
          <c:idx val="1"/>
          <c:order val="1"/>
          <c:tx>
            <c:strRef>
              <c:f>'Forecast Assumptions'!$B$9</c:f>
              <c:strCache>
                <c:ptCount val="1"/>
                <c:pt idx="0">
                  <c:v>Average Sale Price</c:v>
                </c:pt>
              </c:strCache>
            </c:strRef>
          </c:tx>
          <c:spPr>
            <a:ln w="28575" cap="rnd">
              <a:solidFill>
                <a:schemeClr val="accent2"/>
              </a:solidFill>
              <a:round/>
            </a:ln>
            <a:effectLst/>
          </c:spPr>
          <c:marker>
            <c:symbol val="none"/>
          </c:marker>
          <c:dLbls>
            <c:dLbl>
              <c:idx val="4"/>
              <c:layout>
                <c:manualLayout>
                  <c:x val="-0.0247832405712238"/>
                  <c:y val="0.0628872325883927"/>
                </c:manualLayout>
              </c:layout>
              <c:dLblPos val="r"/>
              <c:showLegendKey val="0"/>
              <c:showVal val="1"/>
              <c:showCatName val="0"/>
              <c:showSerName val="0"/>
              <c:showPercent val="0"/>
              <c:showBubbleSize val="0"/>
              <c:extLst>
                <c:ext xmlns:c15="http://schemas.microsoft.com/office/drawing/2012/chart" uri="{CE6537A1-D6FC-4f65-9D91-7224C49458BB}">
                  <c15:layout/>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rial" panose="020B0604020202020204" pitchFamily="7" charset="0"/>
                    <a:ea typeface="+mn-ea"/>
                    <a:cs typeface="Arial" panose="020B0604020202020204" pitchFamily="7" charset="0"/>
                  </a:defRPr>
                </a:pPr>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formatCode="&quot;FY&quot;yy&quot;E&quot;">
                  <c:v>44196</c:v>
                </c:pt>
                <c:pt idx="1" c:formatCode="&quot;FY&quot;yy&quot;E&quot;">
                  <c:v>44561</c:v>
                </c:pt>
                <c:pt idx="2" c:formatCode="&quot;FY&quot;yy&quot;E&quot;">
                  <c:v>44926</c:v>
                </c:pt>
                <c:pt idx="3" c:formatCode="&quot;FY&quot;yy&quot;E&quot;">
                  <c:v>45291</c:v>
                </c:pt>
                <c:pt idx="4" c:formatCode="&quot;FY&quot;yy&quot;E&quot;">
                  <c:v>45657</c:v>
                </c:pt>
              </c:numCache>
            </c:numRef>
          </c:cat>
          <c:val>
            <c:numRef>
              <c:f>'Forecast Assumptions'!$E$9:$I$9</c:f>
              <c:numCache>
                <c:formatCode>#,##0.00;\(#,##0.00\);\-</c:formatCode>
                <c:ptCount val="5"/>
                <c:pt idx="0">
                  <c:v>4</c:v>
                </c:pt>
                <c:pt idx="1">
                  <c:v>4.16</c:v>
                </c:pt>
                <c:pt idx="2">
                  <c:v>4.3264</c:v>
                </c:pt>
                <c:pt idx="3">
                  <c:v>4.499456</c:v>
                </c:pt>
                <c:pt idx="4">
                  <c:v>4.67943424</c:v>
                </c:pt>
              </c:numCache>
            </c:numRef>
          </c:val>
          <c:smooth val="0"/>
        </c:ser>
        <c:dLbls>
          <c:showLegendKey val="0"/>
          <c:showVal val="0"/>
          <c:showCatName val="0"/>
          <c:showSerName val="0"/>
          <c:showPercent val="0"/>
          <c:showBubbleSize val="0"/>
        </c:dLbls>
        <c:marker val="0"/>
        <c:smooth val="0"/>
        <c:axId val="90676159"/>
        <c:axId val="77868351"/>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1142798159"/>
        <c:crosses val="autoZero"/>
        <c:auto val="1"/>
        <c:lblOffset val="100"/>
        <c:baseTimeUnit val="years"/>
      </c:dateAx>
      <c:valAx>
        <c:axId val="1142798159"/>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r>
                  <a:rPr lang="en-GB"/>
                  <a:t>Number of Units Sold</a:t>
                </a:r>
                <a:endParaRPr lang="en-GB"/>
              </a:p>
            </c:rich>
          </c:tx>
          <c:layout/>
          <c:overlay val="0"/>
          <c:spPr>
            <a:noFill/>
            <a:ln>
              <a:noFill/>
            </a:ln>
            <a:effectLst/>
          </c:spPr>
        </c:title>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627386767"/>
        <c:crosses val="autoZero"/>
        <c:crossBetween val="between"/>
      </c:valAx>
      <c:dateAx>
        <c:axId val="90676159"/>
        <c:scaling>
          <c:orientation val="minMax"/>
        </c:scaling>
        <c:delete val="1"/>
        <c:axPos val="b"/>
        <c:numFmt formatCode="&quot;FY&quot;yy&quot;E&quot;" sourceLinked="1"/>
        <c:majorTickMark val="out"/>
        <c:minorTickMark val="none"/>
        <c:tickLblPos val="nextTo"/>
        <c:txPr>
          <a:bodyPr rot="-60000000" spcFirstLastPara="0"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77868351"/>
        <c:crosses val="autoZero"/>
        <c:auto val="1"/>
        <c:lblOffset val="100"/>
        <c:baseTimeUnit val="years"/>
      </c:dateAx>
      <c:valAx>
        <c:axId val="77868351"/>
        <c:scaling>
          <c:orientation val="minMax"/>
        </c:scaling>
        <c:delete val="0"/>
        <c:axPos val="r"/>
        <c:title>
          <c:tx>
            <c:rich>
              <a:bodyPr rot="-54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r>
                  <a:rPr lang="en-GB"/>
                  <a:t>Average Sale Price</a:t>
                </a:r>
                <a:endParaRPr lang="en-GB"/>
              </a:p>
            </c:rich>
          </c:tx>
          <c:layout/>
          <c:overlay val="0"/>
          <c:spPr>
            <a:noFill/>
            <a:ln>
              <a:noFill/>
            </a:ln>
            <a:effectLst/>
          </c:spPr>
        </c:title>
        <c:numFmt formatCode="&quot;$&quot;#,##0.0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crossAx val="90676159"/>
        <c:crosses val="max"/>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lang="en-US" sz="1000" b="0" i="0" u="none" strike="noStrike" kern="1200" baseline="0">
              <a:solidFill>
                <a:srgbClr val="53565A"/>
              </a:solidFill>
              <a:latin typeface="Arial" panose="020B0604020202020204" pitchFamily="7" charset="0"/>
              <a:ea typeface="+mn-ea"/>
              <a:cs typeface="Arial" panose="020B0604020202020204" pitchFamily="7" charset="0"/>
            </a:defRPr>
          </a:pPr>
        </a:p>
      </c:txPr>
    </c:legend>
    <c:plotVisOnly val="1"/>
    <c:dispBlanksAs val="gap"/>
    <c:showDLblsOverMax val="0"/>
  </c:chart>
  <c:spPr>
    <a:noFill/>
    <a:ln w="9525" cap="flat" cmpd="sng" algn="ctr">
      <a:noFill/>
      <a:round/>
    </a:ln>
    <a:effectLst/>
  </c:spPr>
  <c:txPr>
    <a:bodyPr/>
    <a:lstStyle/>
    <a:p>
      <a:pPr>
        <a:defRPr lang="en-US" sz="1000">
          <a:solidFill>
            <a:srgbClr val="53565A"/>
          </a:solidFill>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616310892172961"/>
          <c:y val="0.251749416861046"/>
          <c:w val="0.926600985221675"/>
          <c:h val="0.644951682772409"/>
        </c:manualLayout>
      </c:layout>
      <c:areaChart>
        <c:grouping val="standard"/>
        <c:varyColors val="0"/>
        <c:ser>
          <c:idx val="0"/>
          <c:order val="0"/>
          <c:tx>
            <c:strRef>
              <c:f>"closing cash from FY2019 - Fy2024E"</c:f>
              <c:strCache>
                <c:ptCount val="1"/>
                <c:pt idx="0">
                  <c:v>closing cash from FY2019 - Fy2024E</c:v>
                </c:pt>
              </c:strCache>
            </c:strRef>
          </c:tx>
          <c:spPr>
            <a:solidFill>
              <a:srgbClr val="00B050"/>
            </a:solidFill>
            <a:ln>
              <a:noFill/>
            </a:ln>
            <a:effectLst/>
          </c:spPr>
          <c:dLbls>
            <c:dLbl>
              <c:idx val="4"/>
              <c:layout>
                <c:manualLayout>
                  <c:x val="-0.0821018062397373"/>
                  <c:y val="0.0238253915361546"/>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rial" panose="020B0604020202020204" pitchFamily="7" charset="0"/>
                    <a:ea typeface="+mn-ea"/>
                    <a:cs typeface="Arial" panose="020B0604020202020204" pitchFamily="7" charset="0"/>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'Cash Flow Forecast'!$D$3:$I$3</c:f>
              <c:numCache>
                <c:formatCode>"FY"yy"A"</c:formatCode>
                <c:ptCount val="6"/>
                <c:pt idx="0" c:formatCode="&quot;FY&quot;yy&quot;A&quot;">
                  <c:v>43830</c:v>
                </c:pt>
                <c:pt idx="1" c:formatCode="&quot;FY&quot;yy&quot;E&quot;">
                  <c:v>44196</c:v>
                </c:pt>
                <c:pt idx="2" c:formatCode="&quot;FY&quot;yy&quot;E&quot;">
                  <c:v>44561</c:v>
                </c:pt>
                <c:pt idx="3" c:formatCode="&quot;FY&quot;yy&quot;E&quot;">
                  <c:v>44926</c:v>
                </c:pt>
                <c:pt idx="4" c:formatCode="&quot;FY&quot;yy&quot;E&quot;">
                  <c:v>45291</c:v>
                </c:pt>
                <c:pt idx="5" c:formatCode="&quot;FY&quot;yy&quot;E&quot;">
                  <c:v>45657</c:v>
                </c:pt>
              </c:numCache>
            </c:numRef>
          </c:cat>
          <c:val>
            <c:numRef>
              <c:f>'Cash Flow Forecast'!$E$17:$I$17</c:f>
              <c:numCache>
                <c:formatCode>#,##0;\(#,##0\);\-</c:formatCode>
                <c:ptCount val="5"/>
                <c:pt idx="0">
                  <c:v>15000</c:v>
                </c:pt>
                <c:pt idx="1">
                  <c:v>15000</c:v>
                </c:pt>
                <c:pt idx="2">
                  <c:v>15000</c:v>
                </c:pt>
                <c:pt idx="3">
                  <c:v>15000</c:v>
                </c:pt>
                <c:pt idx="4">
                  <c:v>52259.3770880125</c:v>
                </c:pt>
              </c:numCache>
            </c:numRef>
          </c:val>
        </c:ser>
        <c:dLbls>
          <c:showLegendKey val="0"/>
          <c:showVal val="1"/>
          <c:showCatName val="0"/>
          <c:showSerName val="0"/>
          <c:showPercent val="0"/>
          <c:showBubbleSize val="0"/>
        </c:dLbls>
        <c:axId val="627386767"/>
        <c:axId val="1142798159"/>
      </c:area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0" vertOverflow="ellipsis" vert="horz" wrap="square" anchor="ctr" anchorCtr="1"/>
          <a:lstStyle/>
          <a:p>
            <a:pPr>
              <a:defRPr lang="en-US" sz="1000" b="0" i="0" u="none" strike="noStrike" kern="1200" baseline="0">
                <a:solidFill>
                  <a:schemeClr val="bg1"/>
                </a:solidFill>
                <a:latin typeface="Arial" panose="020B0604020202020204" pitchFamily="7" charset="0"/>
                <a:ea typeface="+mn-ea"/>
                <a:cs typeface="Arial" panose="020B0604020202020204" pitchFamily="7" charset="0"/>
              </a:defRPr>
            </a:pPr>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lang="en-US" sz="1000" b="0" i="0" u="none" strike="noStrike" kern="1200" baseline="0">
                <a:solidFill>
                  <a:schemeClr val="bg1"/>
                </a:solidFill>
                <a:latin typeface="Arial" panose="020B0604020202020204" pitchFamily="7" charset="0"/>
                <a:ea typeface="+mn-ea"/>
                <a:cs typeface="Arial" panose="020B0604020202020204" pitchFamily="7" charset="0"/>
              </a:defRPr>
            </a:pPr>
          </a:p>
        </c:txPr>
        <c:crossAx val="627386767"/>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lang="en-US" sz="1000">
          <a:solidFill>
            <a:schemeClr val="bg1"/>
          </a:solidFill>
          <a:latin typeface="Arial" panose="020B0604020202020204" pitchFamily="7" charset="0"/>
          <a:cs typeface="Arial" panose="020B0604020202020204" pitchFamily="7" charset="0"/>
        </a:defRPr>
      </a:pPr>
    </a:p>
  </c:txPr>
  <c:externalData r:id="rId1">
    <c:autoUpdate val="0"/>
  </c:externalData>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659944</xdr:colOff>
      <xdr:row>4</xdr:row>
      <xdr:rowOff>97971</xdr:rowOff>
    </xdr:from>
    <xdr:to>
      <xdr:col>7</xdr:col>
      <xdr:colOff>639535</xdr:colOff>
      <xdr:row>27</xdr:row>
      <xdr:rowOff>108857</xdr:rowOff>
    </xdr:to>
    <xdr:graphicFrame>
      <xdr:nvGraphicFramePr>
        <xdr:cNvPr id="2" name="Chart 1"/>
        <xdr:cNvGraphicFramePr/>
      </xdr:nvGraphicFramePr>
      <xdr:xfrm>
        <a:off x="847725" y="1115695"/>
        <a:ext cx="10634980" cy="43922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659944</xdr:colOff>
      <xdr:row>32</xdr:row>
      <xdr:rowOff>27214</xdr:rowOff>
    </xdr:from>
    <xdr:to>
      <xdr:col>7</xdr:col>
      <xdr:colOff>639535</xdr:colOff>
      <xdr:row>55</xdr:row>
      <xdr:rowOff>38100</xdr:rowOff>
    </xdr:to>
    <xdr:graphicFrame>
      <xdr:nvGraphicFramePr>
        <xdr:cNvPr id="3" name="Chart 2"/>
        <xdr:cNvGraphicFramePr/>
      </xdr:nvGraphicFramePr>
      <xdr:xfrm>
        <a:off x="847725" y="6378575"/>
        <a:ext cx="10634980" cy="439293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659944</xdr:colOff>
      <xdr:row>60</xdr:row>
      <xdr:rowOff>81642</xdr:rowOff>
    </xdr:from>
    <xdr:to>
      <xdr:col>7</xdr:col>
      <xdr:colOff>639535</xdr:colOff>
      <xdr:row>83</xdr:row>
      <xdr:rowOff>92528</xdr:rowOff>
    </xdr:to>
    <xdr:graphicFrame>
      <xdr:nvGraphicFramePr>
        <xdr:cNvPr id="4" name="Chart 3"/>
        <xdr:cNvGraphicFramePr/>
      </xdr:nvGraphicFramePr>
      <xdr:xfrm>
        <a:off x="847725" y="11767185"/>
        <a:ext cx="10634980" cy="439229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667200</xdr:colOff>
      <xdr:row>116</xdr:row>
      <xdr:rowOff>148318</xdr:rowOff>
    </xdr:from>
    <xdr:to>
      <xdr:col>7</xdr:col>
      <xdr:colOff>629558</xdr:colOff>
      <xdr:row>139</xdr:row>
      <xdr:rowOff>157390</xdr:rowOff>
    </xdr:to>
    <xdr:graphicFrame>
      <xdr:nvGraphicFramePr>
        <xdr:cNvPr id="6" name="Chart 5"/>
        <xdr:cNvGraphicFramePr/>
      </xdr:nvGraphicFramePr>
      <xdr:xfrm>
        <a:off x="854710" y="22501860"/>
        <a:ext cx="10617835" cy="439039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6350</xdr:colOff>
      <xdr:row>91</xdr:row>
      <xdr:rowOff>163195</xdr:rowOff>
    </xdr:from>
    <xdr:to>
      <xdr:col>7</xdr:col>
      <xdr:colOff>785495</xdr:colOff>
      <xdr:row>111</xdr:row>
      <xdr:rowOff>164465</xdr:rowOff>
    </xdr:to>
    <xdr:graphicFrame>
      <xdr:nvGraphicFramePr>
        <xdr:cNvPr id="7" name="Chart 6"/>
        <xdr:cNvGraphicFramePr/>
      </xdr:nvGraphicFramePr>
      <xdr:xfrm>
        <a:off x="6350" y="17754600"/>
        <a:ext cx="11622405" cy="381127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id="1" name="Table1" displayName="Table1" ref="B3:C16" totalsRowShown="0">
  <autoFilter xmlns:etc="http://www.wps.cn/officeDocument/2017/etCustomData" ref="B3:C16" etc:filterBottomFollowUsedRange="0"/>
  <sortState ref="B3:C16">
    <sortCondition ref="B3:B16"/>
  </sortState>
  <tableColumns count="2">
    <tableColumn id="1" name="Term" dataDxfId="0"/>
    <tableColumn id="2" name="Definition"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7"/>
  <sheetViews>
    <sheetView showGridLines="0" view="pageBreakPreview" zoomScale="85" zoomScaleNormal="100" workbookViewId="0">
      <selection activeCell="A1" sqref="A1"/>
    </sheetView>
  </sheetViews>
  <sheetFormatPr defaultColWidth="20.6909090909091" defaultRowHeight="15" customHeight="1" outlineLevelCol="2"/>
  <cols>
    <col min="1" max="1" width="2.69090909090909" style="2" customWidth="1"/>
    <col min="2" max="3" width="50.6909090909091" style="2" customWidth="1"/>
    <col min="4" max="4" width="1.69090909090909" style="2" customWidth="1"/>
    <col min="5" max="16384" width="20.6909090909091" style="2"/>
  </cols>
  <sheetData>
    <row r="1" s="1" customFormat="1" ht="35.15" customHeight="1" spans="2:2">
      <c r="B1" s="3" t="s">
        <v>0</v>
      </c>
    </row>
    <row r="3" ht="40" customHeight="1" spans="2:3">
      <c r="B3" s="56" t="s">
        <v>1</v>
      </c>
      <c r="C3" s="57" t="s">
        <v>2</v>
      </c>
    </row>
    <row r="4" ht="25" spans="2:3">
      <c r="B4" s="58" t="s">
        <v>3</v>
      </c>
      <c r="C4" s="59" t="s">
        <v>4</v>
      </c>
    </row>
    <row r="5" ht="25" spans="2:3">
      <c r="B5" s="58" t="s">
        <v>5</v>
      </c>
      <c r="C5" s="59" t="s">
        <v>6</v>
      </c>
    </row>
    <row r="6" ht="50" spans="2:3">
      <c r="B6" s="58" t="s">
        <v>7</v>
      </c>
      <c r="C6" s="59" t="s">
        <v>8</v>
      </c>
    </row>
    <row r="7" ht="25" spans="2:3">
      <c r="B7" s="58" t="s">
        <v>9</v>
      </c>
      <c r="C7" s="59" t="s">
        <v>10</v>
      </c>
    </row>
    <row r="8" ht="62.5" spans="2:3">
      <c r="B8" s="58" t="s">
        <v>11</v>
      </c>
      <c r="C8" s="59" t="s">
        <v>12</v>
      </c>
    </row>
    <row r="9" ht="87.5" spans="2:3">
      <c r="B9" s="58" t="s">
        <v>13</v>
      </c>
      <c r="C9" s="59" t="s">
        <v>14</v>
      </c>
    </row>
    <row r="10" ht="50" spans="2:3">
      <c r="B10" s="58" t="s">
        <v>15</v>
      </c>
      <c r="C10" s="59" t="s">
        <v>16</v>
      </c>
    </row>
    <row r="11" ht="37.5" spans="2:3">
      <c r="B11" s="58" t="s">
        <v>17</v>
      </c>
      <c r="C11" s="59" t="s">
        <v>18</v>
      </c>
    </row>
    <row r="12" ht="37.5" spans="2:3">
      <c r="B12" s="58" t="s">
        <v>19</v>
      </c>
      <c r="C12" s="59" t="s">
        <v>20</v>
      </c>
    </row>
    <row r="13" ht="200" spans="2:3">
      <c r="B13" s="58" t="s">
        <v>21</v>
      </c>
      <c r="C13" s="59" t="s">
        <v>22</v>
      </c>
    </row>
    <row r="14" ht="50" spans="2:3">
      <c r="B14" s="58" t="s">
        <v>23</v>
      </c>
      <c r="C14" s="59" t="s">
        <v>24</v>
      </c>
    </row>
    <row r="15" ht="50" spans="2:3">
      <c r="B15" s="58" t="s">
        <v>25</v>
      </c>
      <c r="C15" s="59" t="s">
        <v>26</v>
      </c>
    </row>
    <row r="16" ht="50" spans="2:3">
      <c r="B16" s="58" t="s">
        <v>27</v>
      </c>
      <c r="C16" s="59" t="s">
        <v>28</v>
      </c>
    </row>
    <row r="17" customHeight="1" spans="2:3">
      <c r="B17" s="60"/>
      <c r="C17" s="61"/>
    </row>
  </sheetData>
  <pageMargins left="0.7" right="0.7" top="0.75" bottom="0.75" header="0.3" footer="0.3"/>
  <pageSetup paperSize="9" scale="18" orientation="portrait" verticalDpi="12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showGridLines="0" view="pageBreakPreview" zoomScale="70" zoomScaleNormal="100" workbookViewId="0">
      <pane xSplit="3" ySplit="3" topLeftCell="E4" activePane="bottomRight" state="frozenSplit"/>
      <selection/>
      <selection pane="topRight"/>
      <selection pane="bottomLeft"/>
      <selection pane="bottomRight" activeCell="E4" sqref="E4"/>
    </sheetView>
  </sheetViews>
  <sheetFormatPr defaultColWidth="20.6909090909091" defaultRowHeight="15" customHeight="1"/>
  <cols>
    <col min="1" max="1" width="2.69090909090909" style="2" customWidth="1"/>
    <col min="2" max="2" width="36" style="2" customWidth="1"/>
    <col min="3" max="3" width="23.3090909090909" style="2" customWidth="1"/>
    <col min="4" max="4" width="23.3090909090909" style="2" hidden="1" customWidth="1" outlineLevel="1"/>
    <col min="5" max="5" width="23.3090909090909" style="2" customWidth="1" collapsed="1"/>
    <col min="6" max="9" width="23.3090909090909" style="2" customWidth="1"/>
    <col min="10" max="10" width="1.69090909090909" style="2" customWidth="1"/>
    <col min="11" max="16384" width="20.6909090909091" style="2"/>
  </cols>
  <sheetData>
    <row r="1" s="1" customFormat="1" ht="35.15" customHeight="1" spans="2:5">
      <c r="B1" s="3" t="s">
        <v>29</v>
      </c>
      <c r="C1" s="4"/>
      <c r="D1" s="4"/>
      <c r="E1" s="4"/>
    </row>
    <row r="3" customHeight="1" spans="2:9">
      <c r="B3" s="17" t="s">
        <v>30</v>
      </c>
      <c r="C3" s="18" t="s">
        <v>31</v>
      </c>
      <c r="D3" s="19">
        <v>43830</v>
      </c>
      <c r="E3" s="20">
        <f t="shared" ref="E3:I3" si="0">EOMONTH(D3,12)</f>
        <v>44196</v>
      </c>
      <c r="F3" s="20">
        <f t="shared" si="0"/>
        <v>44561</v>
      </c>
      <c r="G3" s="20">
        <f t="shared" si="0"/>
        <v>44926</v>
      </c>
      <c r="H3" s="20">
        <f t="shared" si="0"/>
        <v>45291</v>
      </c>
      <c r="I3" s="20">
        <f t="shared" si="0"/>
        <v>45657</v>
      </c>
    </row>
    <row r="4" customHeight="1" spans="4:9">
      <c r="D4" s="21"/>
      <c r="E4" s="21"/>
      <c r="F4" s="21"/>
      <c r="G4" s="21"/>
      <c r="H4" s="21"/>
      <c r="I4" s="21"/>
    </row>
    <row r="5" s="15" customFormat="1" customHeight="1" spans="1:9">
      <c r="A5" s="37" t="s">
        <v>32</v>
      </c>
      <c r="B5" s="37" t="s">
        <v>33</v>
      </c>
      <c r="D5" s="38"/>
      <c r="E5" s="38"/>
      <c r="F5" s="38"/>
      <c r="G5" s="38"/>
      <c r="H5" s="38"/>
      <c r="I5" s="38"/>
    </row>
    <row r="6" customHeight="1" spans="4:9">
      <c r="D6" s="21"/>
      <c r="E6" s="21"/>
      <c r="F6" s="21"/>
      <c r="G6" s="21"/>
      <c r="H6" s="21"/>
      <c r="I6" s="21"/>
    </row>
    <row r="7" customHeight="1" spans="2:9">
      <c r="B7" s="50" t="s">
        <v>34</v>
      </c>
      <c r="D7" s="21"/>
      <c r="E7" s="21"/>
      <c r="F7" s="21"/>
      <c r="G7" s="21"/>
      <c r="H7" s="21"/>
      <c r="I7" s="21"/>
    </row>
    <row r="8" customHeight="1" spans="2:9">
      <c r="B8" s="2" t="s">
        <v>35</v>
      </c>
      <c r="C8" s="39" t="s">
        <v>36</v>
      </c>
      <c r="D8" s="51"/>
      <c r="E8" s="52">
        <v>100000</v>
      </c>
      <c r="F8" s="52">
        <f>E8*1.1</f>
        <v>110000</v>
      </c>
      <c r="G8" s="52">
        <f>F8*1.09</f>
        <v>119900</v>
      </c>
      <c r="H8" s="52">
        <f>G8*1.08</f>
        <v>129492</v>
      </c>
      <c r="I8" s="52">
        <f>H8*1.07</f>
        <v>138556.44</v>
      </c>
    </row>
    <row r="9" customHeight="1" spans="2:9">
      <c r="B9" s="2" t="s">
        <v>37</v>
      </c>
      <c r="C9" s="39" t="s">
        <v>38</v>
      </c>
      <c r="D9" s="51"/>
      <c r="E9" s="53">
        <v>4</v>
      </c>
      <c r="F9" s="53">
        <f>E9*1.04</f>
        <v>4.16</v>
      </c>
      <c r="G9" s="53">
        <f t="shared" ref="G9:I9" si="1">F9*1.04</f>
        <v>4.3264</v>
      </c>
      <c r="H9" s="53">
        <f t="shared" si="1"/>
        <v>4.499456</v>
      </c>
      <c r="I9" s="53">
        <f t="shared" si="1"/>
        <v>4.67943424</v>
      </c>
    </row>
    <row r="10" customHeight="1" spans="4:9">
      <c r="D10" s="21"/>
      <c r="E10" s="21"/>
      <c r="F10" s="21"/>
      <c r="G10" s="21"/>
      <c r="H10" s="21"/>
      <c r="I10" s="21"/>
    </row>
    <row r="11" customHeight="1" spans="2:9">
      <c r="B11" s="50" t="s">
        <v>39</v>
      </c>
      <c r="D11" s="21"/>
      <c r="E11" s="21"/>
      <c r="F11" s="21"/>
      <c r="G11" s="21"/>
      <c r="H11" s="21"/>
      <c r="I11" s="21"/>
    </row>
    <row r="12" customHeight="1" spans="2:9">
      <c r="B12" s="2" t="s">
        <v>35</v>
      </c>
      <c r="C12" s="39" t="s">
        <v>36</v>
      </c>
      <c r="D12" s="51"/>
      <c r="E12" s="52">
        <v>60000</v>
      </c>
      <c r="F12" s="52">
        <f>E12*1.1</f>
        <v>66000</v>
      </c>
      <c r="G12" s="52">
        <f>F12*1.09</f>
        <v>71940</v>
      </c>
      <c r="H12" s="52">
        <f>G12*1.08</f>
        <v>77695.2</v>
      </c>
      <c r="I12" s="52">
        <f>H12*1.07</f>
        <v>83133.864</v>
      </c>
    </row>
    <row r="13" customHeight="1" spans="2:9">
      <c r="B13" s="2" t="s">
        <v>37</v>
      </c>
      <c r="C13" s="39" t="s">
        <v>38</v>
      </c>
      <c r="D13" s="51"/>
      <c r="E13" s="53">
        <v>3</v>
      </c>
      <c r="F13" s="53">
        <f>E13*1.04</f>
        <v>3.12</v>
      </c>
      <c r="G13" s="53">
        <f t="shared" ref="G13:I13" si="2">F13*1.04</f>
        <v>3.2448</v>
      </c>
      <c r="H13" s="53">
        <f t="shared" si="2"/>
        <v>3.374592</v>
      </c>
      <c r="I13" s="53">
        <f t="shared" si="2"/>
        <v>3.50957568</v>
      </c>
    </row>
    <row r="14" customHeight="1" spans="4:9">
      <c r="D14" s="21"/>
      <c r="E14" s="21"/>
      <c r="F14" s="21"/>
      <c r="G14" s="21"/>
      <c r="H14" s="21"/>
      <c r="I14" s="21"/>
    </row>
    <row r="15" customHeight="1" spans="2:9">
      <c r="B15" s="50" t="s">
        <v>40</v>
      </c>
      <c r="D15" s="21"/>
      <c r="E15" s="21"/>
      <c r="F15" s="21"/>
      <c r="G15" s="21"/>
      <c r="H15" s="21"/>
      <c r="I15" s="21"/>
    </row>
    <row r="16" customHeight="1" spans="2:9">
      <c r="B16" s="2" t="s">
        <v>35</v>
      </c>
      <c r="C16" s="39" t="s">
        <v>36</v>
      </c>
      <c r="D16" s="51"/>
      <c r="E16" s="52">
        <v>50000</v>
      </c>
      <c r="F16" s="52">
        <f>E16*1.1</f>
        <v>55000</v>
      </c>
      <c r="G16" s="52">
        <f>F16*1.09</f>
        <v>59950</v>
      </c>
      <c r="H16" s="52">
        <f>G16*1.08</f>
        <v>64746</v>
      </c>
      <c r="I16" s="52">
        <f>H16*1.07</f>
        <v>69278.22</v>
      </c>
    </row>
    <row r="17" customHeight="1" spans="2:9">
      <c r="B17" s="2" t="s">
        <v>37</v>
      </c>
      <c r="C17" s="39" t="s">
        <v>38</v>
      </c>
      <c r="D17" s="51"/>
      <c r="E17" s="53">
        <v>2.5</v>
      </c>
      <c r="F17" s="53">
        <f>E17*1.04</f>
        <v>2.6</v>
      </c>
      <c r="G17" s="53">
        <f t="shared" ref="G17:I17" si="3">F17*1.04</f>
        <v>2.704</v>
      </c>
      <c r="H17" s="53">
        <f t="shared" si="3"/>
        <v>2.81216</v>
      </c>
      <c r="I17" s="53">
        <f t="shared" si="3"/>
        <v>2.9246464</v>
      </c>
    </row>
    <row r="18" customHeight="1" spans="4:9">
      <c r="D18" s="21"/>
      <c r="E18" s="21"/>
      <c r="F18" s="21"/>
      <c r="G18" s="21"/>
      <c r="H18" s="21"/>
      <c r="I18" s="21"/>
    </row>
    <row r="19" s="15" customFormat="1" customHeight="1" spans="1:9">
      <c r="A19" s="37" t="s">
        <v>32</v>
      </c>
      <c r="B19" s="37" t="s">
        <v>41</v>
      </c>
      <c r="D19" s="38"/>
      <c r="E19" s="38"/>
      <c r="F19" s="38"/>
      <c r="G19" s="38"/>
      <c r="H19" s="38"/>
      <c r="I19" s="38"/>
    </row>
    <row r="20" customHeight="1" spans="4:9">
      <c r="D20" s="21"/>
      <c r="E20" s="21"/>
      <c r="F20" s="21"/>
      <c r="G20" s="21"/>
      <c r="H20" s="21"/>
      <c r="I20" s="21"/>
    </row>
    <row r="21" customHeight="1" spans="2:9">
      <c r="B21" s="50" t="s">
        <v>7</v>
      </c>
      <c r="D21" s="21"/>
      <c r="E21" s="21"/>
      <c r="F21" s="21"/>
      <c r="G21" s="21"/>
      <c r="H21" s="21"/>
      <c r="I21" s="21"/>
    </row>
    <row r="22" customHeight="1" spans="2:9">
      <c r="B22" s="2" t="s">
        <v>42</v>
      </c>
      <c r="C22" s="39" t="s">
        <v>38</v>
      </c>
      <c r="D22" s="51"/>
      <c r="E22" s="53">
        <v>1.5</v>
      </c>
      <c r="F22" s="53">
        <f>E22*1.02</f>
        <v>1.53</v>
      </c>
      <c r="G22" s="53">
        <f t="shared" ref="G22:I24" si="4">F22*1.02</f>
        <v>1.5606</v>
      </c>
      <c r="H22" s="53">
        <f t="shared" si="4"/>
        <v>1.591812</v>
      </c>
      <c r="I22" s="53">
        <f t="shared" si="4"/>
        <v>1.62364824</v>
      </c>
    </row>
    <row r="23" customHeight="1" spans="2:9">
      <c r="B23" s="2" t="s">
        <v>43</v>
      </c>
      <c r="C23" s="39" t="s">
        <v>38</v>
      </c>
      <c r="D23" s="51"/>
      <c r="E23" s="53">
        <v>0.8</v>
      </c>
      <c r="F23" s="53">
        <f t="shared" ref="F23:F24" si="5">E23*1.02</f>
        <v>0.816</v>
      </c>
      <c r="G23" s="53">
        <f t="shared" si="4"/>
        <v>0.83232</v>
      </c>
      <c r="H23" s="53">
        <f t="shared" si="4"/>
        <v>0.8489664</v>
      </c>
      <c r="I23" s="53">
        <f t="shared" si="4"/>
        <v>0.865945728</v>
      </c>
    </row>
    <row r="24" customHeight="1" spans="2:9">
      <c r="B24" s="2" t="s">
        <v>44</v>
      </c>
      <c r="C24" s="39" t="s">
        <v>38</v>
      </c>
      <c r="D24" s="51"/>
      <c r="E24" s="53">
        <v>1.1</v>
      </c>
      <c r="F24" s="53">
        <f t="shared" si="5"/>
        <v>1.122</v>
      </c>
      <c r="G24" s="53">
        <f t="shared" si="4"/>
        <v>1.14444</v>
      </c>
      <c r="H24" s="53">
        <f t="shared" si="4"/>
        <v>1.1673288</v>
      </c>
      <c r="I24" s="53">
        <f t="shared" si="4"/>
        <v>1.190675376</v>
      </c>
    </row>
    <row r="25" customHeight="1" spans="4:9">
      <c r="D25" s="21"/>
      <c r="E25" s="21"/>
      <c r="F25" s="21"/>
      <c r="G25" s="21"/>
      <c r="H25" s="21"/>
      <c r="I25" s="21"/>
    </row>
    <row r="26" customHeight="1" spans="2:9">
      <c r="B26" s="50" t="s">
        <v>23</v>
      </c>
      <c r="D26" s="21"/>
      <c r="E26" s="21"/>
      <c r="F26" s="21"/>
      <c r="G26" s="21"/>
      <c r="H26" s="21"/>
      <c r="I26" s="21"/>
    </row>
    <row r="27" customHeight="1" spans="2:9">
      <c r="B27" s="2" t="s">
        <v>45</v>
      </c>
      <c r="C27" s="39" t="s">
        <v>38</v>
      </c>
      <c r="D27" s="51"/>
      <c r="E27" s="52">
        <v>150000</v>
      </c>
      <c r="F27" s="52">
        <f>E27*1.05</f>
        <v>157500</v>
      </c>
      <c r="G27" s="52">
        <f t="shared" ref="G27:I27" si="6">F27*1.05</f>
        <v>165375</v>
      </c>
      <c r="H27" s="52">
        <f t="shared" si="6"/>
        <v>173643.75</v>
      </c>
      <c r="I27" s="52">
        <f t="shared" si="6"/>
        <v>182325.9375</v>
      </c>
    </row>
    <row r="28" customHeight="1" spans="2:9">
      <c r="B28" s="2" t="s">
        <v>46</v>
      </c>
      <c r="C28" s="39" t="s">
        <v>38</v>
      </c>
      <c r="D28" s="51"/>
      <c r="E28" s="52">
        <v>60000</v>
      </c>
      <c r="F28" s="52">
        <f>E28*1.03</f>
        <v>61800</v>
      </c>
      <c r="G28" s="52">
        <f t="shared" ref="G28:I28" si="7">F28*1.03</f>
        <v>63654</v>
      </c>
      <c r="H28" s="52">
        <f t="shared" si="7"/>
        <v>65563.62</v>
      </c>
      <c r="I28" s="52">
        <f t="shared" si="7"/>
        <v>67530.5286</v>
      </c>
    </row>
    <row r="29" customHeight="1" spans="2:9">
      <c r="B29" s="2" t="s">
        <v>47</v>
      </c>
      <c r="C29" s="39" t="s">
        <v>38</v>
      </c>
      <c r="D29" s="51"/>
      <c r="E29" s="52">
        <v>10000</v>
      </c>
      <c r="F29" s="52">
        <f>E29*1.05</f>
        <v>10500</v>
      </c>
      <c r="G29" s="52">
        <f t="shared" ref="G29:I30" si="8">F29*1.05</f>
        <v>11025</v>
      </c>
      <c r="H29" s="52">
        <f t="shared" si="8"/>
        <v>11576.25</v>
      </c>
      <c r="I29" s="52">
        <f t="shared" si="8"/>
        <v>12155.0625</v>
      </c>
    </row>
    <row r="30" customHeight="1" spans="2:9">
      <c r="B30" s="2" t="s">
        <v>48</v>
      </c>
      <c r="C30" s="39" t="s">
        <v>38</v>
      </c>
      <c r="D30" s="51"/>
      <c r="E30" s="52">
        <v>5000</v>
      </c>
      <c r="F30" s="52">
        <f>E30*1.05</f>
        <v>5250</v>
      </c>
      <c r="G30" s="52">
        <f t="shared" si="8"/>
        <v>5512.5</v>
      </c>
      <c r="H30" s="52">
        <f t="shared" si="8"/>
        <v>5788.125</v>
      </c>
      <c r="I30" s="52">
        <f t="shared" si="8"/>
        <v>6077.53125</v>
      </c>
    </row>
    <row r="31" customHeight="1" spans="4:9">
      <c r="D31" s="21"/>
      <c r="E31" s="21"/>
      <c r="F31" s="21"/>
      <c r="G31" s="21"/>
      <c r="H31" s="21"/>
      <c r="I31" s="21"/>
    </row>
    <row r="32" customHeight="1" spans="2:9">
      <c r="B32" s="50" t="s">
        <v>49</v>
      </c>
      <c r="D32" s="21"/>
      <c r="E32" s="21"/>
      <c r="F32" s="21"/>
      <c r="G32" s="21"/>
      <c r="H32" s="21"/>
      <c r="I32" s="21"/>
    </row>
    <row r="33" customHeight="1" spans="2:9">
      <c r="B33" s="2" t="s">
        <v>50</v>
      </c>
      <c r="C33" s="39" t="s">
        <v>51</v>
      </c>
      <c r="D33" s="51"/>
      <c r="E33" s="54">
        <v>-0.05</v>
      </c>
      <c r="F33" s="54">
        <f>E33+0.25%</f>
        <v>-0.0475</v>
      </c>
      <c r="G33" s="54">
        <f t="shared" ref="G33:I33" si="9">F33+0.25%</f>
        <v>-0.045</v>
      </c>
      <c r="H33" s="54">
        <f t="shared" si="9"/>
        <v>-0.0425</v>
      </c>
      <c r="I33" s="54">
        <f t="shared" si="9"/>
        <v>-0.04</v>
      </c>
    </row>
    <row r="34" customHeight="1" spans="4:9">
      <c r="D34" s="21"/>
      <c r="E34" s="21"/>
      <c r="F34" s="21"/>
      <c r="G34" s="21"/>
      <c r="H34" s="21"/>
      <c r="I34" s="21"/>
    </row>
    <row r="35" s="15" customFormat="1" customHeight="1" spans="1:9">
      <c r="A35" s="37" t="s">
        <v>32</v>
      </c>
      <c r="B35" s="37" t="s">
        <v>52</v>
      </c>
      <c r="D35" s="38"/>
      <c r="E35" s="38"/>
      <c r="F35" s="38"/>
      <c r="G35" s="38"/>
      <c r="H35" s="38"/>
      <c r="I35" s="38"/>
    </row>
    <row r="36" customHeight="1" spans="4:9">
      <c r="D36" s="21"/>
      <c r="E36" s="21"/>
      <c r="F36" s="21"/>
      <c r="G36" s="21"/>
      <c r="H36" s="21"/>
      <c r="I36" s="21"/>
    </row>
    <row r="37" customHeight="1" spans="2:9">
      <c r="B37" s="2" t="s">
        <v>53</v>
      </c>
      <c r="C37" s="39" t="s">
        <v>51</v>
      </c>
      <c r="D37" s="51"/>
      <c r="E37" s="55">
        <f>E33</f>
        <v>-0.05</v>
      </c>
      <c r="F37" s="54">
        <f t="shared" ref="F37:I37" si="10">F33</f>
        <v>-0.0475</v>
      </c>
      <c r="G37" s="54">
        <f t="shared" si="10"/>
        <v>-0.045</v>
      </c>
      <c r="H37" s="54">
        <f t="shared" si="10"/>
        <v>-0.0425</v>
      </c>
      <c r="I37" s="54">
        <f t="shared" si="10"/>
        <v>-0.04</v>
      </c>
    </row>
    <row r="38" customHeight="1" spans="2:9">
      <c r="B38" s="2" t="s">
        <v>54</v>
      </c>
      <c r="C38" s="39" t="s">
        <v>51</v>
      </c>
      <c r="D38" s="51"/>
      <c r="E38" s="55">
        <v>-0.01</v>
      </c>
      <c r="F38" s="54">
        <v>-0.01</v>
      </c>
      <c r="G38" s="54">
        <v>-0.01</v>
      </c>
      <c r="H38" s="54">
        <v>-0.01</v>
      </c>
      <c r="I38" s="54">
        <v>-0.01</v>
      </c>
    </row>
    <row r="39" customHeight="1" spans="2:9">
      <c r="B39" s="2" t="s">
        <v>11</v>
      </c>
      <c r="C39" s="39" t="s">
        <v>55</v>
      </c>
      <c r="D39" s="51"/>
      <c r="E39" s="54">
        <v>0.6</v>
      </c>
      <c r="F39" s="54">
        <v>0.6</v>
      </c>
      <c r="G39" s="54">
        <v>0.6</v>
      </c>
      <c r="H39" s="54">
        <v>0.6</v>
      </c>
      <c r="I39" s="54">
        <v>0.6</v>
      </c>
    </row>
    <row r="40" customHeight="1" spans="4:9">
      <c r="D40" s="21"/>
      <c r="E40" s="21"/>
      <c r="F40" s="21"/>
      <c r="G40" s="21"/>
      <c r="H40" s="21"/>
      <c r="I40" s="21"/>
    </row>
    <row r="41" s="15" customFormat="1" customHeight="1" spans="1:9">
      <c r="A41" s="37" t="s">
        <v>32</v>
      </c>
      <c r="B41" s="37" t="s">
        <v>56</v>
      </c>
      <c r="D41" s="38"/>
      <c r="E41" s="38"/>
      <c r="F41" s="38"/>
      <c r="G41" s="38"/>
      <c r="H41" s="38"/>
      <c r="I41" s="38"/>
    </row>
    <row r="42" customHeight="1" spans="4:9">
      <c r="D42" s="21"/>
      <c r="E42" s="21"/>
      <c r="F42" s="21"/>
      <c r="G42" s="21"/>
      <c r="H42" s="21"/>
      <c r="I42" s="21"/>
    </row>
    <row r="43" customHeight="1" spans="2:9">
      <c r="B43" s="2" t="s">
        <v>57</v>
      </c>
      <c r="C43" s="39" t="s">
        <v>55</v>
      </c>
      <c r="D43" s="51"/>
      <c r="E43" s="54">
        <v>0.21</v>
      </c>
      <c r="F43" s="54">
        <v>0.21</v>
      </c>
      <c r="G43" s="54">
        <v>0.21</v>
      </c>
      <c r="H43" s="54">
        <v>0.21</v>
      </c>
      <c r="I43" s="54">
        <v>0.21</v>
      </c>
    </row>
    <row r="44" customHeight="1" spans="2:9">
      <c r="B44" s="2" t="s">
        <v>58</v>
      </c>
      <c r="C44" s="39" t="s">
        <v>55</v>
      </c>
      <c r="D44" s="51"/>
      <c r="E44" s="54">
        <v>0.04</v>
      </c>
      <c r="F44" s="54">
        <v>0.04</v>
      </c>
      <c r="G44" s="54">
        <v>0.04</v>
      </c>
      <c r="H44" s="54">
        <v>0.04</v>
      </c>
      <c r="I44" s="54">
        <v>0.04</v>
      </c>
    </row>
    <row r="45" customHeight="1" spans="2:9">
      <c r="B45" s="2" t="s">
        <v>59</v>
      </c>
      <c r="C45" s="39" t="s">
        <v>55</v>
      </c>
      <c r="D45" s="51"/>
      <c r="E45" s="54">
        <v>0.01</v>
      </c>
      <c r="F45" s="54">
        <v>0.01</v>
      </c>
      <c r="G45" s="54">
        <v>0.01</v>
      </c>
      <c r="H45" s="54">
        <v>0.01</v>
      </c>
      <c r="I45" s="54">
        <v>0.01</v>
      </c>
    </row>
    <row r="46" customHeight="1" spans="4:9">
      <c r="D46" s="21"/>
      <c r="E46" s="21"/>
      <c r="F46" s="21"/>
      <c r="G46" s="21"/>
      <c r="H46" s="21"/>
      <c r="I46" s="21"/>
    </row>
    <row r="47" s="16" customFormat="1" customHeight="1" spans="1:2">
      <c r="A47" s="4" t="s">
        <v>32</v>
      </c>
      <c r="B47" s="4" t="s">
        <v>60</v>
      </c>
    </row>
  </sheetData>
  <pageMargins left="0.7" right="0.7" top="0.75" bottom="0.75" header="0.3" footer="0.3"/>
  <pageSetup paperSize="9" scale="18" orientation="portrait"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showGridLines="0" view="pageBreakPreview" zoomScale="70" zoomScaleNormal="100" workbookViewId="0">
      <pane xSplit="3" ySplit="3" topLeftCell="D4" activePane="bottomRight" state="frozenSplit"/>
      <selection/>
      <selection pane="topRight"/>
      <selection pane="bottomLeft"/>
      <selection pane="bottomRight" activeCell="E4" sqref="E4"/>
    </sheetView>
  </sheetViews>
  <sheetFormatPr defaultColWidth="20.6909090909091" defaultRowHeight="15" customHeight="1"/>
  <cols>
    <col min="1" max="1" width="2.69090909090909" style="2" customWidth="1"/>
    <col min="2" max="2" width="36" style="2" customWidth="1"/>
    <col min="3" max="3" width="23.3090909090909" style="2" customWidth="1"/>
    <col min="4" max="4" width="23.3090909090909" style="2" hidden="1" customWidth="1" outlineLevel="1"/>
    <col min="5" max="5" width="23.3090909090909" style="2" customWidth="1" collapsed="1"/>
    <col min="6" max="9" width="23.3090909090909" style="2" customWidth="1"/>
    <col min="10" max="10" width="1.69090909090909" style="2" customWidth="1"/>
    <col min="11" max="16384" width="20.6909090909091" style="2"/>
  </cols>
  <sheetData>
    <row r="1" s="1" customFormat="1" ht="35.15" customHeight="1" spans="2:5">
      <c r="B1" s="3" t="s">
        <v>61</v>
      </c>
      <c r="C1" s="4"/>
      <c r="D1" s="4"/>
      <c r="E1" s="4"/>
    </row>
    <row r="3" customHeight="1" spans="2:9">
      <c r="B3" s="17" t="s">
        <v>30</v>
      </c>
      <c r="C3" s="18" t="s">
        <v>31</v>
      </c>
      <c r="D3" s="19">
        <v>43830</v>
      </c>
      <c r="E3" s="20">
        <f t="shared" ref="E3:I3" si="0">EOMONTH(D3,12)</f>
        <v>44196</v>
      </c>
      <c r="F3" s="20">
        <f t="shared" si="0"/>
        <v>44561</v>
      </c>
      <c r="G3" s="20">
        <f t="shared" si="0"/>
        <v>44926</v>
      </c>
      <c r="H3" s="20">
        <f t="shared" si="0"/>
        <v>45291</v>
      </c>
      <c r="I3" s="20">
        <f t="shared" si="0"/>
        <v>45657</v>
      </c>
    </row>
    <row r="4" customHeight="1" spans="4:9">
      <c r="D4" s="21"/>
      <c r="E4" s="21"/>
      <c r="F4" s="21"/>
      <c r="G4" s="21"/>
      <c r="H4" s="21"/>
      <c r="I4" s="21"/>
    </row>
    <row r="5" customHeight="1" spans="2:9">
      <c r="B5" s="22" t="s">
        <v>62</v>
      </c>
      <c r="C5" s="23" t="s">
        <v>38</v>
      </c>
      <c r="E5" s="25">
        <f>'Forecast Assumptions'!E8*'Forecast Assumptions'!E9</f>
        <v>400000</v>
      </c>
      <c r="F5" s="25">
        <f>'Forecast Assumptions'!F8*'Forecast Assumptions'!F9</f>
        <v>457600</v>
      </c>
      <c r="G5" s="25">
        <f>'Forecast Assumptions'!G8*'Forecast Assumptions'!G9</f>
        <v>518735.36</v>
      </c>
      <c r="H5" s="25">
        <f>'Forecast Assumptions'!H8*'Forecast Assumptions'!H9</f>
        <v>582643.556352</v>
      </c>
      <c r="I5" s="25">
        <f>'Forecast Assumptions'!I8*'Forecast Assumptions'!I9</f>
        <v>648365.749508506</v>
      </c>
    </row>
    <row r="6" customHeight="1" spans="2:9">
      <c r="B6" s="22" t="s">
        <v>63</v>
      </c>
      <c r="C6" s="23" t="s">
        <v>38</v>
      </c>
      <c r="E6" s="25">
        <f>'Forecast Assumptions'!E12*'Forecast Assumptions'!E13</f>
        <v>180000</v>
      </c>
      <c r="F6" s="25">
        <f>'Forecast Assumptions'!F12*'Forecast Assumptions'!F13</f>
        <v>205920</v>
      </c>
      <c r="G6" s="25">
        <f>'Forecast Assumptions'!G12*'Forecast Assumptions'!G13</f>
        <v>233430.912</v>
      </c>
      <c r="H6" s="25">
        <f>'Forecast Assumptions'!H12*'Forecast Assumptions'!H13</f>
        <v>262189.6003584</v>
      </c>
      <c r="I6" s="25">
        <f>'Forecast Assumptions'!I12*'Forecast Assumptions'!I13</f>
        <v>291764.587278828</v>
      </c>
    </row>
    <row r="7" customHeight="1" spans="2:9">
      <c r="B7" s="22" t="s">
        <v>64</v>
      </c>
      <c r="C7" s="23" t="s">
        <v>38</v>
      </c>
      <c r="E7" s="25">
        <f>'Forecast Assumptions'!E16*'Forecast Assumptions'!E17</f>
        <v>125000</v>
      </c>
      <c r="F7" s="25">
        <f>'Forecast Assumptions'!F16*'Forecast Assumptions'!F17</f>
        <v>143000</v>
      </c>
      <c r="G7" s="25">
        <f>'Forecast Assumptions'!G16*'Forecast Assumptions'!G17</f>
        <v>162104.8</v>
      </c>
      <c r="H7" s="25">
        <f>'Forecast Assumptions'!H16*'Forecast Assumptions'!H17</f>
        <v>182076.11136</v>
      </c>
      <c r="I7" s="25">
        <f>'Forecast Assumptions'!I16*'Forecast Assumptions'!I17</f>
        <v>202614.296721408</v>
      </c>
    </row>
    <row r="8" customHeight="1" spans="2:9">
      <c r="B8" s="27" t="s">
        <v>65</v>
      </c>
      <c r="C8" s="28" t="s">
        <v>38</v>
      </c>
      <c r="D8" s="40"/>
      <c r="E8" s="41">
        <f t="shared" ref="E8:I8" si="1">SUM(E5:E7)</f>
        <v>705000</v>
      </c>
      <c r="F8" s="42">
        <f t="shared" si="1"/>
        <v>806520</v>
      </c>
      <c r="G8" s="42">
        <f t="shared" si="1"/>
        <v>914271.072</v>
      </c>
      <c r="H8" s="42">
        <f t="shared" si="1"/>
        <v>1026909.2680704</v>
      </c>
      <c r="I8" s="42">
        <f t="shared" si="1"/>
        <v>1142744.63350874</v>
      </c>
    </row>
    <row r="9" customHeight="1" spans="2:9">
      <c r="B9" s="43" t="s">
        <v>66</v>
      </c>
      <c r="C9" s="39" t="s">
        <v>55</v>
      </c>
      <c r="E9" s="44"/>
      <c r="F9" s="45">
        <f t="shared" ref="F9:I9" si="2">F8/E8-1</f>
        <v>0.144</v>
      </c>
      <c r="G9" s="45">
        <f t="shared" si="2"/>
        <v>0.1336</v>
      </c>
      <c r="H9" s="45">
        <f t="shared" si="2"/>
        <v>0.1232</v>
      </c>
      <c r="I9" s="45">
        <f t="shared" si="2"/>
        <v>0.1128</v>
      </c>
    </row>
    <row r="11" customHeight="1" spans="2:9">
      <c r="B11" s="22" t="s">
        <v>67</v>
      </c>
      <c r="C11" s="23" t="s">
        <v>38</v>
      </c>
      <c r="E11" s="25">
        <f>-'Forecast Assumptions'!E8*'Forecast Assumptions'!E22</f>
        <v>-150000</v>
      </c>
      <c r="F11" s="25">
        <f>-'Forecast Assumptions'!F8*'Forecast Assumptions'!F22</f>
        <v>-168300</v>
      </c>
      <c r="G11" s="25">
        <f>-'Forecast Assumptions'!G8*'Forecast Assumptions'!G22</f>
        <v>-187115.94</v>
      </c>
      <c r="H11" s="25">
        <f>-'Forecast Assumptions'!H8*'Forecast Assumptions'!H22</f>
        <v>-206126.919504</v>
      </c>
      <c r="I11" s="25">
        <f>-'Forecast Assumptions'!I8*'Forecast Assumptions'!I22</f>
        <v>-224966.919946666</v>
      </c>
    </row>
    <row r="12" customHeight="1" spans="2:9">
      <c r="B12" s="22" t="s">
        <v>68</v>
      </c>
      <c r="C12" s="23" t="s">
        <v>38</v>
      </c>
      <c r="E12" s="25">
        <f>-'Forecast Assumptions'!E12*'Forecast Assumptions'!E23</f>
        <v>-48000</v>
      </c>
      <c r="F12" s="25">
        <f>-'Forecast Assumptions'!F12*'Forecast Assumptions'!F23</f>
        <v>-53856</v>
      </c>
      <c r="G12" s="25">
        <f>-'Forecast Assumptions'!G12*'Forecast Assumptions'!G23</f>
        <v>-59877.1008</v>
      </c>
      <c r="H12" s="25">
        <f>-'Forecast Assumptions'!H12*'Forecast Assumptions'!H23</f>
        <v>-65960.61424128</v>
      </c>
      <c r="I12" s="25">
        <f>-'Forecast Assumptions'!I12*'Forecast Assumptions'!I23</f>
        <v>-71989.414382933</v>
      </c>
    </row>
    <row r="13" customHeight="1" spans="2:9">
      <c r="B13" s="22" t="s">
        <v>69</v>
      </c>
      <c r="C13" s="23" t="s">
        <v>38</v>
      </c>
      <c r="E13" s="25">
        <f>-'Forecast Assumptions'!E16*'Forecast Assumptions'!E24</f>
        <v>-55000</v>
      </c>
      <c r="F13" s="25">
        <f>-'Forecast Assumptions'!F16*'Forecast Assumptions'!F24</f>
        <v>-61710</v>
      </c>
      <c r="G13" s="25">
        <f>-'Forecast Assumptions'!G16*'Forecast Assumptions'!G24</f>
        <v>-68609.178</v>
      </c>
      <c r="H13" s="25">
        <f>-'Forecast Assumptions'!H16*'Forecast Assumptions'!H24</f>
        <v>-75579.8704848</v>
      </c>
      <c r="I13" s="25">
        <f>-'Forecast Assumptions'!I16*'Forecast Assumptions'!I24</f>
        <v>-82487.8706471108</v>
      </c>
    </row>
    <row r="14" customHeight="1" spans="2:9">
      <c r="B14" s="27" t="s">
        <v>70</v>
      </c>
      <c r="C14" s="28" t="s">
        <v>38</v>
      </c>
      <c r="D14" s="40"/>
      <c r="E14" s="42">
        <f>SUM(E8,E11:E13)</f>
        <v>452000</v>
      </c>
      <c r="F14" s="42">
        <f t="shared" ref="F14:I14" si="3">SUM(F8,F11:F13)</f>
        <v>522654</v>
      </c>
      <c r="G14" s="42">
        <f t="shared" si="3"/>
        <v>598668.8532</v>
      </c>
      <c r="H14" s="42">
        <f t="shared" si="3"/>
        <v>679241.86384032</v>
      </c>
      <c r="I14" s="42">
        <f t="shared" si="3"/>
        <v>763300.428532032</v>
      </c>
    </row>
    <row r="15" customHeight="1" spans="2:9">
      <c r="B15" s="43" t="s">
        <v>71</v>
      </c>
      <c r="C15" s="39" t="s">
        <v>55</v>
      </c>
      <c r="E15" s="46">
        <f>E14/E$8</f>
        <v>0.64113475177305</v>
      </c>
      <c r="F15" s="46">
        <f t="shared" ref="F15:I15" si="4">F14/F$8</f>
        <v>0.648036006546645</v>
      </c>
      <c r="G15" s="46">
        <f t="shared" si="4"/>
        <v>0.654804544882286</v>
      </c>
      <c r="H15" s="46">
        <f t="shared" si="4"/>
        <v>0.661442919019165</v>
      </c>
      <c r="I15" s="46">
        <f t="shared" si="4"/>
        <v>0.667953632114951</v>
      </c>
    </row>
    <row r="17" customHeight="1" spans="2:9">
      <c r="B17" s="22" t="s">
        <v>45</v>
      </c>
      <c r="C17" s="23" t="s">
        <v>38</v>
      </c>
      <c r="E17" s="25">
        <f>-'Forecast Assumptions'!E27</f>
        <v>-150000</v>
      </c>
      <c r="F17" s="25">
        <f>-'Forecast Assumptions'!F27</f>
        <v>-157500</v>
      </c>
      <c r="G17" s="25">
        <f>-'Forecast Assumptions'!G27</f>
        <v>-165375</v>
      </c>
      <c r="H17" s="25">
        <f>-'Forecast Assumptions'!H27</f>
        <v>-173643.75</v>
      </c>
      <c r="I17" s="25">
        <f>-'Forecast Assumptions'!I27</f>
        <v>-182325.9375</v>
      </c>
    </row>
    <row r="18" customHeight="1" spans="2:9">
      <c r="B18" s="22" t="s">
        <v>46</v>
      </c>
      <c r="C18" s="23" t="s">
        <v>38</v>
      </c>
      <c r="E18" s="25">
        <f>-'Forecast Assumptions'!E28</f>
        <v>-60000</v>
      </c>
      <c r="F18" s="25">
        <f>-'Forecast Assumptions'!F28</f>
        <v>-61800</v>
      </c>
      <c r="G18" s="25">
        <f>-'Forecast Assumptions'!G28</f>
        <v>-63654</v>
      </c>
      <c r="H18" s="25">
        <f>-'Forecast Assumptions'!H28</f>
        <v>-65563.62</v>
      </c>
      <c r="I18" s="25">
        <f>-'Forecast Assumptions'!I28</f>
        <v>-67530.5286</v>
      </c>
    </row>
    <row r="19" customHeight="1" spans="2:9">
      <c r="B19" s="22" t="s">
        <v>47</v>
      </c>
      <c r="C19" s="23" t="s">
        <v>38</v>
      </c>
      <c r="E19" s="25">
        <f>-'Forecast Assumptions'!E29</f>
        <v>-10000</v>
      </c>
      <c r="F19" s="25">
        <f>-'Forecast Assumptions'!F29</f>
        <v>-10500</v>
      </c>
      <c r="G19" s="25">
        <f>-'Forecast Assumptions'!G29</f>
        <v>-11025</v>
      </c>
      <c r="H19" s="25">
        <f>-'Forecast Assumptions'!H29</f>
        <v>-11576.25</v>
      </c>
      <c r="I19" s="25">
        <f>-'Forecast Assumptions'!I29</f>
        <v>-12155.0625</v>
      </c>
    </row>
    <row r="20" customHeight="1" spans="2:9">
      <c r="B20" s="22" t="s">
        <v>48</v>
      </c>
      <c r="C20" s="23" t="s">
        <v>38</v>
      </c>
      <c r="E20" s="25">
        <f>-'Forecast Assumptions'!E30</f>
        <v>-5000</v>
      </c>
      <c r="F20" s="25">
        <f>-'Forecast Assumptions'!F30</f>
        <v>-5250</v>
      </c>
      <c r="G20" s="25">
        <f>-'Forecast Assumptions'!G30</f>
        <v>-5512.5</v>
      </c>
      <c r="H20" s="25">
        <f>-'Forecast Assumptions'!H30</f>
        <v>-5788.125</v>
      </c>
      <c r="I20" s="25">
        <f>-'Forecast Assumptions'!I30</f>
        <v>-6077.53125</v>
      </c>
    </row>
    <row r="21" customHeight="1" spans="2:9">
      <c r="B21" s="27" t="s">
        <v>13</v>
      </c>
      <c r="C21" s="28" t="s">
        <v>38</v>
      </c>
      <c r="D21" s="47"/>
      <c r="E21" s="42">
        <f t="shared" ref="E21:I21" si="5">SUM(E14,E17:E20)</f>
        <v>227000</v>
      </c>
      <c r="F21" s="42">
        <f t="shared" si="5"/>
        <v>287604</v>
      </c>
      <c r="G21" s="42">
        <f t="shared" si="5"/>
        <v>353102.3532</v>
      </c>
      <c r="H21" s="42">
        <f t="shared" si="5"/>
        <v>422670.11884032</v>
      </c>
      <c r="I21" s="42">
        <f t="shared" si="5"/>
        <v>495211.368682032</v>
      </c>
    </row>
    <row r="22" customHeight="1" spans="2:9">
      <c r="B22" s="43" t="s">
        <v>71</v>
      </c>
      <c r="C22" s="39" t="s">
        <v>55</v>
      </c>
      <c r="E22" s="45">
        <f>E21/E$8</f>
        <v>0.321985815602837</v>
      </c>
      <c r="F22" s="45">
        <f t="shared" ref="F22:I22" si="6">F21/F$8</f>
        <v>0.356598720428508</v>
      </c>
      <c r="G22" s="45">
        <f t="shared" si="6"/>
        <v>0.386211883995822</v>
      </c>
      <c r="H22" s="45">
        <f t="shared" si="6"/>
        <v>0.411594414406769</v>
      </c>
      <c r="I22" s="45">
        <f t="shared" si="6"/>
        <v>0.433352609289015</v>
      </c>
    </row>
    <row r="24" customHeight="1" spans="2:10">
      <c r="B24" s="22" t="s">
        <v>72</v>
      </c>
      <c r="C24" s="23" t="s">
        <v>38</v>
      </c>
      <c r="E24" s="25">
        <f>'Forecast Assumptions'!E33*E8</f>
        <v>-35250</v>
      </c>
      <c r="F24" s="25">
        <f>'Forecast Assumptions'!F33*F8</f>
        <v>-38309.7</v>
      </c>
      <c r="G24" s="25">
        <f>'Forecast Assumptions'!G33*G8</f>
        <v>-41142.19824</v>
      </c>
      <c r="H24" s="25">
        <f>'Forecast Assumptions'!H33*H8</f>
        <v>-43643.643892992</v>
      </c>
      <c r="I24" s="25">
        <f>'Forecast Assumptions'!I33*I8</f>
        <v>-45709.7853403497</v>
      </c>
      <c r="J24" s="22"/>
    </row>
    <row r="25" customHeight="1" spans="2:10">
      <c r="B25" s="27" t="s">
        <v>73</v>
      </c>
      <c r="C25" s="28" t="s">
        <v>38</v>
      </c>
      <c r="D25" s="47"/>
      <c r="E25" s="42">
        <f t="shared" ref="E25:I25" si="7">SUM(E21,E24)</f>
        <v>191750</v>
      </c>
      <c r="F25" s="42">
        <f t="shared" si="7"/>
        <v>249294.3</v>
      </c>
      <c r="G25" s="42">
        <f t="shared" si="7"/>
        <v>311960.15496</v>
      </c>
      <c r="H25" s="42">
        <f t="shared" si="7"/>
        <v>379026.474947328</v>
      </c>
      <c r="I25" s="42">
        <f t="shared" si="7"/>
        <v>449501.583341683</v>
      </c>
      <c r="J25" s="22"/>
    </row>
    <row r="26" customHeight="1" spans="2:10">
      <c r="B26" s="43" t="s">
        <v>71</v>
      </c>
      <c r="C26" s="39" t="s">
        <v>55</v>
      </c>
      <c r="E26" s="45">
        <f>E25/E$8</f>
        <v>0.271985815602837</v>
      </c>
      <c r="F26" s="45">
        <f t="shared" ref="F26:I26" si="8">F25/F$8</f>
        <v>0.309098720428508</v>
      </c>
      <c r="G26" s="45">
        <f t="shared" si="8"/>
        <v>0.341211883995822</v>
      </c>
      <c r="H26" s="45">
        <f t="shared" si="8"/>
        <v>0.369094414406769</v>
      </c>
      <c r="I26" s="45">
        <f t="shared" si="8"/>
        <v>0.393352609289015</v>
      </c>
      <c r="J26" s="22"/>
    </row>
    <row r="28" customHeight="1" spans="2:9">
      <c r="B28" s="2" t="s">
        <v>74</v>
      </c>
      <c r="C28" s="39" t="s">
        <v>38</v>
      </c>
      <c r="E28" s="25">
        <f>'Cash Flow Forecast'!E8</f>
        <v>-15850</v>
      </c>
      <c r="F28" s="25">
        <f>'Cash Flow Forecast'!F8</f>
        <v>-13908.624</v>
      </c>
      <c r="G28" s="25">
        <f>'Cash Flow Forecast'!G8</f>
        <v>-11255.95705536</v>
      </c>
      <c r="H28" s="25">
        <f>'Cash Flow Forecast'!H8</f>
        <v>-7820.76442264535</v>
      </c>
      <c r="I28" s="25">
        <f>'Cash Flow Forecast'!I8</f>
        <v>-3539.48794884152</v>
      </c>
    </row>
    <row r="29" customHeight="1" spans="2:9">
      <c r="B29" s="27" t="s">
        <v>75</v>
      </c>
      <c r="C29" s="28" t="s">
        <v>38</v>
      </c>
      <c r="D29" s="47"/>
      <c r="E29" s="47">
        <f t="shared" ref="E29:F29" si="9">SUM(E25,E28)</f>
        <v>175900</v>
      </c>
      <c r="F29" s="47">
        <f t="shared" si="9"/>
        <v>235385.676</v>
      </c>
      <c r="G29" s="47">
        <f t="shared" ref="G29:I29" si="10">SUM(G25,G28)</f>
        <v>300704.19790464</v>
      </c>
      <c r="H29" s="47">
        <f t="shared" si="10"/>
        <v>371205.710524683</v>
      </c>
      <c r="I29" s="47">
        <f t="shared" si="10"/>
        <v>445962.095392841</v>
      </c>
    </row>
    <row r="30" customHeight="1" spans="2:9">
      <c r="B30" s="43" t="s">
        <v>71</v>
      </c>
      <c r="C30" s="39" t="s">
        <v>55</v>
      </c>
      <c r="E30" s="48">
        <f>E29/E$8</f>
        <v>0.249503546099291</v>
      </c>
      <c r="F30" s="48">
        <f t="shared" ref="F30:I30" si="11">F29/F$8</f>
        <v>0.291853489064127</v>
      </c>
      <c r="G30" s="48">
        <f t="shared" si="11"/>
        <v>0.328900483799448</v>
      </c>
      <c r="H30" s="48">
        <f t="shared" si="11"/>
        <v>0.361478586343068</v>
      </c>
      <c r="I30" s="48">
        <f t="shared" si="11"/>
        <v>0.390255252412375</v>
      </c>
    </row>
    <row r="32" customHeight="1" spans="2:9">
      <c r="B32" s="22" t="s">
        <v>76</v>
      </c>
      <c r="C32" s="23" t="s">
        <v>38</v>
      </c>
      <c r="E32" s="25">
        <f>-'Forecast Assumptions'!E43*'P&amp;L Forecast'!E29</f>
        <v>-36939</v>
      </c>
      <c r="F32" s="25">
        <f>-'Forecast Assumptions'!F43*'P&amp;L Forecast'!F29</f>
        <v>-49430.99196</v>
      </c>
      <c r="G32" s="25">
        <f>-'Forecast Assumptions'!G43*'P&amp;L Forecast'!G29</f>
        <v>-63147.8815599744</v>
      </c>
      <c r="H32" s="25">
        <f>-'Forecast Assumptions'!H43*'P&amp;L Forecast'!H29</f>
        <v>-77953.1992101834</v>
      </c>
      <c r="I32" s="25">
        <f>-'Forecast Assumptions'!I43*'P&amp;L Forecast'!I29</f>
        <v>-93652.0400324967</v>
      </c>
    </row>
    <row r="33" customHeight="1" spans="2:9">
      <c r="B33" s="27" t="s">
        <v>77</v>
      </c>
      <c r="C33" s="28" t="s">
        <v>38</v>
      </c>
      <c r="D33" s="47"/>
      <c r="E33" s="42">
        <f t="shared" ref="E33:F33" si="12">SUM(E29,E32)</f>
        <v>138961</v>
      </c>
      <c r="F33" s="42">
        <f t="shared" si="12"/>
        <v>185954.68404</v>
      </c>
      <c r="G33" s="42">
        <f t="shared" ref="G33:I33" si="13">SUM(G29,G32)</f>
        <v>237556.316344666</v>
      </c>
      <c r="H33" s="42">
        <f t="shared" si="13"/>
        <v>293252.511314499</v>
      </c>
      <c r="I33" s="42">
        <f t="shared" si="13"/>
        <v>352310.055360345</v>
      </c>
    </row>
    <row r="34" customHeight="1" spans="2:9">
      <c r="B34" s="43" t="s">
        <v>71</v>
      </c>
      <c r="C34" s="39" t="s">
        <v>55</v>
      </c>
      <c r="E34" s="45">
        <f>E33/E$8</f>
        <v>0.19710780141844</v>
      </c>
      <c r="F34" s="45">
        <f t="shared" ref="F34:I34" si="14">F33/F$8</f>
        <v>0.230564256360661</v>
      </c>
      <c r="G34" s="45">
        <f t="shared" si="14"/>
        <v>0.259831382201564</v>
      </c>
      <c r="H34" s="45">
        <f t="shared" si="14"/>
        <v>0.285568083211024</v>
      </c>
      <c r="I34" s="45">
        <f t="shared" si="14"/>
        <v>0.308301649405776</v>
      </c>
    </row>
    <row r="36" customHeight="1" spans="2:9">
      <c r="B36" s="22" t="s">
        <v>11</v>
      </c>
      <c r="C36" s="23" t="s">
        <v>55</v>
      </c>
      <c r="E36" s="49">
        <f>'Forecast Assumptions'!E39</f>
        <v>0.6</v>
      </c>
      <c r="F36" s="49">
        <f>'Forecast Assumptions'!F39</f>
        <v>0.6</v>
      </c>
      <c r="G36" s="49">
        <f>'Forecast Assumptions'!G39</f>
        <v>0.6</v>
      </c>
      <c r="H36" s="49">
        <f>'Forecast Assumptions'!H39</f>
        <v>0.6</v>
      </c>
      <c r="I36" s="49">
        <f>'Forecast Assumptions'!I39</f>
        <v>0.6</v>
      </c>
    </row>
    <row r="37" customHeight="1" spans="2:9">
      <c r="B37" s="27" t="s">
        <v>78</v>
      </c>
      <c r="C37" s="28" t="s">
        <v>38</v>
      </c>
      <c r="D37" s="47"/>
      <c r="E37" s="42">
        <f t="shared" ref="E37:I37" si="15">E33*E36</f>
        <v>83376.6</v>
      </c>
      <c r="F37" s="42">
        <f t="shared" si="15"/>
        <v>111572.810424</v>
      </c>
      <c r="G37" s="42">
        <f t="shared" si="15"/>
        <v>142533.789806799</v>
      </c>
      <c r="H37" s="42">
        <f t="shared" si="15"/>
        <v>175951.5067887</v>
      </c>
      <c r="I37" s="42">
        <f t="shared" si="15"/>
        <v>211386.033216207</v>
      </c>
    </row>
    <row r="38" customHeight="1" spans="4:9">
      <c r="D38" s="21"/>
      <c r="E38" s="21"/>
      <c r="F38" s="21"/>
      <c r="G38" s="21"/>
      <c r="H38" s="21"/>
      <c r="I38" s="21"/>
    </row>
    <row r="39" s="16" customFormat="1" customHeight="1" spans="1:2">
      <c r="A39" s="4" t="s">
        <v>32</v>
      </c>
      <c r="B39" s="4" t="s">
        <v>60</v>
      </c>
    </row>
  </sheetData>
  <pageMargins left="0.7" right="0.7" top="0.75" bottom="0.75" header="0.3" footer="0.3"/>
  <pageSetup paperSize="9" scale="18" orientation="portrait"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showGridLines="0" view="pageBreakPreview" zoomScale="70" zoomScaleNormal="100" workbookViewId="0">
      <pane xSplit="3" ySplit="3" topLeftCell="F4" activePane="bottomRight" state="frozenSplit"/>
      <selection/>
      <selection pane="topRight"/>
      <selection pane="bottomLeft"/>
      <selection pane="bottomRight" activeCell="D4" sqref="D4"/>
    </sheetView>
  </sheetViews>
  <sheetFormatPr defaultColWidth="20.6909090909091" defaultRowHeight="15" customHeight="1"/>
  <cols>
    <col min="1" max="1" width="2.69090909090909" style="2" customWidth="1"/>
    <col min="2" max="2" width="36" style="2" customWidth="1"/>
    <col min="3" max="3" width="23.3090909090909" style="2" customWidth="1"/>
    <col min="4" max="4" width="23.3090909090909" style="2" customWidth="1" outlineLevel="1"/>
    <col min="5" max="9" width="23.3090909090909" style="2" customWidth="1"/>
    <col min="10" max="10" width="1.69090909090909" style="2" customWidth="1"/>
    <col min="11" max="16384" width="20.6909090909091" style="2"/>
  </cols>
  <sheetData>
    <row r="1" s="1" customFormat="1" ht="35.15" customHeight="1" spans="2:5">
      <c r="B1" s="3" t="s">
        <v>79</v>
      </c>
      <c r="C1" s="4"/>
      <c r="D1" s="4"/>
      <c r="E1" s="4"/>
    </row>
    <row r="3" customHeight="1" spans="2:9">
      <c r="B3" s="17" t="s">
        <v>30</v>
      </c>
      <c r="C3" s="18" t="s">
        <v>31</v>
      </c>
      <c r="D3" s="19">
        <v>43830</v>
      </c>
      <c r="E3" s="20">
        <f t="shared" ref="E3:I3" si="0">EOMONTH(D3,12)</f>
        <v>44196</v>
      </c>
      <c r="F3" s="20">
        <f t="shared" si="0"/>
        <v>44561</v>
      </c>
      <c r="G3" s="20">
        <f t="shared" si="0"/>
        <v>44926</v>
      </c>
      <c r="H3" s="20">
        <f t="shared" si="0"/>
        <v>45291</v>
      </c>
      <c r="I3" s="20">
        <f t="shared" si="0"/>
        <v>45657</v>
      </c>
    </row>
    <row r="4" customHeight="1" spans="4:9">
      <c r="D4" s="21"/>
      <c r="E4" s="21"/>
      <c r="F4" s="21"/>
      <c r="G4" s="21"/>
      <c r="H4" s="21"/>
      <c r="I4" s="21"/>
    </row>
    <row r="5" customHeight="1" spans="2:9">
      <c r="B5" s="22" t="s">
        <v>13</v>
      </c>
      <c r="C5" s="23" t="s">
        <v>38</v>
      </c>
      <c r="D5" s="24"/>
      <c r="E5" s="25">
        <f>'P&amp;L Forecast'!E21</f>
        <v>227000</v>
      </c>
      <c r="F5" s="25">
        <f>'P&amp;L Forecast'!F21</f>
        <v>287604</v>
      </c>
      <c r="G5" s="25">
        <f>'P&amp;L Forecast'!G21</f>
        <v>353102.3532</v>
      </c>
      <c r="H5" s="25">
        <f>'P&amp;L Forecast'!H21</f>
        <v>422670.11884032</v>
      </c>
      <c r="I5" s="25">
        <f>'P&amp;L Forecast'!I21</f>
        <v>495211.368682032</v>
      </c>
    </row>
    <row r="6" customHeight="1" spans="2:9">
      <c r="B6" s="22" t="s">
        <v>80</v>
      </c>
      <c r="C6" s="23" t="s">
        <v>38</v>
      </c>
      <c r="D6" s="24"/>
      <c r="E6" s="25">
        <f>'P&amp;L Forecast'!E32</f>
        <v>-36939</v>
      </c>
      <c r="F6" s="25">
        <f>'P&amp;L Forecast'!F32</f>
        <v>-49430.99196</v>
      </c>
      <c r="G6" s="25">
        <f>'P&amp;L Forecast'!G32</f>
        <v>-63147.8815599744</v>
      </c>
      <c r="H6" s="25">
        <f>'P&amp;L Forecast'!H32</f>
        <v>-77953.1992101834</v>
      </c>
      <c r="I6" s="25">
        <f>'P&amp;L Forecast'!I32</f>
        <v>-93652.0400324967</v>
      </c>
    </row>
    <row r="7" customHeight="1" spans="2:9">
      <c r="B7" s="22" t="s">
        <v>81</v>
      </c>
      <c r="C7" s="23" t="s">
        <v>38</v>
      </c>
      <c r="D7" s="24"/>
      <c r="E7" s="26">
        <f>'Forecast Assumptions'!E38*'P&amp;L Forecast'!E8</f>
        <v>-7050</v>
      </c>
      <c r="F7" s="25">
        <f>'Forecast Assumptions'!F38*'P&amp;L Forecast'!F8</f>
        <v>-8065.2</v>
      </c>
      <c r="G7" s="25">
        <f>'Forecast Assumptions'!G38*'P&amp;L Forecast'!G8</f>
        <v>-9142.71072</v>
      </c>
      <c r="H7" s="25">
        <f>'Forecast Assumptions'!H38*'P&amp;L Forecast'!H8</f>
        <v>-10269.092680704</v>
      </c>
      <c r="I7" s="25">
        <f>'Forecast Assumptions'!I38*'P&amp;L Forecast'!I8</f>
        <v>-11427.4463350874</v>
      </c>
    </row>
    <row r="8" customHeight="1" spans="2:9">
      <c r="B8" s="22" t="s">
        <v>74</v>
      </c>
      <c r="C8" s="23" t="s">
        <v>38</v>
      </c>
      <c r="D8" s="24"/>
      <c r="E8" s="25">
        <f>(-'Forecast Assumptions'!E44*'Cash Flow Forecast'!E21)+('Cash Flow Forecast'!E15*'Forecast Assumptions'!E45)</f>
        <v>-15850</v>
      </c>
      <c r="F8" s="25">
        <f>(-'Forecast Assumptions'!F44*'Cash Flow Forecast'!F21)+('Cash Flow Forecast'!F15*'Forecast Assumptions'!F45)</f>
        <v>-13908.624</v>
      </c>
      <c r="G8" s="25">
        <f>(-'Forecast Assumptions'!G44*'Cash Flow Forecast'!G21)+('Cash Flow Forecast'!G15*'Forecast Assumptions'!G45)</f>
        <v>-11255.95705536</v>
      </c>
      <c r="H8" s="25">
        <f>(-'Forecast Assumptions'!H44*'Cash Flow Forecast'!H21)+('Cash Flow Forecast'!H15*'Forecast Assumptions'!H45)</f>
        <v>-7820.76442264535</v>
      </c>
      <c r="I8" s="25">
        <f>(-'Forecast Assumptions'!I44*'Cash Flow Forecast'!I21)+('Cash Flow Forecast'!I15*'Forecast Assumptions'!I45)</f>
        <v>-3539.48794884152</v>
      </c>
    </row>
    <row r="9" customHeight="1" spans="2:9">
      <c r="B9" s="22" t="s">
        <v>82</v>
      </c>
      <c r="C9" s="23" t="s">
        <v>38</v>
      </c>
      <c r="D9" s="24"/>
      <c r="E9" s="26">
        <f>'Forecast Assumptions'!E37*'P&amp;L Forecast'!E8</f>
        <v>-35250</v>
      </c>
      <c r="F9" s="26">
        <f>'Forecast Assumptions'!F37*'P&amp;L Forecast'!F8</f>
        <v>-38309.7</v>
      </c>
      <c r="G9" s="26">
        <f>'Forecast Assumptions'!G37*'P&amp;L Forecast'!G8</f>
        <v>-41142.19824</v>
      </c>
      <c r="H9" s="26">
        <f>'Forecast Assumptions'!H37*'P&amp;L Forecast'!H8</f>
        <v>-43643.643892992</v>
      </c>
      <c r="I9" s="26">
        <f>'Forecast Assumptions'!I37*'P&amp;L Forecast'!I8</f>
        <v>-45709.7853403497</v>
      </c>
    </row>
    <row r="10" customHeight="1" spans="2:9">
      <c r="B10" s="22" t="s">
        <v>83</v>
      </c>
      <c r="C10" s="23" t="s">
        <v>38</v>
      </c>
      <c r="D10" s="24"/>
      <c r="E10" s="25">
        <f>-'P&amp;L Forecast'!E37</f>
        <v>-83376.6</v>
      </c>
      <c r="F10" s="25">
        <f>-'P&amp;L Forecast'!F37</f>
        <v>-111572.810424</v>
      </c>
      <c r="G10" s="25">
        <f>-'P&amp;L Forecast'!G37</f>
        <v>-142533.789806799</v>
      </c>
      <c r="H10" s="25">
        <f>-'P&amp;L Forecast'!H37</f>
        <v>-175951.5067887</v>
      </c>
      <c r="I10" s="25">
        <f>-'P&amp;L Forecast'!I37</f>
        <v>-211386.033216207</v>
      </c>
    </row>
    <row r="11" customHeight="1" spans="2:9">
      <c r="B11" s="27" t="s">
        <v>84</v>
      </c>
      <c r="C11" s="28" t="s">
        <v>38</v>
      </c>
      <c r="D11" s="29"/>
      <c r="E11" s="30">
        <f>SUM(E5:E10)</f>
        <v>48534.4</v>
      </c>
      <c r="F11" s="30">
        <f t="shared" ref="F11:I11" si="1">SUM(F5:F10)</f>
        <v>66316.673616</v>
      </c>
      <c r="G11" s="30">
        <f t="shared" si="1"/>
        <v>85879.8158178663</v>
      </c>
      <c r="H11" s="30">
        <f t="shared" si="1"/>
        <v>107031.911845096</v>
      </c>
      <c r="I11" s="30">
        <f t="shared" si="1"/>
        <v>129496.57580905</v>
      </c>
    </row>
    <row r="12" customHeight="1" spans="2:9">
      <c r="B12" s="10" t="s">
        <v>85</v>
      </c>
      <c r="C12" s="31" t="s">
        <v>38</v>
      </c>
      <c r="D12" s="32"/>
      <c r="E12" s="33">
        <f>-MIN(E11,E21)</f>
        <v>-48534.4</v>
      </c>
      <c r="F12" s="33">
        <f t="shared" ref="F12:I12" si="2">-MIN(F11,F21)</f>
        <v>-66316.673616</v>
      </c>
      <c r="G12" s="33">
        <f t="shared" si="2"/>
        <v>-85879.8158178663</v>
      </c>
      <c r="H12" s="33">
        <f t="shared" si="2"/>
        <v>-107031.911845096</v>
      </c>
      <c r="I12" s="33">
        <f t="shared" si="2"/>
        <v>-92237.198721038</v>
      </c>
    </row>
    <row r="13" customHeight="1" spans="2:9">
      <c r="B13" s="27" t="s">
        <v>86</v>
      </c>
      <c r="C13" s="28" t="s">
        <v>38</v>
      </c>
      <c r="D13" s="29"/>
      <c r="E13" s="34">
        <f>SUM(E11:E12)</f>
        <v>0</v>
      </c>
      <c r="F13" s="34">
        <f t="shared" ref="F13:I13" si="3">SUM(F11:F12)</f>
        <v>0</v>
      </c>
      <c r="G13" s="34">
        <f t="shared" si="3"/>
        <v>0</v>
      </c>
      <c r="H13" s="34">
        <f t="shared" si="3"/>
        <v>0</v>
      </c>
      <c r="I13" s="34">
        <f t="shared" si="3"/>
        <v>37259.3770880125</v>
      </c>
    </row>
    <row r="15" customHeight="1" spans="2:9">
      <c r="B15" s="24" t="s">
        <v>87</v>
      </c>
      <c r="C15" s="31" t="s">
        <v>38</v>
      </c>
      <c r="E15" s="35">
        <f>D17</f>
        <v>15000</v>
      </c>
      <c r="F15" s="35">
        <f t="shared" ref="F15:I15" si="4">E17</f>
        <v>15000</v>
      </c>
      <c r="G15" s="35">
        <f t="shared" si="4"/>
        <v>15000</v>
      </c>
      <c r="H15" s="35">
        <f t="shared" si="4"/>
        <v>15000</v>
      </c>
      <c r="I15" s="35">
        <f t="shared" si="4"/>
        <v>15000</v>
      </c>
    </row>
    <row r="16" customHeight="1" spans="2:10">
      <c r="B16" s="24" t="s">
        <v>86</v>
      </c>
      <c r="C16" s="31" t="s">
        <v>38</v>
      </c>
      <c r="E16" s="35">
        <f>E13</f>
        <v>0</v>
      </c>
      <c r="F16" s="35">
        <f t="shared" ref="F16:I16" si="5">F13</f>
        <v>0</v>
      </c>
      <c r="G16" s="35">
        <f t="shared" si="5"/>
        <v>0</v>
      </c>
      <c r="H16" s="35">
        <f t="shared" si="5"/>
        <v>0</v>
      </c>
      <c r="I16" s="35">
        <f t="shared" si="5"/>
        <v>37259.3770880125</v>
      </c>
      <c r="J16" s="24"/>
    </row>
    <row r="17" customHeight="1" spans="2:10">
      <c r="B17" s="27" t="s">
        <v>88</v>
      </c>
      <c r="C17" s="28" t="s">
        <v>38</v>
      </c>
      <c r="D17" s="36">
        <v>15000</v>
      </c>
      <c r="E17" s="30">
        <f>SUM(E15:E16)</f>
        <v>15000</v>
      </c>
      <c r="F17" s="30">
        <f t="shared" ref="F17:I17" si="6">SUM(F15:F16)</f>
        <v>15000</v>
      </c>
      <c r="G17" s="30">
        <f t="shared" si="6"/>
        <v>15000</v>
      </c>
      <c r="H17" s="30">
        <f t="shared" si="6"/>
        <v>15000</v>
      </c>
      <c r="I17" s="30">
        <f t="shared" si="6"/>
        <v>52259.3770880125</v>
      </c>
      <c r="J17" s="24"/>
    </row>
    <row r="18" customHeight="1" spans="4:9">
      <c r="D18" s="21"/>
      <c r="E18" s="21"/>
      <c r="F18" s="21"/>
      <c r="G18" s="21"/>
      <c r="H18" s="21"/>
      <c r="I18" s="21"/>
    </row>
    <row r="19" s="15" customFormat="1" customHeight="1" spans="1:9">
      <c r="A19" s="37" t="s">
        <v>32</v>
      </c>
      <c r="B19" s="37" t="s">
        <v>89</v>
      </c>
      <c r="D19" s="38"/>
      <c r="E19" s="38"/>
      <c r="F19" s="38"/>
      <c r="G19" s="38"/>
      <c r="H19" s="38"/>
      <c r="I19" s="38"/>
    </row>
    <row r="20" customHeight="1" spans="4:9">
      <c r="D20" s="21"/>
      <c r="E20" s="21"/>
      <c r="F20" s="21"/>
      <c r="G20" s="21"/>
      <c r="H20" s="21"/>
      <c r="I20" s="21"/>
    </row>
    <row r="21" customHeight="1" spans="2:9">
      <c r="B21" s="2" t="s">
        <v>90</v>
      </c>
      <c r="C21" s="39" t="s">
        <v>38</v>
      </c>
      <c r="E21" s="35">
        <f>D23</f>
        <v>400000</v>
      </c>
      <c r="F21" s="35">
        <f t="shared" ref="F21" si="7">E23</f>
        <v>351465.6</v>
      </c>
      <c r="G21" s="35">
        <f t="shared" ref="G21" si="8">F23</f>
        <v>285148.926384</v>
      </c>
      <c r="H21" s="35">
        <f t="shared" ref="H21" si="9">G23</f>
        <v>199269.110566134</v>
      </c>
      <c r="I21" s="35">
        <f t="shared" ref="I21" si="10">H23</f>
        <v>92237.198721038</v>
      </c>
    </row>
    <row r="22" customHeight="1" spans="2:10">
      <c r="B22" s="2" t="s">
        <v>85</v>
      </c>
      <c r="C22" s="39" t="s">
        <v>38</v>
      </c>
      <c r="E22" s="35">
        <f>E12</f>
        <v>-48534.4</v>
      </c>
      <c r="F22" s="35">
        <f t="shared" ref="F22:I22" si="11">F12</f>
        <v>-66316.673616</v>
      </c>
      <c r="G22" s="35">
        <f t="shared" si="11"/>
        <v>-85879.8158178663</v>
      </c>
      <c r="H22" s="35">
        <f t="shared" si="11"/>
        <v>-107031.911845096</v>
      </c>
      <c r="I22" s="35">
        <f t="shared" si="11"/>
        <v>-92237.198721038</v>
      </c>
      <c r="J22" s="24"/>
    </row>
    <row r="23" customHeight="1" spans="2:10">
      <c r="B23" s="27" t="s">
        <v>91</v>
      </c>
      <c r="C23" s="28" t="s">
        <v>38</v>
      </c>
      <c r="D23" s="36">
        <v>400000</v>
      </c>
      <c r="E23" s="30">
        <f>SUM(E21:E22)</f>
        <v>351465.6</v>
      </c>
      <c r="F23" s="30">
        <f t="shared" ref="F23:I23" si="12">SUM(F21:F22)</f>
        <v>285148.926384</v>
      </c>
      <c r="G23" s="30">
        <f t="shared" si="12"/>
        <v>199269.110566134</v>
      </c>
      <c r="H23" s="30">
        <f t="shared" si="12"/>
        <v>92237.198721038</v>
      </c>
      <c r="I23" s="30">
        <f t="shared" si="12"/>
        <v>0</v>
      </c>
      <c r="J23" s="24"/>
    </row>
    <row r="24" customHeight="1" spans="4:9">
      <c r="D24" s="21"/>
      <c r="E24" s="21"/>
      <c r="F24" s="21"/>
      <c r="G24" s="21"/>
      <c r="H24" s="21"/>
      <c r="I24" s="21"/>
    </row>
    <row r="25" s="16" customFormat="1" customHeight="1" spans="1:2">
      <c r="A25" s="4" t="s">
        <v>32</v>
      </c>
      <c r="B25" s="4" t="s">
        <v>60</v>
      </c>
    </row>
  </sheetData>
  <pageMargins left="0.7" right="0.7" top="0.75" bottom="0.75" header="0.3" footer="0.3"/>
  <pageSetup paperSize="9" scale="18" orientation="portrait"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41"/>
  <sheetViews>
    <sheetView showGridLines="0" tabSelected="1" view="pageBreakPreview" zoomScale="70" zoomScaleNormal="100" topLeftCell="B99" workbookViewId="0">
      <selection activeCell="D97" sqref="D97"/>
    </sheetView>
  </sheetViews>
  <sheetFormatPr defaultColWidth="20.6909090909091" defaultRowHeight="15" customHeight="1" outlineLevelCol="7"/>
  <cols>
    <col min="1" max="1" width="2.69090909090909" style="2" customWidth="1"/>
    <col min="2" max="2" width="36" style="2" customWidth="1"/>
    <col min="3" max="8" width="23.3090909090909" style="2" customWidth="1"/>
    <col min="9" max="9" width="2.69090909090909" style="2" customWidth="1"/>
    <col min="10" max="16384" width="20.6909090909091" style="2"/>
  </cols>
  <sheetData>
    <row r="1" s="1" customFormat="1" ht="35.15" customHeight="1" spans="2:5">
      <c r="B1" s="3" t="s">
        <v>92</v>
      </c>
      <c r="C1" s="4"/>
      <c r="D1" s="4"/>
      <c r="E1" s="4"/>
    </row>
    <row r="3" customHeight="1" spans="2:2">
      <c r="B3" s="5" t="s">
        <v>93</v>
      </c>
    </row>
    <row r="4" customHeight="1" spans="2:8">
      <c r="B4" s="6"/>
      <c r="C4" s="7"/>
      <c r="D4" s="7"/>
      <c r="E4" s="7"/>
      <c r="F4" s="7"/>
      <c r="G4" s="7"/>
      <c r="H4" s="8"/>
    </row>
    <row r="5" customHeight="1" spans="2:8">
      <c r="B5" s="9"/>
      <c r="C5" s="10"/>
      <c r="D5" s="10"/>
      <c r="E5" s="10"/>
      <c r="F5" s="10"/>
      <c r="G5" s="10"/>
      <c r="H5" s="11"/>
    </row>
    <row r="6" customHeight="1" spans="2:8">
      <c r="B6" s="9"/>
      <c r="C6" s="10"/>
      <c r="D6" s="10"/>
      <c r="E6" s="10"/>
      <c r="F6" s="10"/>
      <c r="G6" s="10"/>
      <c r="H6" s="11"/>
    </row>
    <row r="7" customHeight="1" spans="2:8">
      <c r="B7" s="9"/>
      <c r="C7" s="10"/>
      <c r="D7" s="10"/>
      <c r="E7" s="10"/>
      <c r="F7" s="10"/>
      <c r="G7" s="10"/>
      <c r="H7" s="11"/>
    </row>
    <row r="8" customHeight="1" spans="2:8">
      <c r="B8" s="9"/>
      <c r="C8" s="10"/>
      <c r="D8" s="10"/>
      <c r="E8" s="10"/>
      <c r="F8" s="10"/>
      <c r="G8" s="10"/>
      <c r="H8" s="11"/>
    </row>
    <row r="9" customHeight="1" spans="2:8">
      <c r="B9" s="9"/>
      <c r="C9" s="10"/>
      <c r="D9" s="10"/>
      <c r="E9" s="10"/>
      <c r="F9" s="10"/>
      <c r="G9" s="10"/>
      <c r="H9" s="11"/>
    </row>
    <row r="10" customHeight="1" spans="2:8">
      <c r="B10" s="9"/>
      <c r="C10" s="10"/>
      <c r="D10" s="10"/>
      <c r="E10" s="10"/>
      <c r="F10" s="10"/>
      <c r="G10" s="10"/>
      <c r="H10" s="11"/>
    </row>
    <row r="11" customHeight="1" spans="2:8">
      <c r="B11" s="9"/>
      <c r="C11" s="10"/>
      <c r="D11" s="10"/>
      <c r="E11" s="10"/>
      <c r="F11" s="10"/>
      <c r="G11" s="10"/>
      <c r="H11" s="11"/>
    </row>
    <row r="12" customHeight="1" spans="2:8">
      <c r="B12" s="9"/>
      <c r="C12" s="10"/>
      <c r="D12" s="10"/>
      <c r="E12" s="10"/>
      <c r="F12" s="10"/>
      <c r="G12" s="10"/>
      <c r="H12" s="11"/>
    </row>
    <row r="13" customHeight="1" spans="2:8">
      <c r="B13" s="9"/>
      <c r="C13" s="10"/>
      <c r="D13" s="10"/>
      <c r="E13" s="10"/>
      <c r="F13" s="10"/>
      <c r="G13" s="10"/>
      <c r="H13" s="11"/>
    </row>
    <row r="14" customHeight="1" spans="2:8">
      <c r="B14" s="9"/>
      <c r="C14" s="10"/>
      <c r="D14" s="10"/>
      <c r="E14" s="10"/>
      <c r="F14" s="10"/>
      <c r="G14" s="10"/>
      <c r="H14" s="11"/>
    </row>
    <row r="15" customHeight="1" spans="2:8">
      <c r="B15" s="9"/>
      <c r="C15" s="10"/>
      <c r="D15" s="10"/>
      <c r="E15" s="10"/>
      <c r="F15" s="10"/>
      <c r="G15" s="10"/>
      <c r="H15" s="11"/>
    </row>
    <row r="16" customHeight="1" spans="2:8">
      <c r="B16" s="9"/>
      <c r="C16" s="10"/>
      <c r="D16" s="10"/>
      <c r="E16" s="10"/>
      <c r="F16" s="10"/>
      <c r="G16" s="10"/>
      <c r="H16" s="11"/>
    </row>
    <row r="17" customHeight="1" spans="2:8">
      <c r="B17" s="9"/>
      <c r="C17" s="10"/>
      <c r="D17" s="10"/>
      <c r="E17" s="10"/>
      <c r="F17" s="10"/>
      <c r="G17" s="10"/>
      <c r="H17" s="11"/>
    </row>
    <row r="18" customHeight="1" spans="2:8">
      <c r="B18" s="9"/>
      <c r="C18" s="10"/>
      <c r="D18" s="10"/>
      <c r="E18" s="10"/>
      <c r="F18" s="10"/>
      <c r="G18" s="10"/>
      <c r="H18" s="11"/>
    </row>
    <row r="19" customHeight="1" spans="2:8">
      <c r="B19" s="9"/>
      <c r="C19" s="10"/>
      <c r="D19" s="10"/>
      <c r="E19" s="10"/>
      <c r="F19" s="10"/>
      <c r="G19" s="10"/>
      <c r="H19" s="11"/>
    </row>
    <row r="20" customHeight="1" spans="2:8">
      <c r="B20" s="9"/>
      <c r="C20" s="10"/>
      <c r="D20" s="10"/>
      <c r="E20" s="10"/>
      <c r="F20" s="10"/>
      <c r="G20" s="10"/>
      <c r="H20" s="11"/>
    </row>
    <row r="21" customHeight="1" spans="2:8">
      <c r="B21" s="9"/>
      <c r="C21" s="10"/>
      <c r="D21" s="10"/>
      <c r="E21" s="10"/>
      <c r="F21" s="10"/>
      <c r="G21" s="10"/>
      <c r="H21" s="11"/>
    </row>
    <row r="22" customHeight="1" spans="2:8">
      <c r="B22" s="9"/>
      <c r="C22" s="10"/>
      <c r="D22" s="10"/>
      <c r="E22" s="10"/>
      <c r="F22" s="10"/>
      <c r="G22" s="10"/>
      <c r="H22" s="11"/>
    </row>
    <row r="23" customHeight="1" spans="2:8">
      <c r="B23" s="9"/>
      <c r="C23" s="10"/>
      <c r="D23" s="10"/>
      <c r="E23" s="10"/>
      <c r="F23" s="10"/>
      <c r="G23" s="10"/>
      <c r="H23" s="11"/>
    </row>
    <row r="24" customHeight="1" spans="2:8">
      <c r="B24" s="9"/>
      <c r="C24" s="10"/>
      <c r="D24" s="10"/>
      <c r="E24" s="10"/>
      <c r="F24" s="10"/>
      <c r="G24" s="10"/>
      <c r="H24" s="11"/>
    </row>
    <row r="25" customHeight="1" spans="2:8">
      <c r="B25" s="9"/>
      <c r="C25" s="10"/>
      <c r="D25" s="10"/>
      <c r="E25" s="10"/>
      <c r="F25" s="10"/>
      <c r="G25" s="10"/>
      <c r="H25" s="11"/>
    </row>
    <row r="26" customHeight="1" spans="2:8">
      <c r="B26" s="9"/>
      <c r="C26" s="10"/>
      <c r="D26" s="10"/>
      <c r="E26" s="10"/>
      <c r="F26" s="10"/>
      <c r="G26" s="10"/>
      <c r="H26" s="11"/>
    </row>
    <row r="27" customHeight="1" spans="2:8">
      <c r="B27" s="9"/>
      <c r="C27" s="10"/>
      <c r="D27" s="10"/>
      <c r="E27" s="10"/>
      <c r="F27" s="10"/>
      <c r="G27" s="10"/>
      <c r="H27" s="11"/>
    </row>
    <row r="28" customHeight="1" spans="2:8">
      <c r="B28" s="9"/>
      <c r="C28" s="10"/>
      <c r="D28" s="10"/>
      <c r="E28" s="10"/>
      <c r="F28" s="10"/>
      <c r="G28" s="10"/>
      <c r="H28" s="11"/>
    </row>
    <row r="29" customHeight="1" spans="2:8">
      <c r="B29" s="12"/>
      <c r="C29" s="13"/>
      <c r="D29" s="13"/>
      <c r="E29" s="13"/>
      <c r="F29" s="13"/>
      <c r="G29" s="13"/>
      <c r="H29" s="14"/>
    </row>
    <row r="31" customHeight="1" spans="2:2">
      <c r="B31" s="5" t="s">
        <v>94</v>
      </c>
    </row>
    <row r="32" customHeight="1" spans="2:8">
      <c r="B32" s="6"/>
      <c r="C32" s="7"/>
      <c r="D32" s="7"/>
      <c r="E32" s="7"/>
      <c r="F32" s="7"/>
      <c r="G32" s="7"/>
      <c r="H32" s="8"/>
    </row>
    <row r="33" customHeight="1" spans="2:8">
      <c r="B33" s="9"/>
      <c r="C33" s="10"/>
      <c r="D33" s="10"/>
      <c r="E33" s="10"/>
      <c r="F33" s="10"/>
      <c r="G33" s="10"/>
      <c r="H33" s="11"/>
    </row>
    <row r="34" customHeight="1" spans="2:8">
      <c r="B34" s="9"/>
      <c r="C34" s="10"/>
      <c r="D34" s="10"/>
      <c r="E34" s="10"/>
      <c r="F34" s="10"/>
      <c r="G34" s="10"/>
      <c r="H34" s="11"/>
    </row>
    <row r="35" customHeight="1" spans="2:8">
      <c r="B35" s="9"/>
      <c r="C35" s="10"/>
      <c r="D35" s="10"/>
      <c r="E35" s="10"/>
      <c r="F35" s="10"/>
      <c r="G35" s="10"/>
      <c r="H35" s="11"/>
    </row>
    <row r="36" customHeight="1" spans="2:8">
      <c r="B36" s="9"/>
      <c r="C36" s="10"/>
      <c r="D36" s="10"/>
      <c r="E36" s="10"/>
      <c r="F36" s="10"/>
      <c r="G36" s="10"/>
      <c r="H36" s="11"/>
    </row>
    <row r="37" customHeight="1" spans="2:8">
      <c r="B37" s="9"/>
      <c r="C37" s="10"/>
      <c r="D37" s="10"/>
      <c r="E37" s="10"/>
      <c r="F37" s="10"/>
      <c r="G37" s="10"/>
      <c r="H37" s="11"/>
    </row>
    <row r="38" customHeight="1" spans="2:8">
      <c r="B38" s="9"/>
      <c r="C38" s="10"/>
      <c r="D38" s="10"/>
      <c r="E38" s="10"/>
      <c r="F38" s="10"/>
      <c r="G38" s="10"/>
      <c r="H38" s="11"/>
    </row>
    <row r="39" customHeight="1" spans="2:8">
      <c r="B39" s="9"/>
      <c r="C39" s="10"/>
      <c r="D39" s="10"/>
      <c r="E39" s="10"/>
      <c r="F39" s="10"/>
      <c r="G39" s="10"/>
      <c r="H39" s="11"/>
    </row>
    <row r="40" customHeight="1" spans="2:8">
      <c r="B40" s="9"/>
      <c r="C40" s="10"/>
      <c r="D40" s="10"/>
      <c r="E40" s="10"/>
      <c r="F40" s="10"/>
      <c r="G40" s="10"/>
      <c r="H40" s="11"/>
    </row>
    <row r="41" customHeight="1" spans="2:8">
      <c r="B41" s="9"/>
      <c r="C41" s="10"/>
      <c r="D41" s="10"/>
      <c r="E41" s="10"/>
      <c r="F41" s="10"/>
      <c r="G41" s="10"/>
      <c r="H41" s="11"/>
    </row>
    <row r="42" customHeight="1" spans="2:8">
      <c r="B42" s="9"/>
      <c r="C42" s="10"/>
      <c r="D42" s="10"/>
      <c r="E42" s="10"/>
      <c r="F42" s="10"/>
      <c r="G42" s="10"/>
      <c r="H42" s="11"/>
    </row>
    <row r="43" customHeight="1" spans="2:8">
      <c r="B43" s="9"/>
      <c r="C43" s="10"/>
      <c r="D43" s="10"/>
      <c r="E43" s="10"/>
      <c r="F43" s="10"/>
      <c r="G43" s="10"/>
      <c r="H43" s="11"/>
    </row>
    <row r="44" customHeight="1" spans="2:8">
      <c r="B44" s="9"/>
      <c r="C44" s="10"/>
      <c r="D44" s="10"/>
      <c r="E44" s="10"/>
      <c r="F44" s="10"/>
      <c r="G44" s="10"/>
      <c r="H44" s="11"/>
    </row>
    <row r="45" customHeight="1" spans="2:8">
      <c r="B45" s="9"/>
      <c r="C45" s="10"/>
      <c r="D45" s="10"/>
      <c r="E45" s="10"/>
      <c r="F45" s="10"/>
      <c r="G45" s="10"/>
      <c r="H45" s="11"/>
    </row>
    <row r="46" customHeight="1" spans="2:8">
      <c r="B46" s="9"/>
      <c r="C46" s="10"/>
      <c r="D46" s="10"/>
      <c r="E46" s="10"/>
      <c r="F46" s="10"/>
      <c r="G46" s="10"/>
      <c r="H46" s="11"/>
    </row>
    <row r="47" customHeight="1" spans="2:8">
      <c r="B47" s="9"/>
      <c r="C47" s="10"/>
      <c r="D47" s="10"/>
      <c r="E47" s="10"/>
      <c r="F47" s="10"/>
      <c r="G47" s="10"/>
      <c r="H47" s="11"/>
    </row>
    <row r="48" customHeight="1" spans="2:8">
      <c r="B48" s="9"/>
      <c r="C48" s="10"/>
      <c r="D48" s="10"/>
      <c r="E48" s="10"/>
      <c r="F48" s="10"/>
      <c r="G48" s="10"/>
      <c r="H48" s="11"/>
    </row>
    <row r="49" customHeight="1" spans="2:8">
      <c r="B49" s="9"/>
      <c r="C49" s="10"/>
      <c r="D49" s="10"/>
      <c r="E49" s="10"/>
      <c r="F49" s="10"/>
      <c r="G49" s="10"/>
      <c r="H49" s="11"/>
    </row>
    <row r="50" customHeight="1" spans="2:8">
      <c r="B50" s="9"/>
      <c r="C50" s="10"/>
      <c r="D50" s="10"/>
      <c r="E50" s="10"/>
      <c r="F50" s="10"/>
      <c r="G50" s="10"/>
      <c r="H50" s="11"/>
    </row>
    <row r="51" customHeight="1" spans="2:8">
      <c r="B51" s="9"/>
      <c r="C51" s="10"/>
      <c r="D51" s="10"/>
      <c r="E51" s="10"/>
      <c r="F51" s="10"/>
      <c r="G51" s="10"/>
      <c r="H51" s="11"/>
    </row>
    <row r="52" customHeight="1" spans="2:8">
      <c r="B52" s="9"/>
      <c r="C52" s="10"/>
      <c r="D52" s="10"/>
      <c r="E52" s="10"/>
      <c r="F52" s="10"/>
      <c r="G52" s="10"/>
      <c r="H52" s="11"/>
    </row>
    <row r="53" customHeight="1" spans="2:8">
      <c r="B53" s="9"/>
      <c r="C53" s="10"/>
      <c r="D53" s="10"/>
      <c r="E53" s="10"/>
      <c r="F53" s="10"/>
      <c r="G53" s="10"/>
      <c r="H53" s="11"/>
    </row>
    <row r="54" customHeight="1" spans="2:8">
      <c r="B54" s="9"/>
      <c r="C54" s="10"/>
      <c r="D54" s="10"/>
      <c r="E54" s="10"/>
      <c r="F54" s="10"/>
      <c r="G54" s="10"/>
      <c r="H54" s="11"/>
    </row>
    <row r="55" customHeight="1" spans="2:8">
      <c r="B55" s="9"/>
      <c r="C55" s="10"/>
      <c r="D55" s="10"/>
      <c r="E55" s="10"/>
      <c r="F55" s="10"/>
      <c r="G55" s="10"/>
      <c r="H55" s="11"/>
    </row>
    <row r="56" customHeight="1" spans="2:8">
      <c r="B56" s="9"/>
      <c r="C56" s="10"/>
      <c r="D56" s="10"/>
      <c r="E56" s="10"/>
      <c r="F56" s="10"/>
      <c r="G56" s="10"/>
      <c r="H56" s="11"/>
    </row>
    <row r="57" customHeight="1" spans="2:8">
      <c r="B57" s="12"/>
      <c r="C57" s="13"/>
      <c r="D57" s="13"/>
      <c r="E57" s="13"/>
      <c r="F57" s="13"/>
      <c r="G57" s="13"/>
      <c r="H57" s="14"/>
    </row>
    <row r="59" customHeight="1" spans="2:2">
      <c r="B59" s="5" t="s">
        <v>95</v>
      </c>
    </row>
    <row r="60" customHeight="1" spans="2:8">
      <c r="B60" s="6"/>
      <c r="C60" s="7"/>
      <c r="D60" s="7"/>
      <c r="E60" s="7"/>
      <c r="F60" s="7"/>
      <c r="G60" s="7"/>
      <c r="H60" s="8"/>
    </row>
    <row r="61" customHeight="1" spans="2:8">
      <c r="B61" s="9"/>
      <c r="C61" s="10"/>
      <c r="D61" s="10"/>
      <c r="E61" s="10"/>
      <c r="F61" s="10"/>
      <c r="G61" s="10"/>
      <c r="H61" s="11"/>
    </row>
    <row r="62" customHeight="1" spans="2:8">
      <c r="B62" s="9"/>
      <c r="C62" s="10"/>
      <c r="D62" s="10"/>
      <c r="E62" s="10"/>
      <c r="F62" s="10"/>
      <c r="G62" s="10"/>
      <c r="H62" s="11"/>
    </row>
    <row r="63" customHeight="1" spans="2:8">
      <c r="B63" s="9"/>
      <c r="C63" s="10"/>
      <c r="D63" s="10"/>
      <c r="E63" s="10"/>
      <c r="F63" s="10"/>
      <c r="G63" s="10"/>
      <c r="H63" s="11"/>
    </row>
    <row r="64" customHeight="1" spans="2:8">
      <c r="B64" s="9"/>
      <c r="C64" s="10"/>
      <c r="D64" s="10"/>
      <c r="E64" s="10"/>
      <c r="F64" s="10"/>
      <c r="G64" s="10"/>
      <c r="H64" s="11"/>
    </row>
    <row r="65" customHeight="1" spans="2:8">
      <c r="B65" s="9"/>
      <c r="C65" s="10"/>
      <c r="D65" s="10"/>
      <c r="E65" s="10"/>
      <c r="F65" s="10"/>
      <c r="G65" s="10"/>
      <c r="H65" s="11"/>
    </row>
    <row r="66" customHeight="1" spans="2:8">
      <c r="B66" s="9"/>
      <c r="C66" s="10"/>
      <c r="D66" s="10"/>
      <c r="E66" s="10"/>
      <c r="F66" s="10"/>
      <c r="G66" s="10"/>
      <c r="H66" s="11"/>
    </row>
    <row r="67" customHeight="1" spans="2:8">
      <c r="B67" s="9"/>
      <c r="C67" s="10"/>
      <c r="D67" s="10"/>
      <c r="E67" s="10"/>
      <c r="F67" s="10"/>
      <c r="G67" s="10"/>
      <c r="H67" s="11"/>
    </row>
    <row r="68" customHeight="1" spans="2:8">
      <c r="B68" s="9"/>
      <c r="C68" s="10"/>
      <c r="D68" s="10"/>
      <c r="E68" s="10"/>
      <c r="F68" s="10"/>
      <c r="G68" s="10"/>
      <c r="H68" s="11"/>
    </row>
    <row r="69" customHeight="1" spans="2:8">
      <c r="B69" s="9"/>
      <c r="C69" s="10"/>
      <c r="D69" s="10"/>
      <c r="E69" s="10"/>
      <c r="F69" s="10"/>
      <c r="G69" s="10"/>
      <c r="H69" s="11"/>
    </row>
    <row r="70" customHeight="1" spans="2:8">
      <c r="B70" s="9"/>
      <c r="C70" s="10"/>
      <c r="D70" s="10"/>
      <c r="E70" s="10"/>
      <c r="F70" s="10"/>
      <c r="G70" s="10"/>
      <c r="H70" s="11"/>
    </row>
    <row r="71" customHeight="1" spans="2:8">
      <c r="B71" s="9"/>
      <c r="C71" s="10"/>
      <c r="D71" s="10"/>
      <c r="E71" s="10"/>
      <c r="F71" s="10"/>
      <c r="G71" s="10"/>
      <c r="H71" s="11"/>
    </row>
    <row r="72" customHeight="1" spans="2:8">
      <c r="B72" s="9"/>
      <c r="C72" s="10"/>
      <c r="D72" s="10"/>
      <c r="E72" s="10"/>
      <c r="F72" s="10"/>
      <c r="G72" s="10"/>
      <c r="H72" s="11"/>
    </row>
    <row r="73" customHeight="1" spans="2:8">
      <c r="B73" s="9"/>
      <c r="C73" s="10"/>
      <c r="D73" s="10"/>
      <c r="E73" s="10"/>
      <c r="F73" s="10"/>
      <c r="G73" s="10"/>
      <c r="H73" s="11"/>
    </row>
    <row r="74" customHeight="1" spans="2:8">
      <c r="B74" s="9"/>
      <c r="C74" s="10"/>
      <c r="D74" s="10"/>
      <c r="E74" s="10"/>
      <c r="F74" s="10"/>
      <c r="G74" s="10"/>
      <c r="H74" s="11"/>
    </row>
    <row r="75" customHeight="1" spans="2:8">
      <c r="B75" s="9"/>
      <c r="C75" s="10"/>
      <c r="D75" s="10"/>
      <c r="E75" s="10"/>
      <c r="F75" s="10"/>
      <c r="G75" s="10"/>
      <c r="H75" s="11"/>
    </row>
    <row r="76" customHeight="1" spans="2:8">
      <c r="B76" s="9"/>
      <c r="C76" s="10"/>
      <c r="D76" s="10"/>
      <c r="E76" s="10"/>
      <c r="F76" s="10"/>
      <c r="G76" s="10"/>
      <c r="H76" s="11"/>
    </row>
    <row r="77" customHeight="1" spans="2:8">
      <c r="B77" s="9"/>
      <c r="C77" s="10"/>
      <c r="D77" s="10"/>
      <c r="E77" s="10"/>
      <c r="F77" s="10"/>
      <c r="G77" s="10"/>
      <c r="H77" s="11"/>
    </row>
    <row r="78" customHeight="1" spans="2:8">
      <c r="B78" s="9"/>
      <c r="C78" s="10"/>
      <c r="D78" s="10"/>
      <c r="E78" s="10"/>
      <c r="F78" s="10"/>
      <c r="G78" s="10"/>
      <c r="H78" s="11"/>
    </row>
    <row r="79" customHeight="1" spans="2:8">
      <c r="B79" s="9"/>
      <c r="C79" s="10"/>
      <c r="D79" s="10"/>
      <c r="E79" s="10"/>
      <c r="F79" s="10"/>
      <c r="G79" s="10"/>
      <c r="H79" s="11"/>
    </row>
    <row r="80" customHeight="1" spans="2:8">
      <c r="B80" s="9"/>
      <c r="C80" s="10"/>
      <c r="D80" s="10"/>
      <c r="E80" s="10"/>
      <c r="F80" s="10"/>
      <c r="G80" s="10"/>
      <c r="H80" s="11"/>
    </row>
    <row r="81" customHeight="1" spans="2:8">
      <c r="B81" s="9"/>
      <c r="C81" s="10"/>
      <c r="D81" s="10"/>
      <c r="E81" s="10"/>
      <c r="F81" s="10"/>
      <c r="G81" s="10"/>
      <c r="H81" s="11"/>
    </row>
    <row r="82" customHeight="1" spans="2:8">
      <c r="B82" s="9"/>
      <c r="C82" s="10"/>
      <c r="D82" s="10"/>
      <c r="E82" s="10"/>
      <c r="F82" s="10"/>
      <c r="G82" s="10"/>
      <c r="H82" s="11"/>
    </row>
    <row r="83" customHeight="1" spans="2:8">
      <c r="B83" s="9"/>
      <c r="C83" s="10"/>
      <c r="D83" s="10"/>
      <c r="E83" s="10"/>
      <c r="F83" s="10"/>
      <c r="G83" s="10"/>
      <c r="H83" s="11"/>
    </row>
    <row r="84" customHeight="1" spans="2:8">
      <c r="B84" s="9"/>
      <c r="C84" s="10"/>
      <c r="D84" s="10"/>
      <c r="E84" s="10"/>
      <c r="F84" s="10"/>
      <c r="G84" s="10"/>
      <c r="H84" s="11"/>
    </row>
    <row r="85" customHeight="1" spans="2:8">
      <c r="B85" s="12"/>
      <c r="C85" s="13"/>
      <c r="D85" s="13"/>
      <c r="E85" s="13"/>
      <c r="F85" s="13"/>
      <c r="G85" s="13"/>
      <c r="H85" s="14"/>
    </row>
    <row r="87" customHeight="1" spans="2:2">
      <c r="B87" s="5" t="s">
        <v>96</v>
      </c>
    </row>
    <row r="88" customHeight="1" spans="2:8">
      <c r="B88" s="6"/>
      <c r="C88" s="7"/>
      <c r="D88" s="7"/>
      <c r="E88" s="7"/>
      <c r="F88" s="7"/>
      <c r="G88" s="7"/>
      <c r="H88" s="8"/>
    </row>
    <row r="89" customHeight="1" spans="2:8">
      <c r="B89" s="9"/>
      <c r="C89" s="10"/>
      <c r="D89" s="10"/>
      <c r="E89" s="10"/>
      <c r="F89" s="10"/>
      <c r="G89" s="10"/>
      <c r="H89" s="11"/>
    </row>
    <row r="90" customHeight="1" spans="2:8">
      <c r="B90" s="9"/>
      <c r="C90" s="10"/>
      <c r="D90" s="10"/>
      <c r="E90" s="10"/>
      <c r="F90" s="10"/>
      <c r="G90" s="10"/>
      <c r="H90" s="11"/>
    </row>
    <row r="91" customHeight="1" spans="2:8">
      <c r="B91" s="9"/>
      <c r="C91" s="10"/>
      <c r="D91" s="10"/>
      <c r="E91" s="10"/>
      <c r="F91" s="10"/>
      <c r="G91" s="10"/>
      <c r="H91" s="11"/>
    </row>
    <row r="92" customHeight="1" spans="2:8">
      <c r="B92" s="9"/>
      <c r="C92" s="10"/>
      <c r="D92" s="10"/>
      <c r="E92" s="10"/>
      <c r="F92" s="10"/>
      <c r="G92" s="10"/>
      <c r="H92" s="11"/>
    </row>
    <row r="93" customHeight="1" spans="2:8">
      <c r="B93" s="9"/>
      <c r="C93" s="10"/>
      <c r="D93" s="10"/>
      <c r="E93" s="10"/>
      <c r="F93" s="10"/>
      <c r="G93" s="10"/>
      <c r="H93" s="11"/>
    </row>
    <row r="94" customHeight="1" spans="2:8">
      <c r="B94" s="9"/>
      <c r="C94" s="10"/>
      <c r="D94" s="10"/>
      <c r="E94" s="10"/>
      <c r="F94" s="10"/>
      <c r="G94" s="10"/>
      <c r="H94" s="11"/>
    </row>
    <row r="95" customHeight="1" spans="2:8">
      <c r="B95" s="9"/>
      <c r="C95" s="10"/>
      <c r="D95" s="10"/>
      <c r="E95" s="10"/>
      <c r="F95" s="10"/>
      <c r="G95" s="10"/>
      <c r="H95" s="11"/>
    </row>
    <row r="96" customHeight="1" spans="2:8">
      <c r="B96" s="9"/>
      <c r="C96" s="10"/>
      <c r="D96" s="10"/>
      <c r="E96" s="10"/>
      <c r="F96" s="10"/>
      <c r="G96" s="10"/>
      <c r="H96" s="11"/>
    </row>
    <row r="97" customHeight="1" spans="2:8">
      <c r="B97" s="9"/>
      <c r="C97" s="10"/>
      <c r="D97" s="10"/>
      <c r="E97" s="10"/>
      <c r="F97" s="10"/>
      <c r="G97" s="10"/>
      <c r="H97" s="11"/>
    </row>
    <row r="98" customHeight="1" spans="2:8">
      <c r="B98" s="9"/>
      <c r="C98" s="10"/>
      <c r="D98" s="10"/>
      <c r="E98" s="10"/>
      <c r="F98" s="10"/>
      <c r="G98" s="10"/>
      <c r="H98" s="11"/>
    </row>
    <row r="99" customHeight="1" spans="2:8">
      <c r="B99" s="9"/>
      <c r="C99" s="10"/>
      <c r="D99" s="10"/>
      <c r="E99" s="10"/>
      <c r="F99" s="10"/>
      <c r="G99" s="10"/>
      <c r="H99" s="11"/>
    </row>
    <row r="100" customHeight="1" spans="2:8">
      <c r="B100" s="9"/>
      <c r="C100" s="10"/>
      <c r="D100" s="10"/>
      <c r="E100" s="10"/>
      <c r="F100" s="10"/>
      <c r="G100" s="10"/>
      <c r="H100" s="11"/>
    </row>
    <row r="101" customHeight="1" spans="2:8">
      <c r="B101" s="9"/>
      <c r="C101" s="10"/>
      <c r="D101" s="10"/>
      <c r="E101" s="10"/>
      <c r="F101" s="10"/>
      <c r="G101" s="10"/>
      <c r="H101" s="11"/>
    </row>
    <row r="102" customHeight="1" spans="2:8">
      <c r="B102" s="9"/>
      <c r="C102" s="10"/>
      <c r="D102" s="10"/>
      <c r="E102" s="10"/>
      <c r="F102" s="10"/>
      <c r="G102" s="10"/>
      <c r="H102" s="11"/>
    </row>
    <row r="103" customHeight="1" spans="2:8">
      <c r="B103" s="9"/>
      <c r="C103" s="10"/>
      <c r="D103" s="10"/>
      <c r="E103" s="10"/>
      <c r="F103" s="10"/>
      <c r="G103" s="10"/>
      <c r="H103" s="11"/>
    </row>
    <row r="104" customHeight="1" spans="2:8">
      <c r="B104" s="9"/>
      <c r="C104" s="10"/>
      <c r="D104" s="10"/>
      <c r="E104" s="10"/>
      <c r="F104" s="10"/>
      <c r="G104" s="10"/>
      <c r="H104" s="11"/>
    </row>
    <row r="105" customHeight="1" spans="2:8">
      <c r="B105" s="9"/>
      <c r="C105" s="10"/>
      <c r="D105" s="10"/>
      <c r="E105" s="10"/>
      <c r="F105" s="10"/>
      <c r="G105" s="10"/>
      <c r="H105" s="11"/>
    </row>
    <row r="106" customHeight="1" spans="2:8">
      <c r="B106" s="9"/>
      <c r="C106" s="10"/>
      <c r="D106" s="10"/>
      <c r="E106" s="10"/>
      <c r="F106" s="10"/>
      <c r="G106" s="10"/>
      <c r="H106" s="11"/>
    </row>
    <row r="107" customHeight="1" spans="2:8">
      <c r="B107" s="9"/>
      <c r="C107" s="10"/>
      <c r="D107" s="10"/>
      <c r="E107" s="10"/>
      <c r="F107" s="10"/>
      <c r="G107" s="10"/>
      <c r="H107" s="11"/>
    </row>
    <row r="108" customHeight="1" spans="2:8">
      <c r="B108" s="9"/>
      <c r="C108" s="10"/>
      <c r="D108" s="10"/>
      <c r="E108" s="10"/>
      <c r="F108" s="10"/>
      <c r="G108" s="10"/>
      <c r="H108" s="11"/>
    </row>
    <row r="109" customHeight="1" spans="2:8">
      <c r="B109" s="9"/>
      <c r="C109" s="10"/>
      <c r="D109" s="10"/>
      <c r="E109" s="10"/>
      <c r="F109" s="10"/>
      <c r="G109" s="10"/>
      <c r="H109" s="11"/>
    </row>
    <row r="110" customHeight="1" spans="2:8">
      <c r="B110" s="9"/>
      <c r="C110" s="10"/>
      <c r="D110" s="10"/>
      <c r="E110" s="10"/>
      <c r="F110" s="10"/>
      <c r="G110" s="10"/>
      <c r="H110" s="11"/>
    </row>
    <row r="111" customHeight="1" spans="2:8">
      <c r="B111" s="9"/>
      <c r="C111" s="10"/>
      <c r="D111" s="10"/>
      <c r="E111" s="10"/>
      <c r="F111" s="10"/>
      <c r="G111" s="10"/>
      <c r="H111" s="11"/>
    </row>
    <row r="112" customHeight="1" spans="2:8">
      <c r="B112" s="9"/>
      <c r="C112" s="10"/>
      <c r="D112" s="10"/>
      <c r="E112" s="10"/>
      <c r="F112" s="10"/>
      <c r="G112" s="10"/>
      <c r="H112" s="11"/>
    </row>
    <row r="113" customHeight="1" spans="2:8">
      <c r="B113" s="12"/>
      <c r="C113" s="13"/>
      <c r="D113" s="13"/>
      <c r="E113" s="13"/>
      <c r="F113" s="13"/>
      <c r="G113" s="13"/>
      <c r="H113" s="14"/>
    </row>
    <row r="115" customHeight="1" spans="2:2">
      <c r="B115" s="5" t="s">
        <v>97</v>
      </c>
    </row>
    <row r="116" customHeight="1" spans="2:8">
      <c r="B116" s="6"/>
      <c r="C116" s="7"/>
      <c r="D116" s="7"/>
      <c r="E116" s="7"/>
      <c r="F116" s="7"/>
      <c r="G116" s="7"/>
      <c r="H116" s="8"/>
    </row>
    <row r="117" customHeight="1" spans="2:8">
      <c r="B117" s="9"/>
      <c r="H117" s="11"/>
    </row>
    <row r="118" customHeight="1" spans="2:8">
      <c r="B118" s="9"/>
      <c r="H118" s="11"/>
    </row>
    <row r="119" customHeight="1" spans="2:8">
      <c r="B119" s="9"/>
      <c r="H119" s="11"/>
    </row>
    <row r="120" customHeight="1" spans="2:8">
      <c r="B120" s="9"/>
      <c r="H120" s="11"/>
    </row>
    <row r="121" customHeight="1" spans="2:8">
      <c r="B121" s="9"/>
      <c r="H121" s="11"/>
    </row>
    <row r="122" customHeight="1" spans="2:8">
      <c r="B122" s="9"/>
      <c r="H122" s="11"/>
    </row>
    <row r="123" customHeight="1" spans="2:8">
      <c r="B123" s="9"/>
      <c r="H123" s="11"/>
    </row>
    <row r="124" customHeight="1" spans="2:8">
      <c r="B124" s="9"/>
      <c r="H124" s="11"/>
    </row>
    <row r="125" customHeight="1" spans="2:8">
      <c r="B125" s="9"/>
      <c r="H125" s="11"/>
    </row>
    <row r="126" customHeight="1" spans="2:8">
      <c r="B126" s="9"/>
      <c r="H126" s="11"/>
    </row>
    <row r="127" customHeight="1" spans="2:8">
      <c r="B127" s="9"/>
      <c r="H127" s="11"/>
    </row>
    <row r="128" customHeight="1" spans="2:8">
      <c r="B128" s="9"/>
      <c r="H128" s="11"/>
    </row>
    <row r="129" customHeight="1" spans="2:8">
      <c r="B129" s="9"/>
      <c r="H129" s="11"/>
    </row>
    <row r="130" customHeight="1" spans="2:8">
      <c r="B130" s="9"/>
      <c r="H130" s="11"/>
    </row>
    <row r="131" customHeight="1" spans="2:8">
      <c r="B131" s="9"/>
      <c r="H131" s="11"/>
    </row>
    <row r="132" customHeight="1" spans="2:8">
      <c r="B132" s="9"/>
      <c r="H132" s="11"/>
    </row>
    <row r="133" customHeight="1" spans="2:8">
      <c r="B133" s="9"/>
      <c r="H133" s="11"/>
    </row>
    <row r="134" customHeight="1" spans="2:8">
      <c r="B134" s="9"/>
      <c r="H134" s="11"/>
    </row>
    <row r="135" customHeight="1" spans="2:8">
      <c r="B135" s="9"/>
      <c r="H135" s="11"/>
    </row>
    <row r="136" customHeight="1" spans="2:8">
      <c r="B136" s="9"/>
      <c r="H136" s="11"/>
    </row>
    <row r="137" customHeight="1" spans="2:8">
      <c r="B137" s="9"/>
      <c r="H137" s="11"/>
    </row>
    <row r="138" customHeight="1" spans="2:8">
      <c r="B138" s="9"/>
      <c r="H138" s="11"/>
    </row>
    <row r="139" customHeight="1" spans="2:8">
      <c r="B139" s="9"/>
      <c r="H139" s="11"/>
    </row>
    <row r="140" customHeight="1" spans="2:8">
      <c r="B140" s="9"/>
      <c r="H140" s="11"/>
    </row>
    <row r="141" customHeight="1" spans="2:8">
      <c r="B141" s="12"/>
      <c r="C141" s="13"/>
      <c r="D141" s="13"/>
      <c r="E141" s="13"/>
      <c r="F141" s="13"/>
      <c r="G141" s="13"/>
      <c r="H141" s="14"/>
    </row>
  </sheetData>
  <pageMargins left="0.7" right="0.7" top="0.75" bottom="0.75" header="0.3" footer="0.3"/>
  <pageSetup paperSize="9" scale="18" orientation="portrait" verticalDpi="12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Glossary</vt:lpstr>
      <vt:lpstr>Forecast Assumptions</vt:lpstr>
      <vt:lpstr>P&amp;L Forecast</vt:lpstr>
      <vt:lpstr>Cash Flow Forecast</vt:lpstr>
      <vt:lpstr>Outputs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USER</cp:lastModifiedBy>
  <dcterms:created xsi:type="dcterms:W3CDTF">2020-07-20T11:12:00Z</dcterms:created>
  <dcterms:modified xsi:type="dcterms:W3CDTF">2024-09-03T07:45:06Z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6421CE1EBCC448278D3BAFE390F83CDC_12</vt:lpwstr>
  </property>
  <property fmtid="{D5CDD505-2E9C-101B-9397-08002B2CF9AE}" pid="3" name="KSOProductBuildVer">
    <vt:lpwstr>1033-12.2.0.17562</vt:lpwstr>
  </property>
</Properties>
</file>