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" i="1" l="1"/>
  <c r="N9" i="1"/>
  <c r="N21" i="1"/>
  <c r="N20" i="1"/>
  <c r="N19" i="1"/>
  <c r="N18" i="1"/>
  <c r="L9" i="1"/>
  <c r="L19" i="1"/>
  <c r="L21" i="1"/>
  <c r="O22" i="1"/>
  <c r="O23" i="1"/>
  <c r="O24" i="1"/>
  <c r="O25" i="1"/>
  <c r="O18" i="1"/>
  <c r="M25" i="1"/>
  <c r="M24" i="1"/>
  <c r="M23" i="1"/>
  <c r="M21" i="1"/>
  <c r="M20" i="1"/>
  <c r="M19" i="1"/>
  <c r="M18" i="1"/>
  <c r="K25" i="1"/>
  <c r="K24" i="1"/>
  <c r="K23" i="1"/>
  <c r="K22" i="1"/>
  <c r="K21" i="1"/>
  <c r="K18" i="1"/>
  <c r="K20" i="1"/>
  <c r="K19" i="1"/>
  <c r="N8" i="1"/>
  <c r="N7" i="1"/>
  <c r="L13" i="1"/>
  <c r="L12" i="1"/>
  <c r="L11" i="1"/>
  <c r="L8" i="1"/>
  <c r="M13" i="1"/>
  <c r="M12" i="1"/>
  <c r="M11" i="1"/>
  <c r="M9" i="1"/>
  <c r="M8" i="1"/>
  <c r="M7" i="1"/>
  <c r="M6" i="1"/>
  <c r="K6" i="1"/>
  <c r="K13" i="1"/>
  <c r="K12" i="1"/>
  <c r="K11" i="1"/>
  <c r="K10" i="1"/>
  <c r="K9" i="1"/>
  <c r="K8" i="1"/>
  <c r="K7" i="1"/>
  <c r="H82" i="1"/>
  <c r="G82" i="1"/>
  <c r="E82" i="1"/>
  <c r="H72" i="1"/>
  <c r="G72" i="1"/>
  <c r="E72" i="1"/>
  <c r="H62" i="1"/>
  <c r="G62" i="1"/>
  <c r="E62" i="1"/>
  <c r="E52" i="1"/>
  <c r="H52" i="1"/>
  <c r="G52" i="1"/>
  <c r="F52" i="1"/>
  <c r="H42" i="1"/>
  <c r="G42" i="1"/>
  <c r="E42" i="1"/>
  <c r="H31" i="1"/>
  <c r="G31" i="1"/>
  <c r="E31" i="1"/>
  <c r="H20" i="1"/>
  <c r="E20" i="1"/>
  <c r="H9" i="1"/>
  <c r="G9" i="1"/>
  <c r="F9" i="1"/>
  <c r="E9" i="1"/>
</calcChain>
</file>

<file path=xl/sharedStrings.xml><?xml version="1.0" encoding="utf-8"?>
<sst xmlns="http://schemas.openxmlformats.org/spreadsheetml/2006/main" count="119" uniqueCount="49">
  <si>
    <t>Trial #</t>
  </si>
  <si>
    <t>Trial 1:</t>
  </si>
  <si>
    <t>Test#</t>
  </si>
  <si>
    <r>
      <t>m</t>
    </r>
    <r>
      <rPr>
        <vertAlign val="subscript"/>
        <sz val="12"/>
        <color theme="1"/>
        <rFont val="Cambria"/>
      </rPr>
      <t>1</t>
    </r>
    <r>
      <rPr>
        <sz val="12"/>
        <color theme="1"/>
        <rFont val="Cambria"/>
      </rPr>
      <t xml:space="preserve"> (kg)</t>
    </r>
  </si>
  <si>
    <r>
      <t>m</t>
    </r>
    <r>
      <rPr>
        <vertAlign val="subscript"/>
        <sz val="12"/>
        <color theme="1"/>
        <rFont val="Cambria"/>
      </rPr>
      <t xml:space="preserve">2 </t>
    </r>
    <r>
      <rPr>
        <sz val="12"/>
        <color theme="1"/>
        <rFont val="Cambria"/>
      </rPr>
      <t>(kg)</t>
    </r>
  </si>
  <si>
    <r>
      <t>v</t>
    </r>
    <r>
      <rPr>
        <vertAlign val="subscript"/>
        <sz val="12"/>
        <color theme="1"/>
        <rFont val="Cambria"/>
      </rPr>
      <t>1i</t>
    </r>
    <r>
      <rPr>
        <sz val="12"/>
        <color theme="1"/>
        <rFont val="Cambria"/>
      </rPr>
      <t xml:space="preserve"> (m/s)</t>
    </r>
  </si>
  <si>
    <r>
      <t>v</t>
    </r>
    <r>
      <rPr>
        <vertAlign val="subscript"/>
        <sz val="12"/>
        <color theme="1"/>
        <rFont val="Cambria"/>
      </rPr>
      <t>2i</t>
    </r>
    <r>
      <rPr>
        <sz val="12"/>
        <color theme="1"/>
        <rFont val="Cambria"/>
      </rPr>
      <t xml:space="preserve"> (m/s)</t>
    </r>
  </si>
  <si>
    <r>
      <t>v</t>
    </r>
    <r>
      <rPr>
        <vertAlign val="subscript"/>
        <sz val="12"/>
        <color theme="1"/>
        <rFont val="Cambria"/>
      </rPr>
      <t>1f</t>
    </r>
    <r>
      <rPr>
        <sz val="12"/>
        <color theme="1"/>
        <rFont val="Cambria"/>
      </rPr>
      <t xml:space="preserve"> (m/s)</t>
    </r>
  </si>
  <si>
    <r>
      <t>v</t>
    </r>
    <r>
      <rPr>
        <vertAlign val="subscript"/>
        <sz val="12"/>
        <color theme="1"/>
        <rFont val="Cambria"/>
      </rPr>
      <t>2f</t>
    </r>
    <r>
      <rPr>
        <sz val="12"/>
        <color theme="1"/>
        <rFont val="Cambria"/>
      </rPr>
      <t xml:space="preserve"> (m/s)</t>
    </r>
  </si>
  <si>
    <t>Average</t>
  </si>
  <si>
    <t>Trial 2:</t>
  </si>
  <si>
    <t>Trial 3:</t>
  </si>
  <si>
    <t>Trial 4:</t>
  </si>
  <si>
    <t>Trial 5:</t>
  </si>
  <si>
    <t>Trial 6:</t>
  </si>
  <si>
    <t>Trial 7:</t>
  </si>
  <si>
    <t>Trial 8:</t>
  </si>
  <si>
    <t>Momentum:</t>
  </si>
  <si>
    <t>Momentum Before (Ns)</t>
  </si>
  <si>
    <t>Momentum After (Ns)</t>
  </si>
  <si>
    <t>%-Discrepancy</t>
  </si>
  <si>
    <t>Kinetic Energy:</t>
  </si>
  <si>
    <t>KE Before (J)</t>
  </si>
  <si>
    <t>KE After (J)</t>
  </si>
  <si>
    <t>un(m1) and un(m2) are .00002kg throughout this experiment</t>
  </si>
  <si>
    <t>Uncertainty (m/s)</t>
  </si>
  <si>
    <t>un(Pi) (Ns)</t>
  </si>
  <si>
    <t>un(Pf) (Ns)</t>
  </si>
  <si>
    <t xml:space="preserve">Trial </t>
  </si>
  <si>
    <t>un(Kei) (J)</t>
  </si>
  <si>
    <t>Final KE (J)</t>
  </si>
  <si>
    <t>un(Kef) (J)</t>
  </si>
  <si>
    <t>Initial KE (J)</t>
  </si>
  <si>
    <t>Initial momentum (Ns)</t>
  </si>
  <si>
    <t>Final Momentum (Ns)</t>
  </si>
  <si>
    <t>Masses of lab materials:</t>
  </si>
  <si>
    <t>Cart 1</t>
  </si>
  <si>
    <t>Cart 2</t>
  </si>
  <si>
    <t>Sail 1</t>
  </si>
  <si>
    <t>Sail 2</t>
  </si>
  <si>
    <t>Mass(kg)</t>
  </si>
  <si>
    <t>un(mass) (kg)</t>
  </si>
  <si>
    <t>Item</t>
  </si>
  <si>
    <t>Rubber Band Attachment</t>
  </si>
  <si>
    <t>Blunt Stick Attachment</t>
  </si>
  <si>
    <t>Needle Attachment</t>
  </si>
  <si>
    <t>Plug Attachment</t>
  </si>
  <si>
    <t>Silver Mass 1</t>
  </si>
  <si>
    <t>Silver Mass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</si>
</sst>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000"/>
    <numFmt numFmtId="166" formatCode="0.0"/>
    <numFmt numFmtId="167" formatCode="0.00000"/>
    <numFmt numFmtId="168" formatCode="0.00000000"/>
    <numFmt numFmtId="172" formatCode="0.00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vertAlign val="subscript"/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mbria"/>
    </font>
    <font>
      <sz val="12"/>
      <color rgb="FF000000"/>
      <name val="Cambria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65" fontId="1" fillId="0" borderId="4" xfId="0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165" fontId="1" fillId="0" borderId="0" xfId="0" applyNumberFormat="1" applyFont="1" applyBorder="1" applyAlignment="1">
      <alignment vertical="center" wrapText="1"/>
    </xf>
    <xf numFmtId="164" fontId="1" fillId="0" borderId="3" xfId="0" applyNumberFormat="1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164" fontId="0" fillId="0" borderId="0" xfId="0" applyNumberFormat="1"/>
    <xf numFmtId="2" fontId="6" fillId="0" borderId="4" xfId="0" applyNumberFormat="1" applyFont="1" applyBorder="1" applyAlignment="1">
      <alignment vertical="center" wrapText="1"/>
    </xf>
    <xf numFmtId="164" fontId="6" fillId="0" borderId="4" xfId="0" applyNumberFormat="1" applyFont="1" applyBorder="1" applyAlignment="1">
      <alignment vertical="center" wrapText="1"/>
    </xf>
    <xf numFmtId="167" fontId="6" fillId="0" borderId="4" xfId="0" applyNumberFormat="1" applyFont="1" applyBorder="1" applyAlignment="1">
      <alignment vertical="center" wrapText="1"/>
    </xf>
    <xf numFmtId="166" fontId="6" fillId="0" borderId="4" xfId="0" applyNumberFormat="1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166" fontId="1" fillId="0" borderId="6" xfId="0" applyNumberFormat="1" applyFont="1" applyBorder="1" applyAlignment="1">
      <alignment vertical="center" wrapText="1"/>
    </xf>
    <xf numFmtId="166" fontId="1" fillId="0" borderId="1" xfId="0" applyNumberFormat="1" applyFont="1" applyBorder="1" applyAlignment="1">
      <alignment vertical="center" wrapText="1"/>
    </xf>
    <xf numFmtId="164" fontId="6" fillId="0" borderId="9" xfId="0" applyNumberFormat="1" applyFont="1" applyBorder="1" applyAlignment="1">
      <alignment vertical="center" wrapText="1"/>
    </xf>
    <xf numFmtId="167" fontId="6" fillId="0" borderId="9" xfId="0" applyNumberFormat="1" applyFont="1" applyBorder="1" applyAlignment="1">
      <alignment vertical="center" wrapText="1"/>
    </xf>
    <xf numFmtId="166" fontId="1" fillId="0" borderId="12" xfId="0" applyNumberFormat="1" applyFont="1" applyBorder="1" applyAlignment="1">
      <alignment vertical="center" wrapText="1"/>
    </xf>
    <xf numFmtId="168" fontId="1" fillId="0" borderId="4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65" fontId="1" fillId="0" borderId="6" xfId="0" applyNumberFormat="1" applyFont="1" applyBorder="1" applyAlignment="1">
      <alignment vertical="center" wrapText="1"/>
    </xf>
    <xf numFmtId="165" fontId="1" fillId="0" borderId="3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165" fontId="0" fillId="0" borderId="1" xfId="0" applyNumberFormat="1" applyBorder="1"/>
    <xf numFmtId="0" fontId="6" fillId="0" borderId="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167" fontId="0" fillId="0" borderId="1" xfId="0" applyNumberFormat="1" applyBorder="1"/>
    <xf numFmtId="172" fontId="6" fillId="0" borderId="4" xfId="0" applyNumberFormat="1" applyFont="1" applyBorder="1" applyAlignment="1">
      <alignment vertical="center" wrapText="1"/>
    </xf>
    <xf numFmtId="164" fontId="6" fillId="0" borderId="5" xfId="0" applyNumberFormat="1" applyFont="1" applyBorder="1" applyAlignment="1">
      <alignment vertical="center" wrapText="1"/>
    </xf>
    <xf numFmtId="164" fontId="0" fillId="0" borderId="1" xfId="0" applyNumberFormat="1" applyBorder="1"/>
    <xf numFmtId="165" fontId="1" fillId="0" borderId="9" xfId="0" applyNumberFormat="1" applyFont="1" applyBorder="1" applyAlignment="1">
      <alignment vertical="center" wrapText="1"/>
    </xf>
    <xf numFmtId="165" fontId="1" fillId="0" borderId="11" xfId="0" applyNumberFormat="1" applyFont="1" applyBorder="1" applyAlignment="1">
      <alignment vertic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4"/>
  <sheetViews>
    <sheetView tabSelected="1" workbookViewId="0">
      <selection activeCell="L16" sqref="L16"/>
    </sheetView>
  </sheetViews>
  <sheetFormatPr baseColWidth="10" defaultRowHeight="15" x14ac:dyDescent="0"/>
  <cols>
    <col min="5" max="8" width="12.6640625" bestFit="1" customWidth="1"/>
    <col min="11" max="11" width="13.83203125" bestFit="1" customWidth="1"/>
    <col min="12" max="12" width="12.6640625" bestFit="1" customWidth="1"/>
    <col min="13" max="13" width="13.83203125" bestFit="1" customWidth="1"/>
    <col min="14" max="15" width="12.6640625" bestFit="1" customWidth="1"/>
  </cols>
  <sheetData>
    <row r="2" spans="2:18">
      <c r="C2" t="s">
        <v>24</v>
      </c>
    </row>
    <row r="3" spans="2:18" ht="16" thickBot="1">
      <c r="B3" s="1" t="s">
        <v>1</v>
      </c>
    </row>
    <row r="4" spans="2:18" ht="18" thickBot="1">
      <c r="B4" s="2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5" t="s">
        <v>17</v>
      </c>
      <c r="K4" s="15"/>
      <c r="L4" s="15"/>
      <c r="M4" s="16"/>
      <c r="N4" s="16"/>
      <c r="O4" s="16"/>
    </row>
    <row r="5" spans="2:18" ht="46" thickBot="1">
      <c r="B5" s="4">
        <v>1</v>
      </c>
      <c r="C5" s="5">
        <v>0.20030000000000001</v>
      </c>
      <c r="D5" s="5">
        <v>0.1996</v>
      </c>
      <c r="E5" s="5">
        <v>0.40100000000000002</v>
      </c>
      <c r="F5" s="5">
        <v>-0.47799999999999998</v>
      </c>
      <c r="G5" s="5">
        <v>-0.41099999999999998</v>
      </c>
      <c r="H5" s="5">
        <v>0.34799999999999998</v>
      </c>
      <c r="J5" s="17" t="s">
        <v>28</v>
      </c>
      <c r="K5" s="18" t="s">
        <v>33</v>
      </c>
      <c r="L5" s="18" t="s">
        <v>26</v>
      </c>
      <c r="M5" s="18" t="s">
        <v>34</v>
      </c>
      <c r="N5" s="18" t="s">
        <v>27</v>
      </c>
      <c r="O5" s="18" t="s">
        <v>20</v>
      </c>
      <c r="R5" s="39"/>
    </row>
    <row r="6" spans="2:18" ht="16" thickBot="1">
      <c r="B6" s="4">
        <v>2</v>
      </c>
      <c r="C6" s="5">
        <v>0.20030000000000001</v>
      </c>
      <c r="D6" s="5">
        <v>0.1996</v>
      </c>
      <c r="E6" s="5">
        <v>0.41399999999999998</v>
      </c>
      <c r="F6" s="5">
        <v>-0.41599999999999998</v>
      </c>
      <c r="G6" s="5">
        <v>-0.35899999999999999</v>
      </c>
      <c r="H6" s="5">
        <v>0.36399999999999999</v>
      </c>
      <c r="J6" s="19">
        <v>1</v>
      </c>
      <c r="K6" s="24">
        <f>E8*C8+D8*F8</f>
        <v>-9.9143000000000009E-3</v>
      </c>
      <c r="L6" s="24">
        <v>1.3010000000000001E-2</v>
      </c>
      <c r="M6" s="24">
        <f>C8*G8+D8*H8</f>
        <v>-8.8459999999999928E-3</v>
      </c>
      <c r="N6" s="42">
        <v>1.0312E-2</v>
      </c>
      <c r="O6" s="22">
        <v>0</v>
      </c>
    </row>
    <row r="7" spans="2:18" ht="16" thickBot="1">
      <c r="B7" s="4">
        <v>3</v>
      </c>
      <c r="C7" s="5">
        <v>0.20030000000000001</v>
      </c>
      <c r="D7" s="5">
        <v>0.1996</v>
      </c>
      <c r="E7" s="5">
        <v>0.32300000000000001</v>
      </c>
      <c r="F7" s="5">
        <v>-0.39600000000000002</v>
      </c>
      <c r="G7" s="5">
        <v>-0.35699999999999998</v>
      </c>
      <c r="H7" s="5">
        <v>0.28599999999999998</v>
      </c>
      <c r="J7" s="19">
        <v>2</v>
      </c>
      <c r="K7" s="23">
        <f>C19*E19</f>
        <v>0.1676511</v>
      </c>
      <c r="L7" s="23">
        <v>2.9399999999999999E-2</v>
      </c>
      <c r="M7" s="23">
        <f>C19*G19+D19*H19</f>
        <v>0.1572848</v>
      </c>
      <c r="N7" s="23">
        <f>M7*(H20/H19)</f>
        <v>2.8582088112195984E-2</v>
      </c>
      <c r="O7" s="22">
        <v>0</v>
      </c>
    </row>
    <row r="8" spans="2:18" ht="16" thickBot="1">
      <c r="B8" s="4" t="s">
        <v>9</v>
      </c>
      <c r="C8" s="5">
        <v>0.20030000000000001</v>
      </c>
      <c r="D8" s="5">
        <v>0.1996</v>
      </c>
      <c r="E8" s="5">
        <v>0.379</v>
      </c>
      <c r="F8" s="8">
        <v>-0.43</v>
      </c>
      <c r="G8" s="5">
        <v>-0.376</v>
      </c>
      <c r="H8" s="5">
        <v>0.33300000000000002</v>
      </c>
      <c r="J8" s="19">
        <v>3</v>
      </c>
      <c r="K8" s="23">
        <f>C30*E30</f>
        <v>0.19545500000000002</v>
      </c>
      <c r="L8" s="23">
        <f>K8*(0.071/0.65)</f>
        <v>2.1349699999999999E-2</v>
      </c>
      <c r="M8" s="23">
        <f>C30*G30+D30*H30</f>
        <v>0.19081300000000001</v>
      </c>
      <c r="N8" s="43">
        <f>SQRT((C30*G30*(G31/G30))^2+(D30*H30*(H31/H30))^2)</f>
        <v>1.4650476349138505E-2</v>
      </c>
      <c r="O8" s="22">
        <v>0</v>
      </c>
    </row>
    <row r="9" spans="2:18" ht="27" thickBot="1">
      <c r="B9" s="10" t="s">
        <v>25</v>
      </c>
      <c r="C9" s="12"/>
      <c r="D9" s="20"/>
      <c r="E9" s="20">
        <f>_xlfn.STDEV.S(E5:E7)</f>
        <v>4.9217205663602638E-2</v>
      </c>
      <c r="F9" s="20">
        <f>_xlfn.STDEV.S(F5:F7)</f>
        <v>4.2755116652863884E-2</v>
      </c>
      <c r="G9" s="20">
        <f>_xlfn.STDEV.S(G5:G7)</f>
        <v>3.0615900008546752E-2</v>
      </c>
      <c r="H9" s="20">
        <f>_xlfn.STDEV.S(H5:H7)</f>
        <v>4.1198705481280941E-2</v>
      </c>
      <c r="J9" s="19">
        <v>4</v>
      </c>
      <c r="K9" s="23">
        <f>C40*E40</f>
        <v>0.13099620000000001</v>
      </c>
      <c r="L9" s="23">
        <f>K9*(0.075/0.654)</f>
        <v>1.5022499999999999E-2</v>
      </c>
      <c r="M9" s="29">
        <f>C40*G40+D40*H40</f>
        <v>0.12907360000000001</v>
      </c>
      <c r="N9" s="44">
        <f>SQRT((C40*G42)^2+(D40*H42)^2)</f>
        <v>1.5875971618455359E-2</v>
      </c>
      <c r="O9" s="22">
        <v>0</v>
      </c>
      <c r="R9" s="40"/>
    </row>
    <row r="10" spans="2:18" ht="16" thickBot="1">
      <c r="B10" s="7"/>
      <c r="C10" s="7"/>
      <c r="D10" s="7"/>
      <c r="E10" s="7"/>
      <c r="F10" s="7"/>
      <c r="G10" s="7"/>
      <c r="H10" s="7"/>
      <c r="J10" s="19">
        <v>5</v>
      </c>
      <c r="K10" s="24">
        <f>C51*E51+D51*F51</f>
        <v>-7.3963000000000084E-3</v>
      </c>
      <c r="L10" s="24">
        <v>2.1219999999999999E-2</v>
      </c>
      <c r="M10" s="30">
        <v>1.1999999999999999E-3</v>
      </c>
      <c r="N10" s="41">
        <v>2.16E-3</v>
      </c>
      <c r="O10" s="25">
        <v>83.8</v>
      </c>
    </row>
    <row r="11" spans="2:18" ht="16" thickBot="1">
      <c r="B11" s="7"/>
      <c r="C11" s="7"/>
      <c r="D11" s="7"/>
      <c r="E11" s="7"/>
      <c r="F11" s="7"/>
      <c r="G11" s="7"/>
      <c r="H11" s="7"/>
      <c r="J11" s="19">
        <v>6</v>
      </c>
      <c r="K11" s="23">
        <f>C61*E61</f>
        <v>0.12293849999999999</v>
      </c>
      <c r="L11" s="23">
        <f>K11*(0.054/0.615)</f>
        <v>1.0794599999999998E-2</v>
      </c>
      <c r="M11" s="29">
        <f>C61*G61+D61*H61</f>
        <v>0.11394299999999999</v>
      </c>
      <c r="N11" s="44">
        <v>8.5400000000000007E-3</v>
      </c>
      <c r="O11" s="22">
        <v>0</v>
      </c>
    </row>
    <row r="12" spans="2:18" ht="16" thickBot="1">
      <c r="B12" s="7"/>
      <c r="C12" s="7"/>
      <c r="D12" s="7"/>
      <c r="E12" s="7"/>
      <c r="F12" s="7"/>
      <c r="G12" s="7"/>
      <c r="H12" s="7"/>
      <c r="J12" s="19">
        <v>7</v>
      </c>
      <c r="K12" s="23">
        <f>C71*E71</f>
        <v>0.17057039999999998</v>
      </c>
      <c r="L12" s="23">
        <f>K12*(E72/E71)</f>
        <v>1.5019003466275646E-2</v>
      </c>
      <c r="M12" s="29">
        <f>C71*G71+D71*H71</f>
        <v>0.16056419999999999</v>
      </c>
      <c r="N12" s="44">
        <v>1.4E-2</v>
      </c>
      <c r="O12" s="22">
        <v>0</v>
      </c>
    </row>
    <row r="13" spans="2:18" ht="16" thickBot="1">
      <c r="B13" s="1"/>
      <c r="J13" s="19">
        <v>8</v>
      </c>
      <c r="K13" s="23">
        <f>C81*E81</f>
        <v>0.15412290000000001</v>
      </c>
      <c r="L13" s="23">
        <f>K13*(E82/E81)</f>
        <v>1.3885497767455086E-2</v>
      </c>
      <c r="M13" s="29">
        <f>C81*G81+D81*H81</f>
        <v>0.13505400000000001</v>
      </c>
      <c r="N13" s="44">
        <v>1.0999999999999999E-2</v>
      </c>
      <c r="O13" s="25">
        <v>12.3</v>
      </c>
    </row>
    <row r="14" spans="2:18" ht="16" thickBot="1">
      <c r="B14" s="1" t="s">
        <v>10</v>
      </c>
    </row>
    <row r="15" spans="2:18" ht="18" thickBot="1">
      <c r="B15" s="2" t="s">
        <v>2</v>
      </c>
      <c r="C15" s="3" t="s">
        <v>3</v>
      </c>
      <c r="D15" s="3" t="s">
        <v>4</v>
      </c>
      <c r="E15" s="3" t="s">
        <v>5</v>
      </c>
      <c r="F15" s="3" t="s">
        <v>6</v>
      </c>
      <c r="G15" s="3" t="s">
        <v>7</v>
      </c>
      <c r="H15" s="3" t="s">
        <v>8</v>
      </c>
    </row>
    <row r="16" spans="2:18" ht="16" thickBot="1">
      <c r="B16" s="4">
        <v>1</v>
      </c>
      <c r="C16" s="5">
        <v>0.20030000000000001</v>
      </c>
      <c r="D16" s="5">
        <v>0.1996</v>
      </c>
      <c r="E16" s="5">
        <v>0.69699999999999995</v>
      </c>
      <c r="F16" s="5">
        <v>0</v>
      </c>
      <c r="G16" s="5">
        <v>0</v>
      </c>
      <c r="H16" s="5">
        <v>0.64900000000000002</v>
      </c>
      <c r="J16" s="1" t="s">
        <v>21</v>
      </c>
      <c r="N16" s="1"/>
    </row>
    <row r="17" spans="2:17" ht="31" thickBot="1">
      <c r="B17" s="4">
        <v>2</v>
      </c>
      <c r="C17" s="5">
        <v>0.20030000000000001</v>
      </c>
      <c r="D17" s="5">
        <v>0.1996</v>
      </c>
      <c r="E17" s="8">
        <v>0.99</v>
      </c>
      <c r="F17" s="5">
        <v>0</v>
      </c>
      <c r="G17" s="5">
        <v>0</v>
      </c>
      <c r="H17" s="5">
        <v>0.93500000000000005</v>
      </c>
      <c r="J17" s="2" t="s">
        <v>28</v>
      </c>
      <c r="K17" s="3" t="s">
        <v>32</v>
      </c>
      <c r="L17" s="3" t="s">
        <v>29</v>
      </c>
      <c r="M17" s="3" t="s">
        <v>30</v>
      </c>
      <c r="N17" s="26" t="s">
        <v>31</v>
      </c>
      <c r="O17" s="2" t="s">
        <v>20</v>
      </c>
      <c r="P17" s="7"/>
      <c r="Q17" s="7"/>
    </row>
    <row r="18" spans="2:17" ht="16" thickBot="1">
      <c r="B18" s="4">
        <v>3</v>
      </c>
      <c r="C18" s="5">
        <v>0.20030000000000001</v>
      </c>
      <c r="D18" s="5">
        <v>0.1996</v>
      </c>
      <c r="E18" s="5">
        <v>0.82399999999999995</v>
      </c>
      <c r="F18" s="5">
        <v>0</v>
      </c>
      <c r="G18" s="5">
        <v>0</v>
      </c>
      <c r="H18" s="5">
        <v>0.77900000000000003</v>
      </c>
      <c r="J18" s="4">
        <v>1</v>
      </c>
      <c r="K18" s="9">
        <f>0.5*(0.2003)*(0.379)^2+0.5*(0.1996)*(F8)^2</f>
        <v>3.2838666149999994E-2</v>
      </c>
      <c r="L18" s="9">
        <v>5.2500000000000003E-3</v>
      </c>
      <c r="M18" s="9">
        <f>0.5*(C8)*(G8)^2+0.5*(D8)*(H8)^2</f>
        <v>2.5225528600000005E-2</v>
      </c>
      <c r="N18" s="46">
        <f>SQRT((C8*G9*G8)^2+(D8*H9*H8)^2)</f>
        <v>3.5798199467889486E-3</v>
      </c>
      <c r="O18" s="27">
        <f>100*(K18:K25-M18:M25)/K18:K25</f>
        <v>23.183455488797282</v>
      </c>
      <c r="P18" s="7"/>
      <c r="Q18" s="7"/>
    </row>
    <row r="19" spans="2:17" ht="16" thickBot="1">
      <c r="B19" s="4" t="s">
        <v>9</v>
      </c>
      <c r="C19" s="5">
        <v>0.20030000000000001</v>
      </c>
      <c r="D19" s="5">
        <v>0.1996</v>
      </c>
      <c r="E19" s="5">
        <v>0.83699999999999997</v>
      </c>
      <c r="F19" s="5">
        <v>0</v>
      </c>
      <c r="G19" s="5">
        <v>0</v>
      </c>
      <c r="H19" s="5">
        <v>0.78800000000000003</v>
      </c>
      <c r="J19" s="4">
        <v>2</v>
      </c>
      <c r="K19" s="9">
        <f>0.5*0.2003*(0.837^2)</f>
        <v>7.0161985349999997E-2</v>
      </c>
      <c r="L19" s="9">
        <f>SQRT((0.5*(C19)*(2*0.147)*0.837)^2)</f>
        <v>2.4644711699999999E-2</v>
      </c>
      <c r="M19" s="9">
        <f>0.5*(D19)*(H19)^2</f>
        <v>6.1970211200000007E-2</v>
      </c>
      <c r="N19" s="46">
        <f>SQRT((C19*G20*G19)^2+(D19*H20*H19)^2)</f>
        <v>2.2522685432410434E-2</v>
      </c>
      <c r="O19" s="27">
        <v>0</v>
      </c>
      <c r="P19" s="7"/>
      <c r="Q19" s="7"/>
    </row>
    <row r="20" spans="2:17" ht="27" thickBot="1">
      <c r="B20" s="11" t="s">
        <v>25</v>
      </c>
      <c r="E20" s="21">
        <f>_xlfn.STDEV.S(E16:E18)</f>
        <v>0.14693195704134721</v>
      </c>
      <c r="F20" s="21">
        <v>0</v>
      </c>
      <c r="G20" s="21">
        <v>0</v>
      </c>
      <c r="H20" s="21">
        <f>_xlfn.STDEV.S(H16:H18)</f>
        <v>0.1431968342294388</v>
      </c>
      <c r="J20" s="4">
        <v>3</v>
      </c>
      <c r="K20" s="9">
        <f>0.5*(0.3007)*(E30)^2</f>
        <v>6.3522875000000006E-2</v>
      </c>
      <c r="L20" s="9">
        <v>1.3899999999999999E-2</v>
      </c>
      <c r="M20" s="9">
        <f>0.5*(C30)*(G30)^2+0.5*(D30)*(H30)^2</f>
        <v>5.6566294999999996E-2</v>
      </c>
      <c r="N20" s="46">
        <f>SQRT((C30*G31*G30)^2+(D30*H31*H30)^2)</f>
        <v>1.0431984967454292E-2</v>
      </c>
      <c r="O20" s="27">
        <v>0</v>
      </c>
      <c r="P20" s="7"/>
      <c r="Q20" s="7"/>
    </row>
    <row r="21" spans="2:17" ht="16" thickBot="1">
      <c r="B21" s="1"/>
      <c r="J21" s="4">
        <v>4</v>
      </c>
      <c r="K21" s="9">
        <f>0.5*(C40)*(E40)^2</f>
        <v>4.2835757400000007E-2</v>
      </c>
      <c r="L21" s="9">
        <f>0.5*(0.3007)*0.65*0.071</f>
        <v>6.9386524999999998E-3</v>
      </c>
      <c r="M21" s="9">
        <f>0.5*(C40)*(G40)^2+0.5*(D40)*(H40)^2</f>
        <v>3.6643711600000003E-2</v>
      </c>
      <c r="N21" s="46">
        <f>SQRT((C40*G42*G40)^2+(D40*H40*H42)^2)</f>
        <v>7.5284218758703706E-3</v>
      </c>
      <c r="O21" s="27">
        <v>0</v>
      </c>
      <c r="P21" s="7"/>
      <c r="Q21" s="7"/>
    </row>
    <row r="22" spans="2:17" ht="16" thickBot="1">
      <c r="B22" s="1"/>
      <c r="J22" s="4">
        <v>5</v>
      </c>
      <c r="K22" s="9">
        <f>0.5*C51*(E51)^2+0.5*D51*(F51)^2</f>
        <v>5.6326322750000005E-2</v>
      </c>
      <c r="L22" s="38">
        <v>9.3799999999999994E-3</v>
      </c>
      <c r="M22" s="32">
        <v>2.5000000000000002E-6</v>
      </c>
      <c r="N22">
        <v>1.27E-5</v>
      </c>
      <c r="O22" s="27">
        <f>100*(K22:K29-M22:M29)/K22:K29</f>
        <v>99.99556157782375</v>
      </c>
      <c r="P22" s="7"/>
      <c r="Q22" s="7"/>
    </row>
    <row r="23" spans="2:17" ht="16" thickBot="1">
      <c r="B23" s="1"/>
      <c r="J23" s="4">
        <v>6</v>
      </c>
      <c r="K23" s="9">
        <f>0.5*C61*(E61)^2</f>
        <v>3.7803588749999999E-2</v>
      </c>
      <c r="L23" s="38">
        <v>4.6899999999999997E-3</v>
      </c>
      <c r="M23" s="45">
        <f>0.5*(0.1996*2)*(G61)^2</f>
        <v>1.6212509999999999E-2</v>
      </c>
      <c r="N23" s="38">
        <v>1.6900000000000001E-3</v>
      </c>
      <c r="O23" s="31">
        <f t="shared" ref="O23:O25" si="0">100*(K23:K30-M23:M30)/K23:K30</f>
        <v>57.113833537827816</v>
      </c>
      <c r="P23" s="7"/>
      <c r="Q23" s="7"/>
    </row>
    <row r="24" spans="2:17" ht="16" thickBot="1">
      <c r="B24" s="1"/>
      <c r="J24" s="4">
        <v>7</v>
      </c>
      <c r="K24" s="9">
        <f>0.5*C71*(E71)^2</f>
        <v>4.8441993599999997E-2</v>
      </c>
      <c r="L24" s="38">
        <v>6.0299999999999998E-3</v>
      </c>
      <c r="M24" s="9">
        <f>0.5*(C71+D71)*(G71)^2</f>
        <v>2.5770554100000002E-2</v>
      </c>
      <c r="N24" s="38">
        <v>8.6499999999999997E-3</v>
      </c>
      <c r="O24" s="27">
        <f t="shared" si="0"/>
        <v>46.801210716480497</v>
      </c>
      <c r="P24" s="7"/>
      <c r="Q24" s="7"/>
    </row>
    <row r="25" spans="2:17" ht="16" thickBot="1">
      <c r="B25" s="1" t="s">
        <v>11</v>
      </c>
      <c r="J25" s="4">
        <v>8</v>
      </c>
      <c r="K25" s="9">
        <f>0.5*C81*(E81)^2</f>
        <v>5.941437795E-2</v>
      </c>
      <c r="L25" s="38">
        <f>C81*E82*E81</f>
        <v>1.070571877870787E-2</v>
      </c>
      <c r="M25" s="9">
        <f>0.5*(C81+D81)*(G81)^2</f>
        <v>1.8232290000000002E-2</v>
      </c>
      <c r="N25" s="38">
        <v>2.14E-3</v>
      </c>
      <c r="O25" s="28">
        <f t="shared" si="0"/>
        <v>69.313336890704591</v>
      </c>
      <c r="P25" s="7"/>
      <c r="Q25" s="7"/>
    </row>
    <row r="26" spans="2:17" ht="18" thickBot="1">
      <c r="B26" s="2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3" t="s">
        <v>7</v>
      </c>
      <c r="H26" s="3" t="s">
        <v>8</v>
      </c>
    </row>
    <row r="27" spans="2:17" ht="16" thickBot="1">
      <c r="B27" s="4">
        <v>1</v>
      </c>
      <c r="C27" s="5">
        <v>0.30070000000000002</v>
      </c>
      <c r="D27" s="5">
        <v>0.1996</v>
      </c>
      <c r="E27" s="5">
        <v>0.71899999999999997</v>
      </c>
      <c r="F27" s="5">
        <v>0</v>
      </c>
      <c r="G27" s="5">
        <v>0.159</v>
      </c>
      <c r="H27" s="5">
        <v>0.80100000000000005</v>
      </c>
    </row>
    <row r="28" spans="2:17" ht="16" thickBot="1">
      <c r="B28" s="4">
        <v>2</v>
      </c>
      <c r="C28" s="5">
        <v>0.30070000000000002</v>
      </c>
      <c r="D28" s="5">
        <v>0.1996</v>
      </c>
      <c r="E28" s="5">
        <v>0.65200000000000002</v>
      </c>
      <c r="F28" s="5">
        <v>0</v>
      </c>
      <c r="G28" s="5">
        <v>0.154</v>
      </c>
      <c r="H28" s="5">
        <v>0.73199999999999998</v>
      </c>
    </row>
    <row r="29" spans="2:17" ht="16" thickBot="1">
      <c r="B29" s="4">
        <v>3</v>
      </c>
      <c r="C29" s="5">
        <v>0.30070000000000002</v>
      </c>
      <c r="D29" s="5">
        <v>0.1996</v>
      </c>
      <c r="E29" s="5">
        <v>0.57799999999999996</v>
      </c>
      <c r="F29" s="5">
        <v>0</v>
      </c>
      <c r="G29" s="5">
        <v>0.13800000000000001</v>
      </c>
      <c r="H29" s="5">
        <v>0.65800000000000003</v>
      </c>
    </row>
    <row r="30" spans="2:17" ht="16" thickBot="1">
      <c r="B30" s="13" t="s">
        <v>9</v>
      </c>
      <c r="C30" s="9">
        <v>0.30070000000000002</v>
      </c>
      <c r="D30" s="9">
        <v>0.1996</v>
      </c>
      <c r="E30" s="8">
        <v>0.65</v>
      </c>
      <c r="F30" s="8">
        <v>0</v>
      </c>
      <c r="G30" s="8">
        <v>0.15</v>
      </c>
      <c r="H30" s="8">
        <v>0.73</v>
      </c>
    </row>
    <row r="31" spans="2:17" ht="26">
      <c r="B31" s="10" t="s">
        <v>25</v>
      </c>
      <c r="C31" s="7"/>
      <c r="D31" s="7"/>
      <c r="E31" s="20">
        <f>_xlfn.STDEV.S(E27:E29)</f>
        <v>7.0528953865298005E-2</v>
      </c>
      <c r="F31" s="20">
        <v>0</v>
      </c>
      <c r="G31" s="20">
        <f>_xlfn.STDEV.S(G27:G29)</f>
        <v>1.0969655114602885E-2</v>
      </c>
      <c r="H31" s="20">
        <f>_xlfn.STDEV.S(H27:H29)</f>
        <v>7.1514567280613076E-2</v>
      </c>
    </row>
    <row r="32" spans="2:17">
      <c r="B32" s="7"/>
      <c r="C32" s="7"/>
      <c r="D32" s="7"/>
      <c r="E32" s="7"/>
      <c r="F32" s="7"/>
      <c r="G32" s="7"/>
      <c r="H32" s="7"/>
    </row>
    <row r="33" spans="2:8">
      <c r="B33" s="7"/>
      <c r="C33" s="7"/>
      <c r="D33" s="7"/>
      <c r="E33" s="7"/>
      <c r="F33" s="7"/>
      <c r="G33" s="7"/>
      <c r="H33" s="7"/>
    </row>
    <row r="34" spans="2:8">
      <c r="B34" s="1"/>
    </row>
    <row r="35" spans="2:8" ht="16" thickBot="1">
      <c r="B35" s="1" t="s">
        <v>12</v>
      </c>
    </row>
    <row r="36" spans="2:8" ht="18" thickBot="1">
      <c r="B36" s="2" t="s">
        <v>2</v>
      </c>
      <c r="C36" s="3" t="s">
        <v>3</v>
      </c>
      <c r="D36" s="3" t="s">
        <v>4</v>
      </c>
      <c r="E36" s="3" t="s">
        <v>5</v>
      </c>
      <c r="F36" s="3" t="s">
        <v>6</v>
      </c>
      <c r="G36" s="3" t="s">
        <v>7</v>
      </c>
      <c r="H36" s="3" t="s">
        <v>8</v>
      </c>
    </row>
    <row r="37" spans="2:8" ht="16" thickBot="1">
      <c r="B37" s="4">
        <v>1</v>
      </c>
      <c r="C37" s="5">
        <v>0.20030000000000001</v>
      </c>
      <c r="D37" s="9">
        <v>0.3</v>
      </c>
      <c r="E37" s="5">
        <v>0.64600000000000002</v>
      </c>
      <c r="F37" s="5">
        <v>0</v>
      </c>
      <c r="G37" s="5">
        <v>-8.5000000000000006E-2</v>
      </c>
      <c r="H37" s="5">
        <v>0.48299999999999998</v>
      </c>
    </row>
    <row r="38" spans="2:8" ht="16" thickBot="1">
      <c r="B38" s="4">
        <v>2</v>
      </c>
      <c r="C38" s="5">
        <v>0.20030000000000001</v>
      </c>
      <c r="D38" s="9">
        <v>0.3</v>
      </c>
      <c r="E38" s="5">
        <v>0.58299999999999996</v>
      </c>
      <c r="F38" s="5">
        <v>0</v>
      </c>
      <c r="G38" s="8">
        <v>-7.0000000000000007E-2</v>
      </c>
      <c r="H38" s="5">
        <v>0.441</v>
      </c>
    </row>
    <row r="39" spans="2:8" ht="16" thickBot="1">
      <c r="B39" s="4">
        <v>3</v>
      </c>
      <c r="C39" s="5">
        <v>0.20030000000000001</v>
      </c>
      <c r="D39" s="9">
        <v>0.3</v>
      </c>
      <c r="E39" s="5">
        <v>0.73199999999999998</v>
      </c>
      <c r="F39" s="5">
        <v>0</v>
      </c>
      <c r="G39" s="5">
        <v>-0.109</v>
      </c>
      <c r="H39" s="6">
        <v>0.54300000000000004</v>
      </c>
    </row>
    <row r="40" spans="2:8">
      <c r="B40" s="33" t="s">
        <v>9</v>
      </c>
      <c r="C40" s="33">
        <v>0.20030000000000001</v>
      </c>
      <c r="D40" s="35">
        <v>0.3</v>
      </c>
      <c r="E40" s="33">
        <v>0.65400000000000003</v>
      </c>
      <c r="F40" s="33">
        <v>0</v>
      </c>
      <c r="G40" s="37">
        <v>-8.7999999999999995E-2</v>
      </c>
      <c r="H40" s="14">
        <v>0.48899999999999999</v>
      </c>
    </row>
    <row r="41" spans="2:8" ht="16" thickBot="1">
      <c r="B41" s="34"/>
      <c r="C41" s="34"/>
      <c r="D41" s="36"/>
      <c r="E41" s="34"/>
      <c r="F41" s="34"/>
      <c r="G41" s="34"/>
      <c r="H41" s="5"/>
    </row>
    <row r="42" spans="2:8" ht="26">
      <c r="B42" s="10" t="s">
        <v>25</v>
      </c>
      <c r="C42" s="7"/>
      <c r="D42" s="12"/>
      <c r="E42" s="20">
        <f>_xlfn.STDEV.S(E37:E39)</f>
        <v>7.4795276143171871E-2</v>
      </c>
      <c r="F42" s="20"/>
      <c r="G42" s="20">
        <f>_xlfn.STDEV.S(G37:G39)</f>
        <v>1.9672315572905962E-2</v>
      </c>
      <c r="H42" s="20">
        <f>_xlfn.STDEV.S(H37:H39)</f>
        <v>5.1264022471905202E-2</v>
      </c>
    </row>
    <row r="43" spans="2:8">
      <c r="B43" s="7"/>
      <c r="C43" s="7"/>
      <c r="D43" s="12"/>
      <c r="E43" s="7"/>
      <c r="F43" s="7"/>
      <c r="G43" s="7"/>
      <c r="H43" s="7"/>
    </row>
    <row r="44" spans="2:8">
      <c r="B44" s="7"/>
      <c r="C44" s="7"/>
      <c r="D44" s="12"/>
      <c r="E44" s="7"/>
      <c r="F44" s="7"/>
      <c r="G44" s="7"/>
      <c r="H44" s="7"/>
    </row>
    <row r="45" spans="2:8">
      <c r="B45" s="1"/>
    </row>
    <row r="46" spans="2:8" ht="16" thickBot="1">
      <c r="B46" s="1" t="s">
        <v>13</v>
      </c>
    </row>
    <row r="47" spans="2:8" ht="18" thickBot="1">
      <c r="B47" s="2" t="s">
        <v>2</v>
      </c>
      <c r="C47" s="3" t="s">
        <v>3</v>
      </c>
      <c r="D47" s="3" t="s">
        <v>4</v>
      </c>
      <c r="E47" s="3" t="s">
        <v>5</v>
      </c>
      <c r="F47" s="3" t="s">
        <v>6</v>
      </c>
      <c r="G47" s="3" t="s">
        <v>7</v>
      </c>
      <c r="H47" s="3" t="s">
        <v>8</v>
      </c>
    </row>
    <row r="48" spans="2:8" ht="16" thickBot="1">
      <c r="B48" s="4">
        <v>1</v>
      </c>
      <c r="C48" s="5">
        <v>0.19989999999999999</v>
      </c>
      <c r="D48" s="5">
        <v>0.19989999999999999</v>
      </c>
      <c r="E48" s="5">
        <v>0.42299999999999999</v>
      </c>
      <c r="F48" s="5">
        <v>-0.46100000000000002</v>
      </c>
      <c r="G48" s="5">
        <v>0</v>
      </c>
      <c r="H48" s="5">
        <v>0</v>
      </c>
    </row>
    <row r="49" spans="2:8" ht="16" thickBot="1">
      <c r="B49" s="4">
        <v>2</v>
      </c>
      <c r="C49" s="5">
        <v>0.19989999999999999</v>
      </c>
      <c r="D49" s="5">
        <v>0.19989999999999999</v>
      </c>
      <c r="E49" s="5">
        <v>0.52200000000000002</v>
      </c>
      <c r="F49" s="5">
        <v>-0.622</v>
      </c>
      <c r="G49" s="5">
        <v>-1.4999999999999999E-2</v>
      </c>
      <c r="H49" s="5">
        <v>-1.4999999999999999E-2</v>
      </c>
    </row>
    <row r="50" spans="2:8" ht="16" thickBot="1">
      <c r="B50" s="4">
        <v>3</v>
      </c>
      <c r="C50" s="5">
        <v>0.19989999999999999</v>
      </c>
      <c r="D50" s="5">
        <v>0.19989999999999999</v>
      </c>
      <c r="E50" s="8">
        <v>0.59</v>
      </c>
      <c r="F50" s="5">
        <v>-0.56299999999999994</v>
      </c>
      <c r="G50" s="5">
        <v>0</v>
      </c>
      <c r="H50" s="5">
        <v>0</v>
      </c>
    </row>
    <row r="51" spans="2:8" ht="16" thickBot="1">
      <c r="B51" s="4" t="s">
        <v>9</v>
      </c>
      <c r="C51" s="5">
        <v>0.19989999999999999</v>
      </c>
      <c r="D51" s="5">
        <v>0.19989999999999999</v>
      </c>
      <c r="E51" s="5">
        <v>0.51200000000000001</v>
      </c>
      <c r="F51" s="5">
        <v>-0.54900000000000004</v>
      </c>
      <c r="G51" s="5">
        <v>-5.0000000000000001E-3</v>
      </c>
      <c r="H51" s="5">
        <v>-5.0000000000000001E-3</v>
      </c>
    </row>
    <row r="52" spans="2:8" ht="26">
      <c r="B52" s="10" t="s">
        <v>25</v>
      </c>
      <c r="C52" s="7"/>
      <c r="D52" s="7"/>
      <c r="E52" s="20">
        <f>_xlfn.STDEV.S(E48:E50)</f>
        <v>8.3978171767032844E-2</v>
      </c>
      <c r="F52" s="20">
        <f>_xlfn.STDEV.S(F48:F50)</f>
        <v>8.1451417012433233E-2</v>
      </c>
      <c r="G52" s="20">
        <f>_xlfn.STDEV.S(G48:G50)</f>
        <v>8.6602540378443865E-3</v>
      </c>
      <c r="H52" s="20">
        <f>_xlfn.STDEV.S(H48:H50)</f>
        <v>8.6602540378443865E-3</v>
      </c>
    </row>
    <row r="53" spans="2:8">
      <c r="B53" s="7"/>
      <c r="C53" s="7"/>
      <c r="D53" s="7"/>
      <c r="E53" s="7"/>
      <c r="F53" s="7"/>
      <c r="G53" s="7"/>
      <c r="H53" s="7"/>
    </row>
    <row r="54" spans="2:8">
      <c r="B54" s="7"/>
      <c r="C54" s="7"/>
      <c r="D54" s="7"/>
      <c r="E54" s="7"/>
      <c r="F54" s="7"/>
      <c r="G54" s="7"/>
      <c r="H54" s="7"/>
    </row>
    <row r="55" spans="2:8">
      <c r="B55" s="1"/>
    </row>
    <row r="56" spans="2:8" ht="16" thickBot="1">
      <c r="B56" s="1" t="s">
        <v>14</v>
      </c>
    </row>
    <row r="57" spans="2:8" ht="18" thickBot="1">
      <c r="B57" s="2" t="s">
        <v>2</v>
      </c>
      <c r="C57" s="3" t="s">
        <v>3</v>
      </c>
      <c r="D57" s="3" t="s">
        <v>4</v>
      </c>
      <c r="E57" s="3" t="s">
        <v>5</v>
      </c>
      <c r="F57" s="3" t="s">
        <v>6</v>
      </c>
      <c r="G57" s="3" t="s">
        <v>7</v>
      </c>
      <c r="H57" s="3" t="s">
        <v>8</v>
      </c>
    </row>
    <row r="58" spans="2:8" ht="16" thickBot="1">
      <c r="B58" s="4">
        <v>1</v>
      </c>
      <c r="C58" s="5">
        <v>0.19989999999999999</v>
      </c>
      <c r="D58" s="5">
        <v>0.19989999999999999</v>
      </c>
      <c r="E58" s="5">
        <v>0.627</v>
      </c>
      <c r="F58" s="5">
        <v>0</v>
      </c>
      <c r="G58" s="5">
        <v>0.29099999999999998</v>
      </c>
      <c r="H58" s="5">
        <v>0.29099999999999998</v>
      </c>
    </row>
    <row r="59" spans="2:8" ht="16" thickBot="1">
      <c r="B59" s="4">
        <v>2</v>
      </c>
      <c r="C59" s="5">
        <v>0.19989999999999999</v>
      </c>
      <c r="D59" s="5">
        <v>0.19989999999999999</v>
      </c>
      <c r="E59" s="5">
        <v>0.66100000000000003</v>
      </c>
      <c r="F59" s="5">
        <v>0</v>
      </c>
      <c r="G59" s="5">
        <v>0.30299999999999999</v>
      </c>
      <c r="H59" s="5">
        <v>0.30299999999999999</v>
      </c>
    </row>
    <row r="60" spans="2:8" ht="16" thickBot="1">
      <c r="B60" s="4">
        <v>3</v>
      </c>
      <c r="C60" s="5">
        <v>0.19989999999999999</v>
      </c>
      <c r="D60" s="5">
        <v>0.19989999999999999</v>
      </c>
      <c r="E60" s="5">
        <v>0.55600000000000005</v>
      </c>
      <c r="F60" s="5">
        <v>0</v>
      </c>
      <c r="G60" s="5">
        <v>0.26200000000000001</v>
      </c>
      <c r="H60" s="5">
        <v>0.26200000000000001</v>
      </c>
    </row>
    <row r="61" spans="2:8" ht="16" thickBot="1">
      <c r="B61" s="4" t="s">
        <v>9</v>
      </c>
      <c r="C61" s="5">
        <v>0.19989999999999999</v>
      </c>
      <c r="D61" s="5">
        <v>0.19989999999999999</v>
      </c>
      <c r="E61" s="5">
        <v>0.61499999999999999</v>
      </c>
      <c r="F61" s="5">
        <v>0</v>
      </c>
      <c r="G61" s="5">
        <v>0.28499999999999998</v>
      </c>
      <c r="H61" s="5">
        <v>0.28499999999999998</v>
      </c>
    </row>
    <row r="62" spans="2:8" ht="26">
      <c r="B62" s="11" t="s">
        <v>25</v>
      </c>
      <c r="E62" s="21">
        <f>_xlfn.STDEV.S(E58:E60)</f>
        <v>5.3575491909392037E-2</v>
      </c>
      <c r="F62" s="21">
        <v>0</v>
      </c>
      <c r="G62" s="21">
        <f>_xlfn.STDEV.S(G58:G60)</f>
        <v>2.1079215671683159E-2</v>
      </c>
      <c r="H62" s="21">
        <f>_xlfn.STDEV.S(G58:G60)</f>
        <v>2.1079215671683159E-2</v>
      </c>
    </row>
    <row r="63" spans="2:8">
      <c r="B63" s="1"/>
    </row>
    <row r="64" spans="2:8">
      <c r="B64" s="1"/>
    </row>
    <row r="65" spans="2:8">
      <c r="B65" s="1"/>
    </row>
    <row r="66" spans="2:8" ht="16" thickBot="1">
      <c r="B66" s="1" t="s">
        <v>15</v>
      </c>
    </row>
    <row r="67" spans="2:8" ht="18" thickBot="1">
      <c r="B67" s="2" t="s">
        <v>2</v>
      </c>
      <c r="C67" s="3" t="s">
        <v>3</v>
      </c>
      <c r="D67" s="3" t="s">
        <v>4</v>
      </c>
      <c r="E67" s="3" t="s">
        <v>5</v>
      </c>
      <c r="F67" s="3" t="s">
        <v>6</v>
      </c>
      <c r="G67" s="3" t="s">
        <v>7</v>
      </c>
      <c r="H67" s="3" t="s">
        <v>8</v>
      </c>
    </row>
    <row r="68" spans="2:8" ht="16" thickBot="1">
      <c r="B68" s="4">
        <v>1</v>
      </c>
      <c r="C68" s="5">
        <v>0.30030000000000001</v>
      </c>
      <c r="D68" s="5">
        <v>0.19989999999999999</v>
      </c>
      <c r="E68" s="5">
        <v>0.625</v>
      </c>
      <c r="F68" s="5">
        <v>0</v>
      </c>
      <c r="G68" s="5">
        <v>0.35299999999999998</v>
      </c>
      <c r="H68" s="5">
        <v>0.35299999999999998</v>
      </c>
    </row>
    <row r="69" spans="2:8" ht="16" thickBot="1">
      <c r="B69" s="4">
        <v>2</v>
      </c>
      <c r="C69" s="5">
        <v>0.30030000000000001</v>
      </c>
      <c r="D69" s="5">
        <v>0.19989999999999999</v>
      </c>
      <c r="E69" s="5">
        <v>0.54500000000000004</v>
      </c>
      <c r="F69" s="5">
        <v>0</v>
      </c>
      <c r="G69" s="5">
        <v>0.309</v>
      </c>
      <c r="H69" s="5">
        <v>0.309</v>
      </c>
    </row>
    <row r="70" spans="2:8" ht="16" thickBot="1">
      <c r="B70" s="4">
        <v>3</v>
      </c>
      <c r="C70" s="5">
        <v>0.30030000000000001</v>
      </c>
      <c r="D70" s="5">
        <v>0.19989999999999999</v>
      </c>
      <c r="E70" s="5">
        <v>0.53300000000000003</v>
      </c>
      <c r="F70" s="5">
        <v>0</v>
      </c>
      <c r="G70" s="5">
        <v>0.30199999999999999</v>
      </c>
      <c r="H70" s="5">
        <v>0.30199999999999999</v>
      </c>
    </row>
    <row r="71" spans="2:8" ht="16" thickBot="1">
      <c r="B71" s="4" t="s">
        <v>9</v>
      </c>
      <c r="C71" s="5">
        <v>0.30030000000000001</v>
      </c>
      <c r="D71" s="5">
        <v>0.19989999999999999</v>
      </c>
      <c r="E71" s="5">
        <v>0.56799999999999995</v>
      </c>
      <c r="F71" s="5">
        <v>0</v>
      </c>
      <c r="G71" s="5">
        <v>0.32100000000000001</v>
      </c>
      <c r="H71" s="5">
        <v>0.32100000000000001</v>
      </c>
    </row>
    <row r="72" spans="2:8" ht="26">
      <c r="B72" s="10" t="s">
        <v>25</v>
      </c>
      <c r="C72" s="7"/>
      <c r="D72" s="7"/>
      <c r="E72" s="20">
        <f>_xlfn.STDEV.S(E68:E70)</f>
        <v>5.0013331556029453E-2</v>
      </c>
      <c r="F72" s="20">
        <v>0</v>
      </c>
      <c r="G72" s="20">
        <f>_xlfn.STDEV.S(G68:G70)</f>
        <v>2.7646579052991945E-2</v>
      </c>
      <c r="H72" s="20">
        <f>_xlfn.STDEV.S(H68:H70)</f>
        <v>2.7646579052991945E-2</v>
      </c>
    </row>
    <row r="73" spans="2:8">
      <c r="B73" s="7"/>
      <c r="C73" s="7"/>
      <c r="D73" s="7"/>
      <c r="E73" s="7"/>
      <c r="F73" s="7"/>
      <c r="G73" s="7"/>
      <c r="H73" s="7"/>
    </row>
    <row r="74" spans="2:8">
      <c r="B74" s="7"/>
      <c r="C74" s="7"/>
      <c r="D74" s="7"/>
      <c r="E74" s="7"/>
      <c r="F74" s="7"/>
      <c r="G74" s="7"/>
      <c r="H74" s="7"/>
    </row>
    <row r="75" spans="2:8">
      <c r="B75" s="1"/>
    </row>
    <row r="76" spans="2:8" ht="16" thickBot="1">
      <c r="B76" s="1" t="s">
        <v>16</v>
      </c>
    </row>
    <row r="77" spans="2:8" ht="18" thickBot="1">
      <c r="B77" s="2" t="s">
        <v>2</v>
      </c>
      <c r="C77" s="3" t="s">
        <v>3</v>
      </c>
      <c r="D77" s="3" t="s">
        <v>4</v>
      </c>
      <c r="E77" s="3" t="s">
        <v>5</v>
      </c>
      <c r="F77" s="3" t="s">
        <v>6</v>
      </c>
      <c r="G77" s="3" t="s">
        <v>7</v>
      </c>
      <c r="H77" s="3" t="s">
        <v>8</v>
      </c>
    </row>
    <row r="78" spans="2:8" ht="16" thickBot="1">
      <c r="B78" s="4">
        <v>1</v>
      </c>
      <c r="C78" s="5">
        <v>0.19989999999999999</v>
      </c>
      <c r="D78" s="5">
        <v>0.30030000000000001</v>
      </c>
      <c r="E78" s="5">
        <v>0.80600000000000005</v>
      </c>
      <c r="F78" s="5">
        <v>0</v>
      </c>
      <c r="G78" s="5">
        <v>0.27500000000000002</v>
      </c>
      <c r="H78" s="5">
        <v>0.27500000000000002</v>
      </c>
    </row>
    <row r="79" spans="2:8" ht="16" thickBot="1">
      <c r="B79" s="4">
        <v>2</v>
      </c>
      <c r="C79" s="5">
        <v>0.19989999999999999</v>
      </c>
      <c r="D79" s="5">
        <v>0.30030000000000001</v>
      </c>
      <c r="E79" s="5">
        <v>0.81599999999999995</v>
      </c>
      <c r="F79" s="5">
        <v>0</v>
      </c>
      <c r="G79" s="8">
        <v>0.28999999999999998</v>
      </c>
      <c r="H79" s="8">
        <v>0.28999999999999998</v>
      </c>
    </row>
    <row r="80" spans="2:8" ht="16" thickBot="1">
      <c r="B80" s="4">
        <v>3</v>
      </c>
      <c r="C80" s="5">
        <v>0.19989999999999999</v>
      </c>
      <c r="D80" s="5">
        <v>0.30030000000000001</v>
      </c>
      <c r="E80" s="5">
        <v>0.69099999999999995</v>
      </c>
      <c r="F80" s="5">
        <v>0</v>
      </c>
      <c r="G80" s="5">
        <v>0.245</v>
      </c>
      <c r="H80" s="5">
        <v>0.245</v>
      </c>
    </row>
    <row r="81" spans="2:8" ht="16" thickBot="1">
      <c r="B81" s="4" t="s">
        <v>9</v>
      </c>
      <c r="C81" s="5">
        <v>0.19989999999999999</v>
      </c>
      <c r="D81" s="5">
        <v>0.30030000000000001</v>
      </c>
      <c r="E81" s="5">
        <v>0.77100000000000002</v>
      </c>
      <c r="F81" s="5">
        <v>0</v>
      </c>
      <c r="G81" s="8">
        <v>0.27</v>
      </c>
      <c r="H81" s="8">
        <v>0.27</v>
      </c>
    </row>
    <row r="82" spans="2:8" ht="26">
      <c r="B82" s="10" t="s">
        <v>25</v>
      </c>
      <c r="C82" s="7"/>
      <c r="D82" s="7"/>
      <c r="E82" s="20">
        <f>_xlfn.STDEV.S(E78:E80)</f>
        <v>6.9462219947249049E-2</v>
      </c>
      <c r="F82" s="20">
        <v>0</v>
      </c>
      <c r="G82" s="20">
        <f>_xlfn.STDEV.S(G78:G80)</f>
        <v>2.2912878474779196E-2</v>
      </c>
      <c r="H82" s="20">
        <f>_xlfn.STDEV.S(H78:H80)</f>
        <v>2.2912878474779196E-2</v>
      </c>
    </row>
    <row r="83" spans="2:8">
      <c r="B83" s="7"/>
      <c r="C83" s="7"/>
      <c r="D83" s="7"/>
      <c r="E83" s="7"/>
      <c r="F83" s="7"/>
      <c r="G83" s="7"/>
      <c r="H83" s="7"/>
    </row>
    <row r="84" spans="2:8">
      <c r="B84" s="7"/>
      <c r="C84" s="7"/>
      <c r="D84" s="7"/>
      <c r="E84" s="7"/>
      <c r="F84" s="7"/>
      <c r="G84" s="7"/>
      <c r="H84" s="7"/>
    </row>
    <row r="85" spans="2:8">
      <c r="B85" s="7"/>
      <c r="C85" s="7"/>
      <c r="D85" s="7"/>
      <c r="E85" s="7"/>
      <c r="F85" s="7"/>
      <c r="G85" s="7"/>
      <c r="H85" s="7"/>
    </row>
    <row r="86" spans="2:8">
      <c r="B86" s="7"/>
      <c r="C86" s="7"/>
      <c r="D86" s="7"/>
      <c r="E86" s="7"/>
      <c r="F86" s="7"/>
      <c r="G86" s="7"/>
      <c r="H86" s="7"/>
    </row>
    <row r="87" spans="2:8">
      <c r="B87" s="1"/>
    </row>
    <row r="88" spans="2:8" ht="16" thickBot="1">
      <c r="B88" s="1" t="s">
        <v>17</v>
      </c>
    </row>
    <row r="89" spans="2:8" ht="46" thickBot="1">
      <c r="B89" s="2" t="s">
        <v>0</v>
      </c>
      <c r="C89" s="3" t="s">
        <v>18</v>
      </c>
      <c r="D89" s="3" t="s">
        <v>19</v>
      </c>
      <c r="E89" s="3" t="s">
        <v>20</v>
      </c>
    </row>
    <row r="90" spans="2:8" ht="16" thickBot="1">
      <c r="B90" s="4">
        <v>1</v>
      </c>
      <c r="C90" s="5"/>
      <c r="D90" s="5"/>
      <c r="E90" s="5"/>
    </row>
    <row r="91" spans="2:8" ht="16" thickBot="1">
      <c r="B91" s="4">
        <v>2</v>
      </c>
      <c r="C91" s="5"/>
      <c r="D91" s="5"/>
      <c r="E91" s="5"/>
    </row>
    <row r="92" spans="2:8" ht="16" thickBot="1">
      <c r="B92" s="4">
        <v>3</v>
      </c>
      <c r="C92" s="5"/>
      <c r="D92" s="5"/>
      <c r="E92" s="5"/>
    </row>
    <row r="93" spans="2:8" ht="16" thickBot="1">
      <c r="B93" s="4">
        <v>4</v>
      </c>
      <c r="C93" s="5"/>
      <c r="D93" s="5"/>
      <c r="E93" s="5"/>
    </row>
    <row r="94" spans="2:8" ht="16" thickBot="1">
      <c r="B94" s="4">
        <v>5</v>
      </c>
      <c r="C94" s="5"/>
      <c r="D94" s="5"/>
      <c r="E94" s="5"/>
    </row>
    <row r="95" spans="2:8" ht="16" thickBot="1">
      <c r="B95" s="4">
        <v>6</v>
      </c>
      <c r="C95" s="5"/>
      <c r="D95" s="5"/>
      <c r="E95" s="5"/>
    </row>
    <row r="96" spans="2:8" ht="16" thickBot="1">
      <c r="B96" s="4">
        <v>7</v>
      </c>
      <c r="C96" s="5"/>
      <c r="D96" s="5"/>
      <c r="E96" s="5"/>
    </row>
    <row r="97" spans="2:5" ht="16" thickBot="1">
      <c r="B97" s="4">
        <v>8</v>
      </c>
      <c r="C97" s="5"/>
      <c r="D97" s="5"/>
      <c r="E97" s="5"/>
    </row>
    <row r="98" spans="2:5">
      <c r="B98" s="1"/>
    </row>
    <row r="99" spans="2:5" ht="16" thickBot="1">
      <c r="B99" s="1" t="s">
        <v>21</v>
      </c>
    </row>
    <row r="100" spans="2:5" ht="31" thickBot="1">
      <c r="B100" s="2" t="s">
        <v>0</v>
      </c>
      <c r="C100" s="3" t="s">
        <v>22</v>
      </c>
      <c r="D100" s="3" t="s">
        <v>23</v>
      </c>
      <c r="E100" s="3" t="s">
        <v>20</v>
      </c>
    </row>
    <row r="101" spans="2:5" ht="16" thickBot="1">
      <c r="B101" s="4">
        <v>1</v>
      </c>
      <c r="C101" s="5"/>
      <c r="D101" s="5"/>
      <c r="E101" s="5"/>
    </row>
    <row r="102" spans="2:5" ht="16" thickBot="1">
      <c r="B102" s="4">
        <v>2</v>
      </c>
      <c r="C102" s="5"/>
      <c r="D102" s="5"/>
      <c r="E102" s="5"/>
    </row>
    <row r="103" spans="2:5" ht="16" thickBot="1">
      <c r="B103" s="4">
        <v>3</v>
      </c>
      <c r="C103" s="5"/>
      <c r="D103" s="5"/>
      <c r="E103" s="5"/>
    </row>
    <row r="104" spans="2:5" ht="16" thickBot="1">
      <c r="B104" s="4">
        <v>4</v>
      </c>
      <c r="C104" s="5"/>
      <c r="D104" s="5"/>
      <c r="E104" s="5"/>
    </row>
    <row r="105" spans="2:5" ht="16" thickBot="1">
      <c r="B105" s="4">
        <v>5</v>
      </c>
      <c r="C105" s="5"/>
      <c r="D105" s="5"/>
      <c r="E105" s="5"/>
    </row>
    <row r="106" spans="2:5" ht="16" thickBot="1">
      <c r="B106" s="4">
        <v>6</v>
      </c>
      <c r="C106" s="5"/>
      <c r="D106" s="5"/>
      <c r="E106" s="5"/>
    </row>
    <row r="107" spans="2:5" ht="16" thickBot="1">
      <c r="B107" s="4">
        <v>7</v>
      </c>
      <c r="C107" s="5"/>
      <c r="D107" s="5"/>
      <c r="E107" s="5"/>
    </row>
    <row r="108" spans="2:5" ht="16" thickBot="1">
      <c r="B108" s="4">
        <v>8</v>
      </c>
      <c r="C108" s="5"/>
      <c r="D108" s="5"/>
      <c r="E108" s="5"/>
    </row>
    <row r="113" spans="1:3">
      <c r="A113" t="s">
        <v>35</v>
      </c>
    </row>
    <row r="114" spans="1:3" ht="30">
      <c r="A114" t="s">
        <v>42</v>
      </c>
      <c r="B114" t="s">
        <v>40</v>
      </c>
      <c r="C114" s="40" t="s">
        <v>41</v>
      </c>
    </row>
    <row r="115" spans="1:3">
      <c r="A115" t="s">
        <v>36</v>
      </c>
      <c r="B115">
        <v>0.1799</v>
      </c>
      <c r="C115">
        <v>1.0000000000000001E-5</v>
      </c>
    </row>
    <row r="116" spans="1:3">
      <c r="A116" t="s">
        <v>37</v>
      </c>
      <c r="B116">
        <v>0.1794</v>
      </c>
      <c r="C116">
        <v>1.0000000000000001E-5</v>
      </c>
    </row>
    <row r="117" spans="1:3">
      <c r="A117" t="s">
        <v>38</v>
      </c>
      <c r="B117">
        <v>1.0200000000000001E-2</v>
      </c>
      <c r="C117">
        <v>1.0000000000000001E-5</v>
      </c>
    </row>
    <row r="118" spans="1:3">
      <c r="A118" t="s">
        <v>39</v>
      </c>
      <c r="B118">
        <v>1.03E-2</v>
      </c>
      <c r="C118">
        <v>1.0000000000000001E-5</v>
      </c>
    </row>
    <row r="119" spans="1:3" ht="60">
      <c r="A119" s="40" t="s">
        <v>43</v>
      </c>
      <c r="B119">
        <v>1.0200000000000001E-2</v>
      </c>
      <c r="C119">
        <v>1.0000000000000001E-5</v>
      </c>
    </row>
    <row r="120" spans="1:3" ht="45">
      <c r="A120" s="40" t="s">
        <v>44</v>
      </c>
      <c r="B120">
        <v>9.9000000000000008E-3</v>
      </c>
      <c r="C120">
        <v>1.0000000000000001E-5</v>
      </c>
    </row>
    <row r="121" spans="1:3" ht="45">
      <c r="A121" s="40" t="s">
        <v>45</v>
      </c>
      <c r="B121">
        <v>9.7999999999999997E-3</v>
      </c>
      <c r="C121">
        <v>1.0000000000000001E-5</v>
      </c>
    </row>
    <row r="122" spans="1:3" ht="45">
      <c r="A122" s="40" t="s">
        <v>46</v>
      </c>
      <c r="B122">
        <v>1.0200000000000001E-2</v>
      </c>
      <c r="C122">
        <v>1.0000000000000001E-5</v>
      </c>
    </row>
    <row r="123" spans="1:3" ht="30">
      <c r="A123" s="40" t="s">
        <v>47</v>
      </c>
      <c r="B123">
        <v>5.0299999999999997E-2</v>
      </c>
      <c r="C123">
        <v>1.0000000000000001E-5</v>
      </c>
    </row>
    <row r="124" spans="1:3" ht="30">
      <c r="A124" s="40" t="s">
        <v>48</v>
      </c>
      <c r="B124">
        <v>5.0099999999999999E-2</v>
      </c>
      <c r="C124">
        <v>1.0000000000000001E-5</v>
      </c>
    </row>
  </sheetData>
  <mergeCells count="6">
    <mergeCell ref="G40:G41"/>
    <mergeCell ref="B40:B41"/>
    <mergeCell ref="C40:C41"/>
    <mergeCell ref="D40:D41"/>
    <mergeCell ref="E40:E41"/>
    <mergeCell ref="F40:F41"/>
  </mergeCells>
  <pageMargins left="0.75" right="0.75" top="1" bottom="1" header="0.5" footer="0.5"/>
  <pageSetup orientation="portrait" horizontalDpi="4294967292" verticalDpi="4294967292"/>
  <ignoredErrors>
    <ignoredError sqref="E9:H9 E20 H20 E31 G31:H31 E42:H42 E62 G62:H62 E72:H72 E82 E52:H52 G82:H82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LFHS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Messner</dc:creator>
  <cp:lastModifiedBy>Grant Messner</cp:lastModifiedBy>
  <dcterms:created xsi:type="dcterms:W3CDTF">2015-11-10T19:06:01Z</dcterms:created>
  <dcterms:modified xsi:type="dcterms:W3CDTF">2015-11-24T03:00:49Z</dcterms:modified>
</cp:coreProperties>
</file>