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FE318E0F-A4A2-43A4-BA92-D1EB10041B62}" xr6:coauthVersionLast="47" xr6:coauthVersionMax="47" xr10:uidLastSave="{00000000-0000-0000-0000-000000000000}"/>
  <bookViews>
    <workbookView xWindow="-108" yWindow="-108" windowWidth="23256" windowHeight="12576" xr2:uid="{C0BC9622-EC48-4107-8275-634CABB8E17D}"/>
  </bookViews>
  <sheets>
    <sheet name="Income Statement" sheetId="2" r:id="rId1"/>
    <sheet name="Capex&amp;Depriciation" sheetId="3" r:id="rId2"/>
    <sheet name="Balance Sheet" sheetId="4" r:id="rId3"/>
    <sheet name="Cash Flow Statement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1" i="2" l="1"/>
  <c r="D31" i="2"/>
  <c r="C31" i="2"/>
  <c r="B31" i="2"/>
  <c r="E20" i="5"/>
  <c r="D20" i="5"/>
  <c r="C20" i="5"/>
  <c r="B20" i="5"/>
  <c r="E19" i="5"/>
  <c r="D19" i="5"/>
  <c r="C19" i="5"/>
  <c r="B19" i="5"/>
  <c r="E18" i="5"/>
  <c r="D18" i="5"/>
  <c r="C18" i="5"/>
  <c r="B18" i="5"/>
  <c r="E13" i="5"/>
  <c r="D13" i="5"/>
  <c r="C13" i="5"/>
  <c r="B13" i="5"/>
  <c r="E6" i="5"/>
  <c r="D6" i="5"/>
  <c r="C6" i="5"/>
  <c r="B6" i="5"/>
  <c r="B29" i="4"/>
  <c r="C21" i="4"/>
  <c r="D21" i="4" s="1"/>
  <c r="C11" i="4"/>
  <c r="C10" i="4"/>
  <c r="D10" i="4" s="1"/>
  <c r="E10" i="4" s="1"/>
  <c r="F10" i="4" s="1"/>
  <c r="C9" i="4"/>
  <c r="D9" i="4" s="1"/>
  <c r="B19" i="4"/>
  <c r="B23" i="4" s="1"/>
  <c r="B31" i="4" s="1"/>
  <c r="B11" i="4"/>
  <c r="B7" i="4"/>
  <c r="A35" i="4"/>
  <c r="E22" i="2"/>
  <c r="D22" i="2"/>
  <c r="C22" i="2"/>
  <c r="B22" i="2"/>
  <c r="F13" i="3"/>
  <c r="E13" i="3"/>
  <c r="D13" i="3"/>
  <c r="C13" i="3"/>
  <c r="F10" i="3" a="1"/>
  <c r="F10" i="3" s="1"/>
  <c r="E10" i="3" a="1"/>
  <c r="E10" i="3" s="1"/>
  <c r="D10" i="3" a="1"/>
  <c r="D10" i="3" s="1"/>
  <c r="C10" i="3" a="1"/>
  <c r="C10" i="3" s="1"/>
  <c r="F12" i="3" a="1"/>
  <c r="F12" i="3" s="1"/>
  <c r="E12" i="3" a="1"/>
  <c r="E12" i="3" s="1"/>
  <c r="D12" i="3"/>
  <c r="D12" i="3" a="1"/>
  <c r="C12" i="3" a="1"/>
  <c r="C12" i="3" s="1"/>
  <c r="F11" i="3" a="1"/>
  <c r="F11" i="3" s="1"/>
  <c r="E11" i="3" a="1"/>
  <c r="E11" i="3" s="1"/>
  <c r="D11" i="3" a="1"/>
  <c r="D11" i="3" s="1"/>
  <c r="C11" i="3" a="1"/>
  <c r="C11" i="3" s="1"/>
  <c r="F7" i="3"/>
  <c r="E7" i="3"/>
  <c r="D7" i="3"/>
  <c r="C7" i="3"/>
  <c r="C4" i="2"/>
  <c r="C5" i="2" s="1"/>
  <c r="D4" i="2"/>
  <c r="D5" i="2" s="1"/>
  <c r="E4" i="2"/>
  <c r="E5" i="2" s="1"/>
  <c r="B4" i="2"/>
  <c r="B5" i="2" s="1"/>
  <c r="A38" i="2"/>
  <c r="E9" i="4" l="1"/>
  <c r="D11" i="4"/>
  <c r="E21" i="4"/>
  <c r="D45" i="4"/>
  <c r="C27" i="2" s="1"/>
  <c r="B13" i="4"/>
  <c r="B33" i="4" s="1"/>
  <c r="C45" i="4"/>
  <c r="B27" i="2" s="1"/>
  <c r="C11" i="2"/>
  <c r="D11" i="2"/>
  <c r="E11" i="2"/>
  <c r="B12" i="2"/>
  <c r="C10" i="2"/>
  <c r="C12" i="2"/>
  <c r="D10" i="2"/>
  <c r="D12" i="2"/>
  <c r="E10" i="2"/>
  <c r="E12" i="2"/>
  <c r="B11" i="2"/>
  <c r="B10" i="2"/>
  <c r="C6" i="2"/>
  <c r="C7" i="2" s="1"/>
  <c r="D37" i="4" s="1"/>
  <c r="B6" i="2"/>
  <c r="B7" i="2" s="1"/>
  <c r="C37" i="4" s="1"/>
  <c r="E6" i="2"/>
  <c r="E7" i="2" s="1"/>
  <c r="F37" i="4" s="1"/>
  <c r="D6" i="2"/>
  <c r="D7" i="2" s="1"/>
  <c r="E37" i="4" s="1"/>
  <c r="E11" i="4" l="1"/>
  <c r="F9" i="4"/>
  <c r="F11" i="4" s="1"/>
  <c r="F21" i="4"/>
  <c r="F45" i="4" s="1"/>
  <c r="E27" i="2" s="1"/>
  <c r="E45" i="4"/>
  <c r="D27" i="2" s="1"/>
  <c r="C6" i="4"/>
  <c r="C17" i="4"/>
  <c r="B8" i="5" s="1"/>
  <c r="F18" i="4"/>
  <c r="D18" i="4"/>
  <c r="E18" i="4"/>
  <c r="D9" i="5" s="1"/>
  <c r="C18" i="4"/>
  <c r="B9" i="5" s="1"/>
  <c r="E6" i="4"/>
  <c r="E17" i="4"/>
  <c r="D6" i="4"/>
  <c r="D17" i="4"/>
  <c r="C8" i="5" s="1"/>
  <c r="F6" i="4"/>
  <c r="F17" i="4"/>
  <c r="E8" i="5" s="1"/>
  <c r="B13" i="2"/>
  <c r="B15" i="2" s="1"/>
  <c r="D13" i="2"/>
  <c r="D15" i="2" s="1"/>
  <c r="E13" i="2"/>
  <c r="E15" i="2" s="1"/>
  <c r="B19" i="2"/>
  <c r="B21" i="2"/>
  <c r="B20" i="2"/>
  <c r="C13" i="2"/>
  <c r="C15" i="2" s="1"/>
  <c r="D21" i="2"/>
  <c r="D19" i="2"/>
  <c r="D20" i="2"/>
  <c r="E21" i="2"/>
  <c r="E19" i="2"/>
  <c r="E20" i="2"/>
  <c r="C21" i="2"/>
  <c r="C19" i="2"/>
  <c r="C20" i="2"/>
  <c r="C7" i="5" l="1"/>
  <c r="B7" i="5"/>
  <c r="E9" i="5"/>
  <c r="D7" i="5"/>
  <c r="D8" i="5"/>
  <c r="C9" i="5"/>
  <c r="E7" i="5"/>
  <c r="F19" i="4"/>
  <c r="F23" i="4" s="1"/>
  <c r="C19" i="4"/>
  <c r="C23" i="4" s="1"/>
  <c r="E19" i="4"/>
  <c r="E23" i="4" s="1"/>
  <c r="D19" i="4"/>
  <c r="D23" i="4" s="1"/>
  <c r="D23" i="2"/>
  <c r="D25" i="2" s="1"/>
  <c r="B16" i="2"/>
  <c r="C16" i="2"/>
  <c r="B23" i="2"/>
  <c r="B25" i="2" s="1"/>
  <c r="D16" i="2"/>
  <c r="C23" i="2"/>
  <c r="C25" i="2" s="1"/>
  <c r="E23" i="2"/>
  <c r="E16" i="2"/>
  <c r="E25" i="2"/>
  <c r="C29" i="2" l="1"/>
  <c r="C36" i="2"/>
  <c r="E29" i="2"/>
  <c r="E36" i="2"/>
  <c r="D29" i="2"/>
  <c r="D36" i="2"/>
  <c r="B29" i="2"/>
  <c r="B36" i="2"/>
  <c r="C33" i="2" l="1"/>
  <c r="C3" i="5" s="1"/>
  <c r="C10" i="5" s="1"/>
  <c r="C15" i="5" s="1"/>
  <c r="C22" i="5" s="1"/>
  <c r="E33" i="2"/>
  <c r="E3" i="5" s="1"/>
  <c r="E10" i="5" s="1"/>
  <c r="E15" i="5" s="1"/>
  <c r="E22" i="5" s="1"/>
  <c r="B33" i="2"/>
  <c r="D33" i="2"/>
  <c r="D3" i="5" s="1"/>
  <c r="D10" i="5" s="1"/>
  <c r="D15" i="5" s="1"/>
  <c r="D22" i="5" s="1"/>
  <c r="B34" i="2" l="1"/>
  <c r="B3" i="5"/>
  <c r="B10" i="5" s="1"/>
  <c r="B15" i="5" s="1"/>
  <c r="B22" i="5" s="1"/>
  <c r="C5" i="4" s="1"/>
  <c r="C28" i="4"/>
  <c r="C34" i="2"/>
  <c r="E34" i="2"/>
  <c r="D34" i="2"/>
  <c r="C29" i="4"/>
  <c r="C31" i="4" s="1"/>
  <c r="D28" i="4"/>
  <c r="D5" i="4" l="1"/>
  <c r="C7" i="4"/>
  <c r="C13" i="4" s="1"/>
  <c r="C33" i="4" s="1"/>
  <c r="E28" i="4"/>
  <c r="D29" i="4"/>
  <c r="D31" i="4" s="1"/>
  <c r="D33" i="4" l="1"/>
  <c r="E5" i="4"/>
  <c r="D7" i="4"/>
  <c r="D13" i="4" s="1"/>
  <c r="F28" i="4"/>
  <c r="F29" i="4" s="1"/>
  <c r="F31" i="4" s="1"/>
  <c r="E29" i="4"/>
  <c r="E31" i="4" s="1"/>
  <c r="F5" i="4" l="1"/>
  <c r="F7" i="4" s="1"/>
  <c r="F13" i="4" s="1"/>
  <c r="F33" i="4" s="1"/>
  <c r="E7" i="4"/>
  <c r="E13" i="4" s="1"/>
  <c r="E3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gnanchand chelli</author>
  </authors>
  <commentList>
    <comment ref="C28" authorId="0" shapeId="0" xr:uid="{3384A370-A0CB-4DEC-89C8-A474292FFAD5}">
      <text>
        <r>
          <rPr>
            <b/>
            <sz val="9"/>
            <color indexed="81"/>
            <rFont val="Tahoma"/>
            <family val="2"/>
          </rPr>
          <t>gnanchand chelli:</t>
        </r>
        <r>
          <rPr>
            <sz val="9"/>
            <color indexed="81"/>
            <rFont val="Tahoma"/>
            <family val="2"/>
          </rPr>
          <t xml:space="preserve">
This value is Important</t>
        </r>
      </text>
    </comment>
    <comment ref="D28" authorId="0" shapeId="0" xr:uid="{76A91229-763F-4124-9B0A-90A1938DB724}">
      <text>
        <r>
          <rPr>
            <b/>
            <sz val="9"/>
            <color indexed="81"/>
            <rFont val="Tahoma"/>
            <family val="2"/>
          </rPr>
          <t>gnanchand chelli:</t>
        </r>
        <r>
          <rPr>
            <sz val="9"/>
            <color indexed="81"/>
            <rFont val="Tahoma"/>
            <family val="2"/>
          </rPr>
          <t xml:space="preserve">
This value is Important</t>
        </r>
      </text>
    </comment>
    <comment ref="E28" authorId="0" shapeId="0" xr:uid="{C53B37B6-6AFA-49FC-A472-F8B3513F6F96}">
      <text>
        <r>
          <rPr>
            <b/>
            <sz val="9"/>
            <color indexed="81"/>
            <rFont val="Tahoma"/>
            <family val="2"/>
          </rPr>
          <t>gnanchand chelli:</t>
        </r>
        <r>
          <rPr>
            <sz val="9"/>
            <color indexed="81"/>
            <rFont val="Tahoma"/>
            <family val="2"/>
          </rPr>
          <t xml:space="preserve">
This value is Important</t>
        </r>
      </text>
    </comment>
    <comment ref="F28" authorId="0" shapeId="0" xr:uid="{5BE80CF8-EB92-468B-A633-C6F474D10A92}">
      <text>
        <r>
          <rPr>
            <b/>
            <sz val="9"/>
            <color indexed="81"/>
            <rFont val="Tahoma"/>
            <family val="2"/>
          </rPr>
          <t>gnanchand chelli:</t>
        </r>
        <r>
          <rPr>
            <sz val="9"/>
            <color indexed="81"/>
            <rFont val="Tahoma"/>
            <family val="2"/>
          </rPr>
          <t xml:space="preserve">
This value is Important</t>
        </r>
      </text>
    </comment>
  </commentList>
</comments>
</file>

<file path=xl/sharedStrings.xml><?xml version="1.0" encoding="utf-8"?>
<sst xmlns="http://schemas.openxmlformats.org/spreadsheetml/2006/main" count="100" uniqueCount="81">
  <si>
    <t>Revenue</t>
  </si>
  <si>
    <t>COGS</t>
  </si>
  <si>
    <t>Operating Expenses</t>
  </si>
  <si>
    <t>Income Statement</t>
  </si>
  <si>
    <t>Net Revenue</t>
  </si>
  <si>
    <t>Operating Income</t>
  </si>
  <si>
    <t>Net Income</t>
  </si>
  <si>
    <t>NI%</t>
  </si>
  <si>
    <t>Average Order Value</t>
  </si>
  <si>
    <t>Refunds(% Revenue)</t>
  </si>
  <si>
    <t>Discounts</t>
  </si>
  <si>
    <t>Product</t>
  </si>
  <si>
    <t>Fulfillment</t>
  </si>
  <si>
    <t>Merchant Services</t>
  </si>
  <si>
    <t>Personnel</t>
  </si>
  <si>
    <t>Marketing</t>
  </si>
  <si>
    <t>Other</t>
  </si>
  <si>
    <t>Depriciation</t>
  </si>
  <si>
    <t>Interest</t>
  </si>
  <si>
    <t>Tax Rate</t>
  </si>
  <si>
    <t>Customers</t>
  </si>
  <si>
    <t>Gross Revenue</t>
  </si>
  <si>
    <t>Refunds</t>
  </si>
  <si>
    <t>Total COGS</t>
  </si>
  <si>
    <t>Gross Margin</t>
  </si>
  <si>
    <t>GM%</t>
  </si>
  <si>
    <t>Total OPEX</t>
  </si>
  <si>
    <t>Taxes</t>
  </si>
  <si>
    <t>EBITDA</t>
  </si>
  <si>
    <t>CAPEX &amp; DEPRICIATION</t>
  </si>
  <si>
    <t>USEFUL LIFE(years)</t>
  </si>
  <si>
    <t>CAPEX</t>
  </si>
  <si>
    <t>Servers</t>
  </si>
  <si>
    <t>Custom Software</t>
  </si>
  <si>
    <t>Forklift</t>
  </si>
  <si>
    <t>Total CAPEX</t>
  </si>
  <si>
    <t>Depreciation</t>
  </si>
  <si>
    <t>Total D&amp;A</t>
  </si>
  <si>
    <t>BALANCE SHEET</t>
  </si>
  <si>
    <t>Dec 31, 2021</t>
  </si>
  <si>
    <t>Accounts Recievable(%Revenue)</t>
  </si>
  <si>
    <t>Accounts Payable</t>
  </si>
  <si>
    <t>Deffered Revenue</t>
  </si>
  <si>
    <t>Cash</t>
  </si>
  <si>
    <t>Accounts Recievable</t>
  </si>
  <si>
    <t>Total Current Assets</t>
  </si>
  <si>
    <t>ASSETS</t>
  </si>
  <si>
    <t>Fixed Assets</t>
  </si>
  <si>
    <t>Accumulated Depreciation</t>
  </si>
  <si>
    <t>Net Fixed Assets</t>
  </si>
  <si>
    <t>Total Assets</t>
  </si>
  <si>
    <t>LIABILITIES</t>
  </si>
  <si>
    <t>Total Current Liabilities</t>
  </si>
  <si>
    <t>Long Term Debt</t>
  </si>
  <si>
    <t>Total Liabilities</t>
  </si>
  <si>
    <t>Debt Payments</t>
  </si>
  <si>
    <t>Interest Rates</t>
  </si>
  <si>
    <t>Interest Payments</t>
  </si>
  <si>
    <t>EQUITY</t>
  </si>
  <si>
    <t>Common Stock</t>
  </si>
  <si>
    <t>Retained Earnings</t>
  </si>
  <si>
    <t>Total Shareholders Equity</t>
  </si>
  <si>
    <t>Liabilities&amp;Shareholders Equity</t>
  </si>
  <si>
    <t>Net Income Before Taxes</t>
  </si>
  <si>
    <t>Balance Check</t>
  </si>
  <si>
    <t>Cash Flow Statement</t>
  </si>
  <si>
    <t>Operating Activities</t>
  </si>
  <si>
    <t>Investing Activities</t>
  </si>
  <si>
    <t>Financing Activities</t>
  </si>
  <si>
    <t>Change in AR</t>
  </si>
  <si>
    <t>Change in AP</t>
  </si>
  <si>
    <t>Change in Def Rev</t>
  </si>
  <si>
    <t>Operating Cash Flow</t>
  </si>
  <si>
    <t>Capex</t>
  </si>
  <si>
    <t>Free Cash Flow</t>
  </si>
  <si>
    <t>Dept Repayment</t>
  </si>
  <si>
    <t>New Borrowings</t>
  </si>
  <si>
    <t>New Borrowing</t>
  </si>
  <si>
    <t>NCF from Financing</t>
  </si>
  <si>
    <t>Net Cash Flow</t>
  </si>
  <si>
    <t>Merchant Services(Credit cards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</si>
</sst>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8" formatCode="_ &quot;₹&quot;\ * #,##0_ ;_ &quot;₹&quot;\ * \-#,##0_ ;_ &quot;₹&quot;\ * &quot;-&quot;??_ ;_ @_ "/>
    <numFmt numFmtId="170" formatCode="_ * #,##0_ ;_ * \-#,##0_ ;_ * &quot;-&quot;??_ ;_ @_ "/>
    <numFmt numFmtId="173" formatCode="&quot;₹&quot;\ #,##0"/>
    <numFmt numFmtId="176" formatCode="_ [$₹-4009]\ * #,##0_ ;_ [$₹-4009]\ * \-#,##0_ ;_ [$₹-4009]\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33CC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168" fontId="0" fillId="0" borderId="0" xfId="0" applyNumberFormat="1"/>
    <xf numFmtId="9" fontId="0" fillId="0" borderId="0" xfId="3" applyFont="1"/>
    <xf numFmtId="0" fontId="2" fillId="0" borderId="0" xfId="0" applyFont="1"/>
    <xf numFmtId="0" fontId="0" fillId="2" borderId="0" xfId="0" applyFill="1"/>
    <xf numFmtId="170" fontId="3" fillId="0" borderId="0" xfId="1" applyNumberFormat="1" applyFont="1"/>
    <xf numFmtId="173" fontId="3" fillId="0" borderId="0" xfId="0" applyNumberFormat="1" applyFont="1"/>
    <xf numFmtId="9" fontId="3" fillId="0" borderId="0" xfId="3" applyFont="1"/>
    <xf numFmtId="0" fontId="4" fillId="0" borderId="0" xfId="0" applyFont="1"/>
    <xf numFmtId="0" fontId="0" fillId="0" borderId="0" xfId="0" applyFont="1"/>
    <xf numFmtId="168" fontId="0" fillId="0" borderId="0" xfId="0" applyNumberFormat="1" applyBorder="1"/>
    <xf numFmtId="168" fontId="0" fillId="0" borderId="2" xfId="0" applyNumberFormat="1" applyBorder="1"/>
    <xf numFmtId="176" fontId="0" fillId="0" borderId="0" xfId="0" applyNumberFormat="1"/>
    <xf numFmtId="176" fontId="0" fillId="0" borderId="0" xfId="0" applyNumberFormat="1" applyBorder="1"/>
    <xf numFmtId="176" fontId="0" fillId="0" borderId="1" xfId="0" applyNumberFormat="1" applyBorder="1"/>
    <xf numFmtId="0" fontId="0" fillId="0" borderId="0" xfId="0" applyBorder="1"/>
    <xf numFmtId="168" fontId="0" fillId="3" borderId="0" xfId="0" applyNumberFormat="1" applyFill="1"/>
    <xf numFmtId="0" fontId="0" fillId="4" borderId="0" xfId="0" applyFont="1" applyFill="1"/>
    <xf numFmtId="0" fontId="0" fillId="4" borderId="0" xfId="0" applyFill="1"/>
    <xf numFmtId="168" fontId="0" fillId="0" borderId="0" xfId="2" applyNumberFormat="1" applyFont="1"/>
    <xf numFmtId="176" fontId="3" fillId="0" borderId="0" xfId="0" applyNumberFormat="1" applyFont="1" applyBorder="1"/>
    <xf numFmtId="176" fontId="3" fillId="0" borderId="1" xfId="0" applyNumberFormat="1" applyFont="1" applyBorder="1"/>
    <xf numFmtId="0" fontId="5" fillId="0" borderId="0" xfId="0" applyFont="1"/>
    <xf numFmtId="176" fontId="0" fillId="0" borderId="2" xfId="0" applyNumberFormat="1" applyBorder="1"/>
    <xf numFmtId="176" fontId="6" fillId="0" borderId="0" xfId="0" applyNumberFormat="1" applyFont="1" applyBorder="1"/>
    <xf numFmtId="168" fontId="0" fillId="0" borderId="0" xfId="2" applyNumberFormat="1" applyFont="1" applyBorder="1"/>
    <xf numFmtId="168" fontId="0" fillId="0" borderId="3" xfId="0" applyNumberFormat="1" applyBorder="1"/>
    <xf numFmtId="176" fontId="6" fillId="3" borderId="0" xfId="0" applyNumberFormat="1" applyFont="1" applyFill="1" applyBorder="1"/>
    <xf numFmtId="170" fontId="0" fillId="0" borderId="0" xfId="1" applyNumberFormat="1" applyFont="1" applyBorder="1"/>
    <xf numFmtId="170" fontId="0" fillId="0" borderId="1" xfId="1" applyNumberFormat="1" applyFont="1" applyBorder="1"/>
    <xf numFmtId="170" fontId="0" fillId="0" borderId="0" xfId="1" applyNumberFormat="1" applyFont="1"/>
    <xf numFmtId="170" fontId="0" fillId="3" borderId="0" xfId="1" applyNumberFormat="1" applyFont="1" applyFill="1"/>
    <xf numFmtId="170" fontId="3" fillId="0" borderId="1" xfId="1" applyNumberFormat="1" applyFont="1" applyBorder="1"/>
    <xf numFmtId="170" fontId="0" fillId="0" borderId="0" xfId="1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0033CC"/>
      <color rgb="FF040185"/>
      <color rgb="FF453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362D-43C5-45BE-9FAE-67DE89239EA0}">
  <dimension ref="A1:G59"/>
  <sheetViews>
    <sheetView tabSelected="1" zoomScale="130" zoomScaleNormal="130" workbookViewId="0">
      <selection activeCell="H11" sqref="H11"/>
    </sheetView>
  </sheetViews>
  <sheetFormatPr defaultRowHeight="14.4" x14ac:dyDescent="0.3"/>
  <cols>
    <col min="1" max="1" width="31.44140625" bestFit="1" customWidth="1"/>
    <col min="2" max="3" width="12.88671875" bestFit="1" customWidth="1"/>
    <col min="4" max="4" width="13" bestFit="1" customWidth="1"/>
    <col min="5" max="5" width="14" bestFit="1" customWidth="1"/>
  </cols>
  <sheetData>
    <row r="1" spans="1:7" x14ac:dyDescent="0.3">
      <c r="A1" s="3" t="s">
        <v>3</v>
      </c>
      <c r="B1">
        <v>2022</v>
      </c>
      <c r="C1">
        <v>2023</v>
      </c>
      <c r="D1">
        <v>2024</v>
      </c>
      <c r="E1">
        <v>2025</v>
      </c>
    </row>
    <row r="3" spans="1:7" x14ac:dyDescent="0.3">
      <c r="A3" s="8" t="s">
        <v>0</v>
      </c>
    </row>
    <row r="4" spans="1:7" x14ac:dyDescent="0.3">
      <c r="A4" t="s">
        <v>21</v>
      </c>
      <c r="B4" s="10">
        <f>B41*B42</f>
        <v>3000000</v>
      </c>
      <c r="C4" s="10">
        <f t="shared" ref="C4:E4" si="0">C41*C42</f>
        <v>4800000</v>
      </c>
      <c r="D4" s="10">
        <f t="shared" si="0"/>
        <v>10000000</v>
      </c>
      <c r="E4" s="10">
        <f t="shared" si="0"/>
        <v>14400000</v>
      </c>
    </row>
    <row r="5" spans="1:7" x14ac:dyDescent="0.3">
      <c r="A5" t="s">
        <v>22</v>
      </c>
      <c r="B5" s="28">
        <f>B$4*B43</f>
        <v>150000</v>
      </c>
      <c r="C5" s="28">
        <f>C$4*C43</f>
        <v>240000</v>
      </c>
      <c r="D5" s="28">
        <f>D$4*D43</f>
        <v>500000</v>
      </c>
      <c r="E5" s="28">
        <f>E$4*E43</f>
        <v>720000</v>
      </c>
    </row>
    <row r="6" spans="1:7" x14ac:dyDescent="0.3">
      <c r="A6" t="s">
        <v>10</v>
      </c>
      <c r="B6" s="29">
        <f>B$4*B44</f>
        <v>240000</v>
      </c>
      <c r="C6" s="29">
        <f>C$4*C44</f>
        <v>384000</v>
      </c>
      <c r="D6" s="29">
        <f>D$4*D44</f>
        <v>800000</v>
      </c>
      <c r="E6" s="29">
        <f>E$4*E44</f>
        <v>1152000</v>
      </c>
    </row>
    <row r="7" spans="1:7" x14ac:dyDescent="0.3">
      <c r="A7" s="3" t="s">
        <v>4</v>
      </c>
      <c r="B7" s="1">
        <f>B4-B5-B6</f>
        <v>2610000</v>
      </c>
      <c r="C7" s="1">
        <f t="shared" ref="C7:E7" si="1">C4-C5-C6</f>
        <v>4176000</v>
      </c>
      <c r="D7" s="1">
        <f t="shared" si="1"/>
        <v>8700000</v>
      </c>
      <c r="E7" s="1">
        <f t="shared" si="1"/>
        <v>12528000</v>
      </c>
    </row>
    <row r="8" spans="1:7" x14ac:dyDescent="0.3">
      <c r="A8" s="9"/>
    </row>
    <row r="9" spans="1:7" x14ac:dyDescent="0.3">
      <c r="A9" s="8" t="s">
        <v>1</v>
      </c>
    </row>
    <row r="10" spans="1:7" x14ac:dyDescent="0.3">
      <c r="A10" t="s">
        <v>11</v>
      </c>
      <c r="B10" s="10">
        <f>B47*B$4</f>
        <v>750000</v>
      </c>
      <c r="C10" s="10">
        <f>C47*C$4</f>
        <v>1200000</v>
      </c>
      <c r="D10" s="10">
        <f>D47*D$4</f>
        <v>2500000</v>
      </c>
      <c r="E10" s="10">
        <f>E47*E$4</f>
        <v>3600000</v>
      </c>
    </row>
    <row r="11" spans="1:7" x14ac:dyDescent="0.3">
      <c r="A11" t="s">
        <v>12</v>
      </c>
      <c r="B11" s="28">
        <f>B48*B$4</f>
        <v>150000</v>
      </c>
      <c r="C11" s="28">
        <f>C48*C$4</f>
        <v>240000</v>
      </c>
      <c r="D11" s="28">
        <f>D48*D$4</f>
        <v>500000</v>
      </c>
      <c r="E11" s="28">
        <f>E48*E$4</f>
        <v>720000</v>
      </c>
    </row>
    <row r="12" spans="1:7" x14ac:dyDescent="0.3">
      <c r="A12" t="s">
        <v>13</v>
      </c>
      <c r="B12" s="29">
        <f>B49*B$4</f>
        <v>90000</v>
      </c>
      <c r="C12" s="29">
        <f>C49*C$4</f>
        <v>144000</v>
      </c>
      <c r="D12" s="29">
        <f>D49*D$4</f>
        <v>300000</v>
      </c>
      <c r="E12" s="29">
        <f>E49*E$4</f>
        <v>432000</v>
      </c>
      <c r="G12" s="33"/>
    </row>
    <row r="13" spans="1:7" x14ac:dyDescent="0.3">
      <c r="A13" s="3" t="s">
        <v>23</v>
      </c>
      <c r="B13" s="1">
        <f>SUM(B10:B12)</f>
        <v>990000</v>
      </c>
      <c r="C13" s="1">
        <f t="shared" ref="C13:E13" si="2">SUM(C10:C12)</f>
        <v>1584000</v>
      </c>
      <c r="D13" s="1">
        <f t="shared" si="2"/>
        <v>3300000</v>
      </c>
      <c r="E13" s="1">
        <f t="shared" si="2"/>
        <v>4752000</v>
      </c>
    </row>
    <row r="15" spans="1:7" ht="15" thickBot="1" x14ac:dyDescent="0.35">
      <c r="A15" s="3" t="s">
        <v>24</v>
      </c>
      <c r="B15" s="11">
        <f>B7-B13</f>
        <v>1620000</v>
      </c>
      <c r="C15" s="11">
        <f t="shared" ref="C15:E15" si="3">C7-C13</f>
        <v>2592000</v>
      </c>
      <c r="D15" s="11">
        <f t="shared" si="3"/>
        <v>5400000</v>
      </c>
      <c r="E15" s="11">
        <f t="shared" si="3"/>
        <v>7776000</v>
      </c>
    </row>
    <row r="16" spans="1:7" ht="15" thickTop="1" x14ac:dyDescent="0.3">
      <c r="A16" t="s">
        <v>25</v>
      </c>
      <c r="B16" s="2">
        <f>B15/B4</f>
        <v>0.54</v>
      </c>
      <c r="C16" s="2">
        <f t="shared" ref="C16:E16" si="4">C15/C4</f>
        <v>0.54</v>
      </c>
      <c r="D16" s="2">
        <f t="shared" si="4"/>
        <v>0.54</v>
      </c>
      <c r="E16" s="2">
        <f t="shared" si="4"/>
        <v>0.54</v>
      </c>
    </row>
    <row r="18" spans="1:5" x14ac:dyDescent="0.3">
      <c r="A18" s="8" t="s">
        <v>2</v>
      </c>
    </row>
    <row r="19" spans="1:5" x14ac:dyDescent="0.3">
      <c r="A19" t="s">
        <v>14</v>
      </c>
      <c r="B19" s="1">
        <f>B$7*B52</f>
        <v>522000</v>
      </c>
      <c r="C19" s="1">
        <f>C$7*C52</f>
        <v>835200</v>
      </c>
      <c r="D19" s="1">
        <f>D$7*D52</f>
        <v>1740000</v>
      </c>
      <c r="E19" s="1">
        <f>E$7*E52</f>
        <v>2505600</v>
      </c>
    </row>
    <row r="20" spans="1:5" x14ac:dyDescent="0.3">
      <c r="A20" t="s">
        <v>15</v>
      </c>
      <c r="B20" s="30">
        <f>B$7*B53</f>
        <v>261000</v>
      </c>
      <c r="C20" s="30">
        <f>C$7*C53</f>
        <v>417600</v>
      </c>
      <c r="D20" s="30">
        <f>D$7*D53</f>
        <v>870000</v>
      </c>
      <c r="E20" s="30">
        <f>E$7*E53</f>
        <v>1252800</v>
      </c>
    </row>
    <row r="21" spans="1:5" x14ac:dyDescent="0.3">
      <c r="A21" t="s">
        <v>16</v>
      </c>
      <c r="B21" s="30">
        <f>B$7*B54</f>
        <v>130500</v>
      </c>
      <c r="C21" s="30">
        <f>C$7*C54</f>
        <v>208800</v>
      </c>
      <c r="D21" s="30">
        <f>D$7*D54</f>
        <v>435000</v>
      </c>
      <c r="E21" s="30">
        <f>E$7*E54</f>
        <v>626400</v>
      </c>
    </row>
    <row r="22" spans="1:5" x14ac:dyDescent="0.3">
      <c r="A22" t="s">
        <v>17</v>
      </c>
      <c r="B22" s="31">
        <f>'Capex&amp;Depriciation'!C13</f>
        <v>31666.666666666668</v>
      </c>
      <c r="C22" s="31">
        <f>'Capex&amp;Depriciation'!D13</f>
        <v>65000</v>
      </c>
      <c r="D22" s="31">
        <f>'Capex&amp;Depriciation'!E13</f>
        <v>103333.33333333334</v>
      </c>
      <c r="E22" s="31">
        <f>'Capex&amp;Depriciation'!F13</f>
        <v>86666.666666666672</v>
      </c>
    </row>
    <row r="23" spans="1:5" x14ac:dyDescent="0.3">
      <c r="A23" s="3" t="s">
        <v>26</v>
      </c>
      <c r="B23" s="1">
        <f>SUM(B19:B22)</f>
        <v>945166.66666666663</v>
      </c>
      <c r="C23" s="1">
        <f t="shared" ref="C23:E23" si="5">SUM(C19:C22)</f>
        <v>1526600</v>
      </c>
      <c r="D23" s="1">
        <f t="shared" si="5"/>
        <v>3148333.3333333335</v>
      </c>
      <c r="E23" s="1">
        <f t="shared" si="5"/>
        <v>4471466.666666667</v>
      </c>
    </row>
    <row r="24" spans="1:5" x14ac:dyDescent="0.3">
      <c r="B24" s="1"/>
      <c r="C24" s="1"/>
      <c r="D24" s="1"/>
      <c r="E24" s="1"/>
    </row>
    <row r="25" spans="1:5" x14ac:dyDescent="0.3">
      <c r="A25" s="3" t="s">
        <v>5</v>
      </c>
      <c r="B25" s="1">
        <f>B15-B23</f>
        <v>674833.33333333337</v>
      </c>
      <c r="C25" s="1">
        <f t="shared" ref="C25:E25" si="6">C15-C23</f>
        <v>1065400</v>
      </c>
      <c r="D25" s="1">
        <f t="shared" si="6"/>
        <v>2251666.6666666665</v>
      </c>
      <c r="E25" s="1">
        <f t="shared" si="6"/>
        <v>3304533.333333333</v>
      </c>
    </row>
    <row r="26" spans="1:5" x14ac:dyDescent="0.3">
      <c r="B26" s="1"/>
      <c r="C26" s="1"/>
      <c r="D26" s="1"/>
      <c r="E26" s="1"/>
    </row>
    <row r="27" spans="1:5" x14ac:dyDescent="0.3">
      <c r="A27" s="3" t="s">
        <v>18</v>
      </c>
      <c r="B27" s="16">
        <f>'Balance Sheet'!C45</f>
        <v>192000</v>
      </c>
      <c r="C27" s="16">
        <f>'Balance Sheet'!D45</f>
        <v>240000</v>
      </c>
      <c r="D27" s="16">
        <f>'Balance Sheet'!E45</f>
        <v>168000</v>
      </c>
      <c r="E27" s="16">
        <f>'Balance Sheet'!F45</f>
        <v>96000</v>
      </c>
    </row>
    <row r="28" spans="1:5" x14ac:dyDescent="0.3">
      <c r="B28" s="1"/>
      <c r="C28" s="1"/>
      <c r="D28" s="1"/>
      <c r="E28" s="1"/>
    </row>
    <row r="29" spans="1:5" x14ac:dyDescent="0.3">
      <c r="A29" s="3" t="s">
        <v>63</v>
      </c>
      <c r="B29" s="1">
        <f>B25-B27</f>
        <v>482833.33333333337</v>
      </c>
      <c r="C29" s="1">
        <f t="shared" ref="C29:E29" si="7">C25-C27</f>
        <v>825400</v>
      </c>
      <c r="D29" s="1">
        <f t="shared" si="7"/>
        <v>2083666.6666666665</v>
      </c>
      <c r="E29" s="1">
        <f t="shared" si="7"/>
        <v>3208533.333333333</v>
      </c>
    </row>
    <row r="30" spans="1:5" x14ac:dyDescent="0.3">
      <c r="B30" s="1"/>
      <c r="C30" s="1"/>
      <c r="D30" s="1"/>
      <c r="E30" s="1"/>
    </row>
    <row r="31" spans="1:5" x14ac:dyDescent="0.3">
      <c r="A31" s="3" t="s">
        <v>27</v>
      </c>
      <c r="B31" s="1">
        <f>IF(B29&gt;0,B29*B59,0)</f>
        <v>72425</v>
      </c>
      <c r="C31" s="1">
        <f t="shared" ref="C31:E31" si="8">IF(C29&gt;0,C29*C59,0)</f>
        <v>123810</v>
      </c>
      <c r="D31" s="1">
        <f t="shared" si="8"/>
        <v>312549.99999999994</v>
      </c>
      <c r="E31" s="1">
        <f t="shared" si="8"/>
        <v>481279.99999999994</v>
      </c>
    </row>
    <row r="32" spans="1:5" x14ac:dyDescent="0.3">
      <c r="B32" s="1"/>
      <c r="C32" s="1"/>
      <c r="D32" s="1"/>
      <c r="E32" s="1"/>
    </row>
    <row r="33" spans="1:5" x14ac:dyDescent="0.3">
      <c r="A33" s="3" t="s">
        <v>6</v>
      </c>
      <c r="B33" s="1">
        <f>B29-B31</f>
        <v>410408.33333333337</v>
      </c>
      <c r="C33" s="1">
        <f t="shared" ref="C33:E33" si="9">C29-C31</f>
        <v>701590</v>
      </c>
      <c r="D33" s="1">
        <f t="shared" si="9"/>
        <v>1771116.6666666665</v>
      </c>
      <c r="E33" s="1">
        <f t="shared" si="9"/>
        <v>2727253.333333333</v>
      </c>
    </row>
    <row r="34" spans="1:5" x14ac:dyDescent="0.3">
      <c r="A34" s="9" t="s">
        <v>7</v>
      </c>
      <c r="B34" s="2">
        <f>B33/B4</f>
        <v>0.1368027777777778</v>
      </c>
      <c r="C34" s="2">
        <f t="shared" ref="C34:E34" si="10">C33/C4</f>
        <v>0.14616458333333332</v>
      </c>
      <c r="D34" s="2">
        <f t="shared" si="10"/>
        <v>0.17711166666666664</v>
      </c>
      <c r="E34" s="2">
        <f t="shared" si="10"/>
        <v>0.18939259259259258</v>
      </c>
    </row>
    <row r="35" spans="1:5" x14ac:dyDescent="0.3">
      <c r="A35" s="3"/>
    </row>
    <row r="36" spans="1:5" x14ac:dyDescent="0.3">
      <c r="A36" s="3" t="s">
        <v>28</v>
      </c>
      <c r="B36" s="1">
        <f>B25+B22</f>
        <v>706500</v>
      </c>
      <c r="C36" s="1">
        <f t="shared" ref="C36:E36" si="11">C25+C22</f>
        <v>1130400</v>
      </c>
      <c r="D36" s="1">
        <f t="shared" si="11"/>
        <v>2355000</v>
      </c>
      <c r="E36" s="1">
        <f t="shared" si="11"/>
        <v>3391199.9999999995</v>
      </c>
    </row>
    <row r="37" spans="1:5" x14ac:dyDescent="0.3">
      <c r="A37" s="3"/>
    </row>
    <row r="38" spans="1:5" s="4" customFormat="1" x14ac:dyDescent="0.3">
      <c r="A38" s="4" t="str">
        <f>UPPER("Assumptions")</f>
        <v>ASSUMPTIONS</v>
      </c>
    </row>
    <row r="40" spans="1:5" x14ac:dyDescent="0.3">
      <c r="A40" s="8" t="s">
        <v>0</v>
      </c>
    </row>
    <row r="41" spans="1:5" x14ac:dyDescent="0.3">
      <c r="A41" t="s">
        <v>20</v>
      </c>
      <c r="B41" s="5">
        <v>75000</v>
      </c>
      <c r="C41" s="5">
        <v>120000</v>
      </c>
      <c r="D41" s="5">
        <v>250000</v>
      </c>
      <c r="E41" s="5">
        <v>360000</v>
      </c>
    </row>
    <row r="42" spans="1:5" x14ac:dyDescent="0.3">
      <c r="A42" t="s">
        <v>8</v>
      </c>
      <c r="B42" s="6">
        <v>40</v>
      </c>
      <c r="C42" s="6">
        <v>40</v>
      </c>
      <c r="D42" s="6">
        <v>40</v>
      </c>
      <c r="E42" s="6">
        <v>40</v>
      </c>
    </row>
    <row r="43" spans="1:5" x14ac:dyDescent="0.3">
      <c r="A43" t="s">
        <v>9</v>
      </c>
      <c r="B43" s="7">
        <v>0.05</v>
      </c>
      <c r="C43" s="7">
        <v>0.05</v>
      </c>
      <c r="D43" s="7">
        <v>0.05</v>
      </c>
      <c r="E43" s="7">
        <v>0.05</v>
      </c>
    </row>
    <row r="44" spans="1:5" x14ac:dyDescent="0.3">
      <c r="A44" t="s">
        <v>10</v>
      </c>
      <c r="B44" s="7">
        <v>0.08</v>
      </c>
      <c r="C44" s="7">
        <v>0.08</v>
      </c>
      <c r="D44" s="7">
        <v>0.08</v>
      </c>
      <c r="E44" s="7">
        <v>0.08</v>
      </c>
    </row>
    <row r="46" spans="1:5" x14ac:dyDescent="0.3">
      <c r="A46" s="8" t="s">
        <v>1</v>
      </c>
    </row>
    <row r="47" spans="1:5" x14ac:dyDescent="0.3">
      <c r="A47" t="s">
        <v>11</v>
      </c>
      <c r="B47" s="7">
        <v>0.25</v>
      </c>
      <c r="C47" s="7">
        <v>0.25</v>
      </c>
      <c r="D47" s="7">
        <v>0.25</v>
      </c>
      <c r="E47" s="7">
        <v>0.25</v>
      </c>
    </row>
    <row r="48" spans="1:5" x14ac:dyDescent="0.3">
      <c r="A48" t="s">
        <v>12</v>
      </c>
      <c r="B48" s="7">
        <v>0.05</v>
      </c>
      <c r="C48" s="7">
        <v>0.05</v>
      </c>
      <c r="D48" s="7">
        <v>0.05</v>
      </c>
      <c r="E48" s="7">
        <v>0.05</v>
      </c>
    </row>
    <row r="49" spans="1:5" x14ac:dyDescent="0.3">
      <c r="A49" t="s">
        <v>80</v>
      </c>
      <c r="B49" s="7">
        <v>0.03</v>
      </c>
      <c r="C49" s="7">
        <v>0.03</v>
      </c>
      <c r="D49" s="7">
        <v>0.03</v>
      </c>
      <c r="E49" s="7">
        <v>0.03</v>
      </c>
    </row>
    <row r="51" spans="1:5" x14ac:dyDescent="0.3">
      <c r="A51" s="8" t="s">
        <v>2</v>
      </c>
    </row>
    <row r="52" spans="1:5" x14ac:dyDescent="0.3">
      <c r="A52" t="s">
        <v>14</v>
      </c>
      <c r="B52" s="7">
        <v>0.2</v>
      </c>
      <c r="C52" s="7">
        <v>0.2</v>
      </c>
      <c r="D52" s="7">
        <v>0.2</v>
      </c>
      <c r="E52" s="7">
        <v>0.2</v>
      </c>
    </row>
    <row r="53" spans="1:5" x14ac:dyDescent="0.3">
      <c r="A53" t="s">
        <v>15</v>
      </c>
      <c r="B53" s="7">
        <v>0.1</v>
      </c>
      <c r="C53" s="7">
        <v>0.1</v>
      </c>
      <c r="D53" s="7">
        <v>0.1</v>
      </c>
      <c r="E53" s="7">
        <v>0.1</v>
      </c>
    </row>
    <row r="54" spans="1:5" x14ac:dyDescent="0.3">
      <c r="A54" t="s">
        <v>16</v>
      </c>
      <c r="B54" s="7">
        <v>0.05</v>
      </c>
      <c r="C54" s="7">
        <v>0.05</v>
      </c>
      <c r="D54" s="7">
        <v>0.05</v>
      </c>
      <c r="E54" s="7">
        <v>0.05</v>
      </c>
    </row>
    <row r="55" spans="1:5" x14ac:dyDescent="0.3">
      <c r="A55" t="s">
        <v>17</v>
      </c>
    </row>
    <row r="57" spans="1:5" x14ac:dyDescent="0.3">
      <c r="A57" t="s">
        <v>18</v>
      </c>
    </row>
    <row r="59" spans="1:5" x14ac:dyDescent="0.3">
      <c r="A59" t="s">
        <v>19</v>
      </c>
      <c r="B59" s="7">
        <v>0.15</v>
      </c>
      <c r="C59" s="7">
        <v>0.15</v>
      </c>
      <c r="D59" s="7">
        <v>0.15</v>
      </c>
      <c r="E59" s="7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DA9DB-E899-441E-9086-5930FEFE5022}">
  <dimension ref="A1:F13"/>
  <sheetViews>
    <sheetView zoomScale="130" zoomScaleNormal="130" workbookViewId="0">
      <selection activeCell="E17" sqref="E17"/>
    </sheetView>
  </sheetViews>
  <sheetFormatPr defaultRowHeight="14.4" x14ac:dyDescent="0.3"/>
  <cols>
    <col min="1" max="1" width="20.5546875" bestFit="1" customWidth="1"/>
    <col min="2" max="2" width="17.21875" bestFit="1" customWidth="1"/>
    <col min="3" max="6" width="11.33203125" bestFit="1" customWidth="1"/>
  </cols>
  <sheetData>
    <row r="1" spans="1:6" x14ac:dyDescent="0.3">
      <c r="A1" s="3" t="s">
        <v>29</v>
      </c>
      <c r="B1" s="3" t="s">
        <v>30</v>
      </c>
      <c r="C1">
        <v>2022</v>
      </c>
      <c r="D1">
        <v>2023</v>
      </c>
      <c r="E1">
        <v>2024</v>
      </c>
      <c r="F1">
        <v>2025</v>
      </c>
    </row>
    <row r="3" spans="1:6" x14ac:dyDescent="0.3">
      <c r="A3" s="8" t="s">
        <v>31</v>
      </c>
      <c r="C3" s="15"/>
      <c r="D3" s="15"/>
      <c r="E3" s="15"/>
      <c r="F3" s="15"/>
    </row>
    <row r="4" spans="1:6" x14ac:dyDescent="0.3">
      <c r="A4" t="s">
        <v>32</v>
      </c>
      <c r="B4">
        <v>5</v>
      </c>
      <c r="C4" s="13">
        <v>75000</v>
      </c>
      <c r="D4" s="13"/>
      <c r="E4" s="13"/>
      <c r="F4" s="13"/>
    </row>
    <row r="5" spans="1:6" x14ac:dyDescent="0.3">
      <c r="A5" t="s">
        <v>33</v>
      </c>
      <c r="B5">
        <v>3</v>
      </c>
      <c r="C5" s="28">
        <v>50000</v>
      </c>
      <c r="D5" s="28">
        <v>100000</v>
      </c>
      <c r="E5" s="28">
        <v>100000</v>
      </c>
      <c r="F5" s="13"/>
    </row>
    <row r="6" spans="1:6" x14ac:dyDescent="0.3">
      <c r="A6" t="s">
        <v>34</v>
      </c>
      <c r="B6">
        <v>6</v>
      </c>
      <c r="C6" s="29"/>
      <c r="D6" s="29"/>
      <c r="E6" s="29">
        <v>30000</v>
      </c>
      <c r="F6" s="14"/>
    </row>
    <row r="7" spans="1:6" x14ac:dyDescent="0.3">
      <c r="A7" s="3" t="s">
        <v>35</v>
      </c>
      <c r="C7" s="12">
        <f>SUM(C4:C6)</f>
        <v>125000</v>
      </c>
      <c r="D7" s="12">
        <f t="shared" ref="D7:F7" si="0">SUM(D4:D6)</f>
        <v>100000</v>
      </c>
      <c r="E7" s="12">
        <f t="shared" si="0"/>
        <v>130000</v>
      </c>
      <c r="F7" s="12">
        <f t="shared" si="0"/>
        <v>0</v>
      </c>
    </row>
    <row r="9" spans="1:6" x14ac:dyDescent="0.3">
      <c r="A9" s="8" t="s">
        <v>36</v>
      </c>
    </row>
    <row r="10" spans="1:6" x14ac:dyDescent="0.3">
      <c r="A10" t="s">
        <v>32</v>
      </c>
      <c r="C10" s="13">
        <f t="array" ref="C10">SUM((($C4:C4)/$B4)*(COLUMN($C4:C4)&gt;COLUMN(C10)-$B4))</f>
        <v>15000</v>
      </c>
      <c r="D10" s="13">
        <f t="array" ref="D10">SUM((($C4:D4)/$B4)*(COLUMN($C4:D4)&gt;COLUMN(D10)-$B4))</f>
        <v>15000</v>
      </c>
      <c r="E10" s="13">
        <f t="array" ref="E10">SUM((($C4:E4)/$B4)*(COLUMN($C4:E4)&gt;COLUMN(E10)-$B4))</f>
        <v>15000</v>
      </c>
      <c r="F10" s="13">
        <f t="array" ref="F10">SUM((($C4:F4)/$B4)*(COLUMN($C4:F4)&gt;COLUMN(F10)-$B4))</f>
        <v>15000</v>
      </c>
    </row>
    <row r="11" spans="1:6" x14ac:dyDescent="0.3">
      <c r="A11" t="s">
        <v>33</v>
      </c>
      <c r="C11" s="28">
        <f t="array" ref="C11">SUM((($C5:C5)/$B5)*(COLUMN($C5:C5)&gt;COLUMN(C11)-$B5))</f>
        <v>16666.666666666668</v>
      </c>
      <c r="D11" s="28">
        <f t="array" ref="D11">SUM((($C5:D5)/$B5)*(COLUMN($C5:D5)&gt;COLUMN(D11)-$B5))</f>
        <v>50000</v>
      </c>
      <c r="E11" s="28">
        <f t="array" ref="E11">SUM((($C5:E5)/$B5)*(COLUMN($C5:E5)&gt;COLUMN(E11)-$B5))</f>
        <v>83333.333333333343</v>
      </c>
      <c r="F11" s="28">
        <f t="array" ref="F11">SUM((($C5:F5)/$B5)*(COLUMN($C5:F5)&gt;COLUMN(F11)-$B5))</f>
        <v>66666.666666666672</v>
      </c>
    </row>
    <row r="12" spans="1:6" x14ac:dyDescent="0.3">
      <c r="A12" t="s">
        <v>34</v>
      </c>
      <c r="C12" s="29">
        <f t="array" ref="C12">SUM((($C6:C6)/$B6)*(COLUMN($C6:C6)&gt;COLUMN(C12)-$B6))</f>
        <v>0</v>
      </c>
      <c r="D12" s="29">
        <f t="array" ref="D12">SUM((($C6:D6)/$B6)*(COLUMN($C6:D6)&gt;COLUMN(D12)-$B6))</f>
        <v>0</v>
      </c>
      <c r="E12" s="29">
        <f t="array" ref="E12">SUM((($C6:E6)/$B6)*(COLUMN($C6:E6)&gt;COLUMN(E12)-$B6))</f>
        <v>5000</v>
      </c>
      <c r="F12" s="29">
        <f t="array" ref="F12">SUM((($C6:F6)/$B6)*(COLUMN($C6:F6)&gt;COLUMN(F12)-$B6))</f>
        <v>5000</v>
      </c>
    </row>
    <row r="13" spans="1:6" x14ac:dyDescent="0.3">
      <c r="A13" s="3" t="s">
        <v>37</v>
      </c>
      <c r="C13" s="12">
        <f>SUM(C10:C12)</f>
        <v>31666.666666666668</v>
      </c>
      <c r="D13" s="12">
        <f t="shared" ref="D13:F13" si="1">SUM(D10:D12)</f>
        <v>65000</v>
      </c>
      <c r="E13" s="12">
        <f t="shared" si="1"/>
        <v>103333.33333333334</v>
      </c>
      <c r="F13" s="12">
        <f t="shared" si="1"/>
        <v>86666.666666666672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DF01-6F03-4AF4-A342-58FA6EE6601E}">
  <dimension ref="A1:F45"/>
  <sheetViews>
    <sheetView zoomScaleNormal="100" workbookViewId="0">
      <selection activeCell="I16" sqref="I16"/>
    </sheetView>
  </sheetViews>
  <sheetFormatPr defaultRowHeight="14.4" x14ac:dyDescent="0.3"/>
  <cols>
    <col min="1" max="1" width="31.33203125" customWidth="1"/>
    <col min="2" max="2" width="12.33203125" bestFit="1" customWidth="1"/>
    <col min="3" max="3" width="14" bestFit="1" customWidth="1"/>
    <col min="4" max="5" width="12.33203125" bestFit="1" customWidth="1"/>
    <col min="6" max="6" width="12.77734375" bestFit="1" customWidth="1"/>
  </cols>
  <sheetData>
    <row r="1" spans="1:6" x14ac:dyDescent="0.3">
      <c r="A1" s="3" t="s">
        <v>38</v>
      </c>
      <c r="B1" t="s">
        <v>39</v>
      </c>
      <c r="C1">
        <v>2022</v>
      </c>
      <c r="D1">
        <v>2023</v>
      </c>
      <c r="E1">
        <v>2024</v>
      </c>
      <c r="F1">
        <v>2025</v>
      </c>
    </row>
    <row r="2" spans="1:6" x14ac:dyDescent="0.3">
      <c r="A2" s="3"/>
    </row>
    <row r="3" spans="1:6" x14ac:dyDescent="0.3">
      <c r="A3" s="22" t="s">
        <v>46</v>
      </c>
    </row>
    <row r="5" spans="1:6" x14ac:dyDescent="0.3">
      <c r="A5" t="s">
        <v>43</v>
      </c>
      <c r="B5" s="20">
        <v>4250000</v>
      </c>
      <c r="C5" s="27">
        <f>B5+'Cash Flow Statement'!B22</f>
        <v>4091475</v>
      </c>
      <c r="D5" s="27">
        <f>C5+'Cash Flow Statement'!C22</f>
        <v>5425925</v>
      </c>
      <c r="E5" s="27">
        <f>D5+'Cash Flow Statement'!D22</f>
        <v>6393915</v>
      </c>
      <c r="F5" s="27">
        <f>E5+'Cash Flow Statement'!E22</f>
        <v>8398315</v>
      </c>
    </row>
    <row r="6" spans="1:6" x14ac:dyDescent="0.3">
      <c r="A6" t="s">
        <v>44</v>
      </c>
      <c r="B6" s="32">
        <v>120000</v>
      </c>
      <c r="C6" s="29">
        <f>C38*C37</f>
        <v>130500</v>
      </c>
      <c r="D6" s="29">
        <f t="shared" ref="D6:F6" si="0">D38*D37</f>
        <v>208800</v>
      </c>
      <c r="E6" s="29">
        <f t="shared" si="0"/>
        <v>435000</v>
      </c>
      <c r="F6" s="29">
        <f t="shared" si="0"/>
        <v>626400</v>
      </c>
    </row>
    <row r="7" spans="1:6" x14ac:dyDescent="0.3">
      <c r="A7" s="3" t="s">
        <v>45</v>
      </c>
      <c r="B7" s="12">
        <f>SUM(B5:B6)</f>
        <v>4370000</v>
      </c>
      <c r="C7" s="12">
        <f t="shared" ref="C7:F7" si="1">SUM(C5:C6)</f>
        <v>4221975</v>
      </c>
      <c r="D7" s="12">
        <f t="shared" si="1"/>
        <v>5634725</v>
      </c>
      <c r="E7" s="12">
        <f t="shared" si="1"/>
        <v>6828915</v>
      </c>
      <c r="F7" s="12">
        <f t="shared" si="1"/>
        <v>9024715</v>
      </c>
    </row>
    <row r="8" spans="1:6" x14ac:dyDescent="0.3">
      <c r="A8" s="9"/>
      <c r="B8" s="12"/>
      <c r="C8" s="12"/>
      <c r="D8" s="12"/>
      <c r="E8" s="12"/>
      <c r="F8" s="12"/>
    </row>
    <row r="9" spans="1:6" x14ac:dyDescent="0.3">
      <c r="A9" s="9" t="s">
        <v>47</v>
      </c>
      <c r="B9" s="20">
        <v>40000</v>
      </c>
      <c r="C9" s="24">
        <f>B9+'Capex&amp;Depriciation'!C7</f>
        <v>165000</v>
      </c>
      <c r="D9" s="24">
        <f>C9+'Capex&amp;Depriciation'!D7</f>
        <v>265000</v>
      </c>
      <c r="E9" s="24">
        <f>D9+'Capex&amp;Depriciation'!E7</f>
        <v>395000</v>
      </c>
      <c r="F9" s="24">
        <f>E9+'Capex&amp;Depriciation'!F7</f>
        <v>395000</v>
      </c>
    </row>
    <row r="10" spans="1:6" x14ac:dyDescent="0.3">
      <c r="A10" s="9" t="s">
        <v>48</v>
      </c>
      <c r="B10" s="32">
        <v>-10000</v>
      </c>
      <c r="C10" s="29">
        <f>B10-'Capex&amp;Depriciation'!C13</f>
        <v>-41666.666666666672</v>
      </c>
      <c r="D10" s="29">
        <f>C10-'Capex&amp;Depriciation'!D13</f>
        <v>-106666.66666666667</v>
      </c>
      <c r="E10" s="29">
        <f>D10-'Capex&amp;Depriciation'!E13</f>
        <v>-210000</v>
      </c>
      <c r="F10" s="29">
        <f>E10-'Capex&amp;Depriciation'!F13</f>
        <v>-296666.66666666669</v>
      </c>
    </row>
    <row r="11" spans="1:6" x14ac:dyDescent="0.3">
      <c r="A11" s="3" t="s">
        <v>49</v>
      </c>
      <c r="B11" s="12">
        <f>SUM(B9:B10)</f>
        <v>30000</v>
      </c>
      <c r="C11" s="12">
        <f t="shared" ref="C11:F11" si="2">SUM(C9:C10)</f>
        <v>123333.33333333333</v>
      </c>
      <c r="D11" s="12">
        <f t="shared" si="2"/>
        <v>158333.33333333331</v>
      </c>
      <c r="E11" s="12">
        <f t="shared" si="2"/>
        <v>185000</v>
      </c>
      <c r="F11" s="12">
        <f t="shared" si="2"/>
        <v>98333.333333333314</v>
      </c>
    </row>
    <row r="13" spans="1:6" ht="15" thickBot="1" x14ac:dyDescent="0.35">
      <c r="A13" s="3" t="s">
        <v>50</v>
      </c>
      <c r="B13" s="23">
        <f>B7+B11</f>
        <v>4400000</v>
      </c>
      <c r="C13" s="23">
        <f t="shared" ref="C13:F13" si="3">C7+C11</f>
        <v>4345308.333333333</v>
      </c>
      <c r="D13" s="23">
        <f t="shared" si="3"/>
        <v>5793058.333333333</v>
      </c>
      <c r="E13" s="23">
        <f t="shared" si="3"/>
        <v>7013915</v>
      </c>
      <c r="F13" s="23">
        <f t="shared" si="3"/>
        <v>9123048.333333334</v>
      </c>
    </row>
    <row r="14" spans="1:6" ht="15" thickTop="1" x14ac:dyDescent="0.3"/>
    <row r="15" spans="1:6" x14ac:dyDescent="0.3">
      <c r="A15" s="22" t="s">
        <v>51</v>
      </c>
    </row>
    <row r="16" spans="1:6" x14ac:dyDescent="0.3">
      <c r="A16" s="22"/>
    </row>
    <row r="17" spans="1:6" x14ac:dyDescent="0.3">
      <c r="A17" t="s">
        <v>41</v>
      </c>
      <c r="B17" s="20">
        <v>75000</v>
      </c>
      <c r="C17" s="20">
        <f>C39*C37</f>
        <v>156600</v>
      </c>
      <c r="D17" s="20">
        <f t="shared" ref="D17:F17" si="4">D39*D37</f>
        <v>250560</v>
      </c>
      <c r="E17" s="20">
        <f t="shared" si="4"/>
        <v>522000</v>
      </c>
      <c r="F17" s="20">
        <f t="shared" si="4"/>
        <v>751680</v>
      </c>
    </row>
    <row r="18" spans="1:6" x14ac:dyDescent="0.3">
      <c r="A18" t="s">
        <v>42</v>
      </c>
      <c r="B18" s="32">
        <v>25000</v>
      </c>
      <c r="C18" s="32">
        <f t="shared" ref="C18:F18" si="5">C40*$C$37</f>
        <v>78300</v>
      </c>
      <c r="D18" s="32">
        <f t="shared" si="5"/>
        <v>130500</v>
      </c>
      <c r="E18" s="32">
        <f t="shared" si="5"/>
        <v>208800</v>
      </c>
      <c r="F18" s="32">
        <f t="shared" si="5"/>
        <v>261000</v>
      </c>
    </row>
    <row r="19" spans="1:6" x14ac:dyDescent="0.3">
      <c r="A19" s="3" t="s">
        <v>52</v>
      </c>
      <c r="B19" s="12">
        <f>SUM(B17:B18)</f>
        <v>100000</v>
      </c>
      <c r="C19" s="12">
        <f t="shared" ref="C19:F19" si="6">SUM(C17:C18)</f>
        <v>234900</v>
      </c>
      <c r="D19" s="12">
        <f t="shared" si="6"/>
        <v>381060</v>
      </c>
      <c r="E19" s="12">
        <f t="shared" si="6"/>
        <v>730800</v>
      </c>
      <c r="F19" s="12">
        <f t="shared" si="6"/>
        <v>1012680</v>
      </c>
    </row>
    <row r="21" spans="1:6" x14ac:dyDescent="0.3">
      <c r="A21" t="s">
        <v>53</v>
      </c>
      <c r="B21" s="20">
        <v>3000000</v>
      </c>
      <c r="C21" s="12">
        <f>B21+C42-C43</f>
        <v>2400000</v>
      </c>
      <c r="D21" s="12">
        <f>C21+D42-D43</f>
        <v>3000000</v>
      </c>
      <c r="E21" s="12">
        <f>D21+E42-E43</f>
        <v>2100000</v>
      </c>
      <c r="F21" s="12">
        <f>E21+F42-F43</f>
        <v>1200000</v>
      </c>
    </row>
    <row r="23" spans="1:6" ht="15" thickBot="1" x14ac:dyDescent="0.35">
      <c r="A23" s="3" t="s">
        <v>54</v>
      </c>
      <c r="B23" s="23">
        <f>B19+B21</f>
        <v>3100000</v>
      </c>
      <c r="C23" s="23">
        <f t="shared" ref="C23:F23" si="7">C19+C21</f>
        <v>2634900</v>
      </c>
      <c r="D23" s="23">
        <f t="shared" si="7"/>
        <v>3381060</v>
      </c>
      <c r="E23" s="23">
        <f t="shared" si="7"/>
        <v>2830800</v>
      </c>
      <c r="F23" s="23">
        <f t="shared" si="7"/>
        <v>2212680</v>
      </c>
    </row>
    <row r="24" spans="1:6" ht="15" thickTop="1" x14ac:dyDescent="0.3"/>
    <row r="25" spans="1:6" x14ac:dyDescent="0.3">
      <c r="A25" s="22" t="s">
        <v>58</v>
      </c>
    </row>
    <row r="27" spans="1:6" x14ac:dyDescent="0.3">
      <c r="A27" t="s">
        <v>59</v>
      </c>
      <c r="B27" s="21">
        <v>50000</v>
      </c>
      <c r="C27" s="21">
        <v>50000</v>
      </c>
      <c r="D27" s="21">
        <v>50000</v>
      </c>
      <c r="E27" s="21">
        <v>50000</v>
      </c>
      <c r="F27" s="21">
        <v>50000</v>
      </c>
    </row>
    <row r="28" spans="1:6" x14ac:dyDescent="0.3">
      <c r="A28" t="s">
        <v>60</v>
      </c>
      <c r="B28" s="32">
        <v>1250000</v>
      </c>
      <c r="C28" s="29">
        <f>B28+'Income Statement'!B33</f>
        <v>1660408.3333333335</v>
      </c>
      <c r="D28" s="29">
        <f>C28+'Income Statement'!C33</f>
        <v>2361998.3333333335</v>
      </c>
      <c r="E28" s="29">
        <f>D28+'Income Statement'!D33</f>
        <v>4133115</v>
      </c>
      <c r="F28" s="29">
        <f>E28+'Income Statement'!E33</f>
        <v>6860368.333333333</v>
      </c>
    </row>
    <row r="29" spans="1:6" ht="15" thickBot="1" x14ac:dyDescent="0.35">
      <c r="A29" t="s">
        <v>61</v>
      </c>
      <c r="B29" s="23">
        <f>SUM(B27:B28)</f>
        <v>1300000</v>
      </c>
      <c r="C29" s="23">
        <f t="shared" ref="C29:F29" si="8">SUM(C27:C28)</f>
        <v>1710408.3333333335</v>
      </c>
      <c r="D29" s="23">
        <f t="shared" si="8"/>
        <v>2411998.3333333335</v>
      </c>
      <c r="E29" s="23">
        <f t="shared" si="8"/>
        <v>4183115</v>
      </c>
      <c r="F29" s="23">
        <f t="shared" si="8"/>
        <v>6910368.333333333</v>
      </c>
    </row>
    <row r="30" spans="1:6" ht="15" thickTop="1" x14ac:dyDescent="0.3"/>
    <row r="31" spans="1:6" x14ac:dyDescent="0.3">
      <c r="A31" s="3" t="s">
        <v>62</v>
      </c>
      <c r="B31" s="12">
        <f>B23+B29</f>
        <v>4400000</v>
      </c>
      <c r="C31" s="12">
        <f t="shared" ref="C31:F31" si="9">C23+C29</f>
        <v>4345308.333333334</v>
      </c>
      <c r="D31" s="12">
        <f t="shared" si="9"/>
        <v>5793058.333333334</v>
      </c>
      <c r="E31" s="12">
        <f t="shared" si="9"/>
        <v>7013915</v>
      </c>
      <c r="F31" s="12">
        <f t="shared" si="9"/>
        <v>9123048.3333333321</v>
      </c>
    </row>
    <row r="33" spans="1:6" x14ac:dyDescent="0.3">
      <c r="A33" t="s">
        <v>64</v>
      </c>
      <c r="B33" s="12">
        <f>B13-B31</f>
        <v>0</v>
      </c>
      <c r="C33" s="12">
        <f t="shared" ref="C33:F33" si="10">C13-C31</f>
        <v>0</v>
      </c>
      <c r="D33" s="12">
        <f t="shared" si="10"/>
        <v>0</v>
      </c>
      <c r="E33" s="12">
        <f t="shared" si="10"/>
        <v>0</v>
      </c>
      <c r="F33" s="12">
        <f t="shared" si="10"/>
        <v>0</v>
      </c>
    </row>
    <row r="35" spans="1:6" s="18" customFormat="1" x14ac:dyDescent="0.3">
      <c r="A35" s="17" t="str">
        <f>UPPER("Assumptions")</f>
        <v>ASSUMPTIONS</v>
      </c>
    </row>
    <row r="37" spans="1:6" x14ac:dyDescent="0.3">
      <c r="A37" t="s">
        <v>4</v>
      </c>
      <c r="C37" s="19">
        <f>'Income Statement'!B7</f>
        <v>2610000</v>
      </c>
      <c r="D37" s="19">
        <f>'Income Statement'!C7</f>
        <v>4176000</v>
      </c>
      <c r="E37" s="19">
        <f>'Income Statement'!D7</f>
        <v>8700000</v>
      </c>
      <c r="F37" s="19">
        <f>'Income Statement'!E7</f>
        <v>12528000</v>
      </c>
    </row>
    <row r="38" spans="1:6" x14ac:dyDescent="0.3">
      <c r="A38" t="s">
        <v>40</v>
      </c>
      <c r="C38" s="7">
        <v>0.05</v>
      </c>
      <c r="D38" s="7">
        <v>0.05</v>
      </c>
      <c r="E38" s="7">
        <v>0.05</v>
      </c>
      <c r="F38" s="7">
        <v>0.05</v>
      </c>
    </row>
    <row r="39" spans="1:6" x14ac:dyDescent="0.3">
      <c r="A39" t="s">
        <v>41</v>
      </c>
      <c r="C39" s="7">
        <v>0.06</v>
      </c>
      <c r="D39" s="7">
        <v>0.06</v>
      </c>
      <c r="E39" s="7">
        <v>0.06</v>
      </c>
      <c r="F39" s="7">
        <v>0.06</v>
      </c>
    </row>
    <row r="40" spans="1:6" x14ac:dyDescent="0.3">
      <c r="A40" t="s">
        <v>42</v>
      </c>
      <c r="C40" s="7">
        <v>0.03</v>
      </c>
      <c r="D40" s="7">
        <v>0.05</v>
      </c>
      <c r="E40" s="7">
        <v>0.08</v>
      </c>
      <c r="F40" s="7">
        <v>0.1</v>
      </c>
    </row>
    <row r="42" spans="1:6" x14ac:dyDescent="0.3">
      <c r="A42" t="s">
        <v>77</v>
      </c>
      <c r="C42" s="20"/>
      <c r="D42" s="20">
        <v>1500000</v>
      </c>
      <c r="E42" s="20"/>
      <c r="F42" s="20"/>
    </row>
    <row r="43" spans="1:6" x14ac:dyDescent="0.3">
      <c r="A43" t="s">
        <v>55</v>
      </c>
      <c r="C43" s="20">
        <v>600000</v>
      </c>
      <c r="D43" s="20">
        <v>900000</v>
      </c>
      <c r="E43" s="20">
        <v>900000</v>
      </c>
      <c r="F43" s="20">
        <v>900000</v>
      </c>
    </row>
    <row r="44" spans="1:6" x14ac:dyDescent="0.3">
      <c r="A44" t="s">
        <v>56</v>
      </c>
      <c r="C44" s="7">
        <v>0.08</v>
      </c>
      <c r="D44" s="7">
        <v>0.08</v>
      </c>
      <c r="E44" s="7">
        <v>0.08</v>
      </c>
      <c r="F44" s="7">
        <v>0.08</v>
      </c>
    </row>
    <row r="45" spans="1:6" x14ac:dyDescent="0.3">
      <c r="A45" t="s">
        <v>57</v>
      </c>
      <c r="C45" s="24">
        <f>C44*C21</f>
        <v>192000</v>
      </c>
      <c r="D45" s="24">
        <f>D44*D21</f>
        <v>240000</v>
      </c>
      <c r="E45" s="24">
        <f>E44*E21</f>
        <v>168000</v>
      </c>
      <c r="F45" s="24">
        <f>F44*F21</f>
        <v>96000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536E-AB13-41AC-B7D6-004987962EA4}">
  <dimension ref="A1:E23"/>
  <sheetViews>
    <sheetView workbookViewId="0">
      <selection activeCell="G9" sqref="G9"/>
    </sheetView>
  </sheetViews>
  <sheetFormatPr defaultRowHeight="14.4" x14ac:dyDescent="0.3"/>
  <cols>
    <col min="1" max="1" width="18.33203125" bestFit="1" customWidth="1"/>
    <col min="2" max="2" width="13.88671875" bestFit="1" customWidth="1"/>
    <col min="3" max="3" width="12.88671875" bestFit="1" customWidth="1"/>
    <col min="4" max="5" width="13.5546875" bestFit="1" customWidth="1"/>
  </cols>
  <sheetData>
    <row r="1" spans="1:5" x14ac:dyDescent="0.3">
      <c r="A1" s="3" t="s">
        <v>65</v>
      </c>
      <c r="B1">
        <v>2022</v>
      </c>
      <c r="C1">
        <v>2023</v>
      </c>
      <c r="D1">
        <v>2024</v>
      </c>
      <c r="E1">
        <v>2025</v>
      </c>
    </row>
    <row r="3" spans="1:5" x14ac:dyDescent="0.3">
      <c r="A3" t="s">
        <v>6</v>
      </c>
      <c r="B3" s="19">
        <f>'Income Statement'!B33</f>
        <v>410408.33333333337</v>
      </c>
      <c r="C3" s="19">
        <f>'Income Statement'!C33</f>
        <v>701590</v>
      </c>
      <c r="D3" s="19">
        <f>'Income Statement'!D33</f>
        <v>1771116.6666666665</v>
      </c>
      <c r="E3" s="19">
        <f>'Income Statement'!E33</f>
        <v>2727253.333333333</v>
      </c>
    </row>
    <row r="5" spans="1:5" x14ac:dyDescent="0.3">
      <c r="A5" s="8" t="s">
        <v>66</v>
      </c>
    </row>
    <row r="6" spans="1:5" x14ac:dyDescent="0.3">
      <c r="A6" t="s">
        <v>17</v>
      </c>
      <c r="B6" s="25">
        <f>'Capex&amp;Depriciation'!C13</f>
        <v>31666.666666666668</v>
      </c>
      <c r="C6" s="25">
        <f>'Capex&amp;Depriciation'!D13</f>
        <v>65000</v>
      </c>
      <c r="D6" s="25">
        <f>'Capex&amp;Depriciation'!E13</f>
        <v>103333.33333333334</v>
      </c>
      <c r="E6" s="25">
        <f>'Capex&amp;Depriciation'!F13</f>
        <v>86666.666666666672</v>
      </c>
    </row>
    <row r="7" spans="1:5" x14ac:dyDescent="0.3">
      <c r="A7" t="s">
        <v>69</v>
      </c>
      <c r="B7" s="28">
        <f>'Balance Sheet'!B6-'Balance Sheet'!C6</f>
        <v>-10500</v>
      </c>
      <c r="C7" s="28">
        <f>'Balance Sheet'!C6-'Balance Sheet'!D6</f>
        <v>-78300</v>
      </c>
      <c r="D7" s="28">
        <f>'Balance Sheet'!D6-'Balance Sheet'!E6</f>
        <v>-226200</v>
      </c>
      <c r="E7" s="28">
        <f>'Balance Sheet'!E6-'Balance Sheet'!F6</f>
        <v>-191400</v>
      </c>
    </row>
    <row r="8" spans="1:5" x14ac:dyDescent="0.3">
      <c r="A8" t="s">
        <v>70</v>
      </c>
      <c r="B8" s="28">
        <f>'Balance Sheet'!C17-'Balance Sheet'!B17</f>
        <v>81600</v>
      </c>
      <c r="C8" s="28">
        <f>'Balance Sheet'!D17-'Balance Sheet'!C17</f>
        <v>93960</v>
      </c>
      <c r="D8" s="28">
        <f>'Balance Sheet'!E17-'Balance Sheet'!D17</f>
        <v>271440</v>
      </c>
      <c r="E8" s="28">
        <f>'Balance Sheet'!F17-'Balance Sheet'!E17</f>
        <v>229680</v>
      </c>
    </row>
    <row r="9" spans="1:5" x14ac:dyDescent="0.3">
      <c r="A9" t="s">
        <v>71</v>
      </c>
      <c r="B9" s="29">
        <f>'Balance Sheet'!C18-'Balance Sheet'!B18</f>
        <v>53300</v>
      </c>
      <c r="C9" s="29">
        <f>'Balance Sheet'!D18-'Balance Sheet'!C18</f>
        <v>52200</v>
      </c>
      <c r="D9" s="29">
        <f>'Balance Sheet'!E18-'Balance Sheet'!D18</f>
        <v>78300</v>
      </c>
      <c r="E9" s="29">
        <f>'Balance Sheet'!F18-'Balance Sheet'!E18</f>
        <v>52200</v>
      </c>
    </row>
    <row r="10" spans="1:5" x14ac:dyDescent="0.3">
      <c r="A10" t="s">
        <v>72</v>
      </c>
      <c r="B10" s="1">
        <f>B3+SUM(B6:B9)</f>
        <v>566475</v>
      </c>
      <c r="C10" s="1">
        <f t="shared" ref="C10:E10" si="0">C3+SUM(C6:C9)</f>
        <v>834450</v>
      </c>
      <c r="D10" s="1">
        <f t="shared" si="0"/>
        <v>1997989.9999999998</v>
      </c>
      <c r="E10" s="1">
        <f t="shared" si="0"/>
        <v>2904399.9999999995</v>
      </c>
    </row>
    <row r="12" spans="1:5" x14ac:dyDescent="0.3">
      <c r="A12" s="8" t="s">
        <v>67</v>
      </c>
    </row>
    <row r="13" spans="1:5" x14ac:dyDescent="0.3">
      <c r="A13" t="s">
        <v>73</v>
      </c>
      <c r="B13" s="19">
        <f>'Capex&amp;Depriciation'!C7</f>
        <v>125000</v>
      </c>
      <c r="C13" s="19">
        <f>'Capex&amp;Depriciation'!D7</f>
        <v>100000</v>
      </c>
      <c r="D13" s="19">
        <f>'Capex&amp;Depriciation'!E7</f>
        <v>130000</v>
      </c>
      <c r="E13" s="19">
        <f>'Capex&amp;Depriciation'!F7</f>
        <v>0</v>
      </c>
    </row>
    <row r="15" spans="1:5" x14ac:dyDescent="0.3">
      <c r="A15" s="3" t="s">
        <v>74</v>
      </c>
      <c r="B15" s="26">
        <f>B10-B13</f>
        <v>441475</v>
      </c>
      <c r="C15" s="26">
        <f t="shared" ref="C15:E15" si="1">C10-C13</f>
        <v>734450</v>
      </c>
      <c r="D15" s="26">
        <f t="shared" si="1"/>
        <v>1867989.9999999998</v>
      </c>
      <c r="E15" s="26">
        <f t="shared" si="1"/>
        <v>2904399.9999999995</v>
      </c>
    </row>
    <row r="17" spans="1:5" x14ac:dyDescent="0.3">
      <c r="A17" s="8" t="s">
        <v>68</v>
      </c>
    </row>
    <row r="18" spans="1:5" x14ac:dyDescent="0.3">
      <c r="A18" t="s">
        <v>75</v>
      </c>
      <c r="B18" s="19">
        <f>-'Balance Sheet'!C43</f>
        <v>-600000</v>
      </c>
      <c r="C18" s="19">
        <f>-'Balance Sheet'!D43</f>
        <v>-900000</v>
      </c>
      <c r="D18" s="19">
        <f>-'Balance Sheet'!E43</f>
        <v>-900000</v>
      </c>
      <c r="E18" s="19">
        <f>-'Balance Sheet'!F43</f>
        <v>-900000</v>
      </c>
    </row>
    <row r="19" spans="1:5" x14ac:dyDescent="0.3">
      <c r="A19" t="s">
        <v>76</v>
      </c>
      <c r="B19" s="30">
        <f>'Balance Sheet'!C42</f>
        <v>0</v>
      </c>
      <c r="C19" s="30">
        <f>'Balance Sheet'!D42</f>
        <v>1500000</v>
      </c>
      <c r="D19" s="30">
        <f>'Balance Sheet'!E42</f>
        <v>0</v>
      </c>
      <c r="E19" s="30">
        <f>'Balance Sheet'!F42</f>
        <v>0</v>
      </c>
    </row>
    <row r="20" spans="1:5" x14ac:dyDescent="0.3">
      <c r="A20" s="3" t="s">
        <v>78</v>
      </c>
      <c r="B20" s="19">
        <f>SUM(B18:B19)</f>
        <v>-600000</v>
      </c>
      <c r="C20" s="19">
        <f t="shared" ref="C20:E20" si="2">SUM(C18:C19)</f>
        <v>600000</v>
      </c>
      <c r="D20" s="19">
        <f t="shared" si="2"/>
        <v>-900000</v>
      </c>
      <c r="E20" s="19">
        <f t="shared" si="2"/>
        <v>-900000</v>
      </c>
    </row>
    <row r="22" spans="1:5" ht="15" thickBot="1" x14ac:dyDescent="0.35">
      <c r="A22" s="3" t="s">
        <v>79</v>
      </c>
      <c r="B22" s="11">
        <f>B15+B20</f>
        <v>-158525</v>
      </c>
      <c r="C22" s="11">
        <f t="shared" ref="C22:E22" si="3">C15+C20</f>
        <v>1334450</v>
      </c>
      <c r="D22" s="11">
        <f t="shared" si="3"/>
        <v>967989.99999999977</v>
      </c>
      <c r="E22" s="11">
        <f t="shared" si="3"/>
        <v>2004399.9999999995</v>
      </c>
    </row>
    <row r="23" spans="1:5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Statement</vt:lpstr>
      <vt:lpstr>Capex&amp;Depriciation</vt:lpstr>
      <vt:lpstr>Balance Sheet</vt:lpstr>
      <vt:lpstr>Cash Flow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gnanchand chelli</dc:creator>
  <cp:lastModifiedBy>gnanchand chelli</cp:lastModifiedBy>
  <dcterms:created xsi:type="dcterms:W3CDTF">2022-02-09T09:13:45Z</dcterms:created>
  <dcterms:modified xsi:type="dcterms:W3CDTF">2022-02-10T18:30:03Z</dcterms:modified>
</cp:coreProperties>
</file>