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8" activeTab="1" xr2:uid="{00000000-000D-0000-FFFF-FFFF00000000}"/>
  </bookViews>
  <sheets>
    <sheet name="PEK" sheetId="1" r:id="rId1"/>
    <sheet name="W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2" l="1"/>
  <c r="L28" i="2"/>
  <c r="M27" i="2"/>
  <c r="L27" i="2"/>
  <c r="M26" i="2"/>
  <c r="L26" i="2"/>
  <c r="F26" i="2"/>
  <c r="E26" i="2"/>
  <c r="M25" i="2"/>
  <c r="L25" i="2"/>
  <c r="F25" i="2"/>
  <c r="E25" i="2"/>
  <c r="M24" i="2"/>
  <c r="L24" i="2"/>
  <c r="F24" i="2"/>
  <c r="E24" i="2"/>
  <c r="M23" i="2"/>
  <c r="L23" i="2"/>
  <c r="F23" i="2"/>
  <c r="E23" i="2"/>
  <c r="M22" i="2"/>
  <c r="L22" i="2"/>
  <c r="F22" i="2"/>
  <c r="E22" i="2"/>
  <c r="M21" i="2"/>
  <c r="L21" i="2"/>
  <c r="F21" i="2"/>
  <c r="E21" i="2"/>
  <c r="M20" i="2"/>
  <c r="L20" i="2"/>
  <c r="F20" i="2"/>
  <c r="E20" i="2"/>
  <c r="M19" i="2"/>
  <c r="L19" i="2"/>
  <c r="F19" i="2"/>
  <c r="E19" i="2"/>
  <c r="M18" i="2"/>
  <c r="L18" i="2"/>
  <c r="F18" i="2"/>
  <c r="E18" i="2"/>
  <c r="M17" i="2"/>
  <c r="L17" i="2"/>
  <c r="F17" i="2"/>
  <c r="E17" i="2"/>
  <c r="F16" i="2"/>
  <c r="E16" i="2"/>
  <c r="M15" i="2"/>
  <c r="L15" i="2"/>
  <c r="F15" i="2"/>
  <c r="E15" i="2"/>
  <c r="M14" i="2"/>
  <c r="L14" i="2"/>
  <c r="M13" i="2"/>
  <c r="L13" i="2"/>
  <c r="F13" i="2"/>
  <c r="E13" i="2"/>
  <c r="M12" i="2"/>
  <c r="L12" i="2"/>
  <c r="F12" i="2"/>
  <c r="E12" i="2"/>
  <c r="M11" i="2"/>
  <c r="L11" i="2"/>
  <c r="F11" i="2"/>
  <c r="E11" i="2"/>
  <c r="M10" i="2"/>
  <c r="L10" i="2"/>
  <c r="F10" i="2"/>
  <c r="E10" i="2"/>
  <c r="M9" i="2"/>
  <c r="L9" i="2"/>
  <c r="F9" i="2"/>
  <c r="E9" i="2"/>
  <c r="M8" i="2"/>
  <c r="L8" i="2"/>
  <c r="F8" i="2"/>
  <c r="E8" i="2"/>
  <c r="M7" i="2"/>
  <c r="L7" i="2"/>
  <c r="F7" i="2"/>
  <c r="E7" i="2"/>
  <c r="M6" i="2"/>
  <c r="L6" i="2"/>
  <c r="F6" i="2"/>
  <c r="E6" i="2"/>
  <c r="M5" i="2"/>
  <c r="L5" i="2"/>
  <c r="F5" i="2"/>
  <c r="E5" i="2"/>
  <c r="M4" i="2"/>
  <c r="L4" i="2"/>
  <c r="F4" i="2"/>
  <c r="E4" i="2"/>
  <c r="M3" i="2"/>
  <c r="L3" i="2"/>
  <c r="F3" i="2"/>
  <c r="E3" i="2"/>
  <c r="M2" i="2"/>
  <c r="M16" i="2" s="1"/>
  <c r="L2" i="2"/>
  <c r="F2" i="2"/>
  <c r="F14" i="2" s="1"/>
  <c r="E2" i="2"/>
  <c r="L16" i="2" l="1"/>
  <c r="E27" i="2"/>
  <c r="E14" i="2"/>
  <c r="M30" i="2"/>
  <c r="E7" i="1"/>
  <c r="F7" i="1"/>
  <c r="K30" i="2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M16" i="1" l="1"/>
  <c r="F2" i="1"/>
  <c r="F3" i="1"/>
  <c r="F4" i="1"/>
  <c r="F5" i="1"/>
  <c r="F6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14" i="1" l="1"/>
  <c r="M30" i="1" s="1"/>
  <c r="L28" i="1"/>
  <c r="L20" i="1"/>
  <c r="L17" i="1"/>
  <c r="L18" i="1"/>
  <c r="L19" i="1"/>
  <c r="L21" i="1"/>
  <c r="L22" i="1"/>
  <c r="L23" i="1"/>
  <c r="L24" i="1"/>
  <c r="L25" i="1"/>
  <c r="L26" i="1"/>
  <c r="L27" i="1"/>
  <c r="L7" i="1"/>
  <c r="L8" i="1"/>
  <c r="L9" i="1"/>
  <c r="L10" i="1"/>
  <c r="L11" i="1"/>
  <c r="L12" i="1"/>
  <c r="L13" i="1"/>
  <c r="L14" i="1"/>
  <c r="L15" i="1"/>
  <c r="E2" i="1" l="1"/>
  <c r="E3" i="1"/>
  <c r="E4" i="1"/>
  <c r="E5" i="1"/>
  <c r="E6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L2" i="1"/>
  <c r="L3" i="1"/>
  <c r="L4" i="1"/>
  <c r="L5" i="1"/>
  <c r="L6" i="1"/>
  <c r="L16" i="1" l="1"/>
  <c r="E14" i="1"/>
  <c r="E27" i="1"/>
  <c r="K30" i="1" l="1"/>
</calcChain>
</file>

<file path=xl/sharedStrings.xml><?xml version="1.0" encoding="utf-8"?>
<sst xmlns="http://schemas.openxmlformats.org/spreadsheetml/2006/main" count="130" uniqueCount="63">
  <si>
    <t>课程名称</t>
    <phoneticPr fontId="1" type="noConversion"/>
  </si>
  <si>
    <t>学分</t>
  </si>
  <si>
    <t>成绩</t>
  </si>
  <si>
    <t>军训</t>
    <phoneticPr fontId="1" type="noConversion"/>
  </si>
  <si>
    <t>程序设计</t>
    <phoneticPr fontId="1" type="noConversion"/>
  </si>
  <si>
    <t>计算机系统导论</t>
    <phoneticPr fontId="1" type="noConversion"/>
  </si>
  <si>
    <t>程序设计实验</t>
    <phoneticPr fontId="1" type="noConversion"/>
  </si>
  <si>
    <t>中国近现代史纲要</t>
    <phoneticPr fontId="1" type="noConversion"/>
  </si>
  <si>
    <t xml:space="preserve">线性代数 </t>
    <phoneticPr fontId="1" type="noConversion"/>
  </si>
  <si>
    <t>军事理论</t>
    <phoneticPr fontId="1" type="noConversion"/>
  </si>
  <si>
    <t>漫步音乐小品</t>
    <phoneticPr fontId="1" type="noConversion"/>
  </si>
  <si>
    <t>西方哲学经典选读</t>
    <phoneticPr fontId="1" type="noConversion"/>
  </si>
  <si>
    <t>廉洁修身</t>
    <phoneticPr fontId="1" type="noConversion"/>
  </si>
  <si>
    <t>汽车概论</t>
    <phoneticPr fontId="1" type="noConversion"/>
  </si>
  <si>
    <t>GPA</t>
    <phoneticPr fontId="1" type="noConversion"/>
  </si>
  <si>
    <t>加权GPA</t>
    <phoneticPr fontId="1" type="noConversion"/>
  </si>
  <si>
    <t>体育(3)</t>
    <phoneticPr fontId="1" type="noConversion"/>
  </si>
  <si>
    <t>离散数学(2)</t>
    <phoneticPr fontId="1" type="noConversion"/>
  </si>
  <si>
    <t>大学英语(3)</t>
    <phoneticPr fontId="1" type="noConversion"/>
  </si>
  <si>
    <t>JAVA程序设计</t>
    <phoneticPr fontId="1" type="noConversion"/>
  </si>
  <si>
    <t>电工与电子技术实验</t>
    <phoneticPr fontId="1" type="noConversion"/>
  </si>
  <si>
    <t>高等数学(2)</t>
    <phoneticPr fontId="1" type="noConversion"/>
  </si>
  <si>
    <t>大学英语(2)</t>
    <phoneticPr fontId="1" type="noConversion"/>
  </si>
  <si>
    <t>大学物理(1)</t>
    <phoneticPr fontId="1" type="noConversion"/>
  </si>
  <si>
    <t>体育(2)</t>
    <phoneticPr fontId="1" type="noConversion"/>
  </si>
  <si>
    <t>思想道德修养与法律基础</t>
    <phoneticPr fontId="1" type="noConversion"/>
  </si>
  <si>
    <t>离散数学(1)</t>
    <phoneticPr fontId="1" type="noConversion"/>
  </si>
  <si>
    <t>电工与电子技术</t>
    <phoneticPr fontId="1" type="noConversion"/>
  </si>
  <si>
    <t>高等数学(1)</t>
    <phoneticPr fontId="1" type="noConversion"/>
  </si>
  <si>
    <t>体育(1)</t>
    <phoneticPr fontId="1" type="noConversion"/>
  </si>
  <si>
    <t>大学英语(1)</t>
    <phoneticPr fontId="1" type="noConversion"/>
  </si>
  <si>
    <t>大学生职业规划与创业教育</t>
    <phoneticPr fontId="1" type="noConversion"/>
  </si>
  <si>
    <t>大学生心理健康教育</t>
    <phoneticPr fontId="1" type="noConversion"/>
  </si>
  <si>
    <t>数字逻辑及系统设计实验</t>
    <phoneticPr fontId="1" type="noConversion"/>
  </si>
  <si>
    <t>数据结构实验</t>
    <phoneticPr fontId="1" type="noConversion"/>
  </si>
  <si>
    <t xml:space="preserve"> 大学物理(2)</t>
    <phoneticPr fontId="1" type="noConversion"/>
  </si>
  <si>
    <t>工程训练</t>
    <phoneticPr fontId="1" type="noConversion"/>
  </si>
  <si>
    <t>数据结构课程设计</t>
    <phoneticPr fontId="1" type="noConversion"/>
  </si>
  <si>
    <t>数据结构</t>
    <phoneticPr fontId="1" type="noConversion"/>
  </si>
  <si>
    <t>数字逻辑与系统设计</t>
    <phoneticPr fontId="1" type="noConversion"/>
  </si>
  <si>
    <t>大学物理实验(2)</t>
    <phoneticPr fontId="1" type="noConversion"/>
  </si>
  <si>
    <t>大学物理实验(1)</t>
    <phoneticPr fontId="1" type="noConversion"/>
  </si>
  <si>
    <t>钢琴艺术与名作</t>
    <phoneticPr fontId="1" type="noConversion"/>
  </si>
  <si>
    <t>音乐鉴赏</t>
    <phoneticPr fontId="1" type="noConversion"/>
  </si>
  <si>
    <t>走进音乐大师</t>
    <phoneticPr fontId="1" type="noConversion"/>
  </si>
  <si>
    <t xml:space="preserve"> 大学英语(4)</t>
    <phoneticPr fontId="1" type="noConversion"/>
  </si>
  <si>
    <t>体育(4)</t>
    <phoneticPr fontId="1" type="noConversion"/>
  </si>
  <si>
    <t>计算机网络</t>
    <phoneticPr fontId="1" type="noConversion"/>
  </si>
  <si>
    <t>概率论与数理统计</t>
    <phoneticPr fontId="1" type="noConversion"/>
  </si>
  <si>
    <t>通信原理</t>
    <phoneticPr fontId="1" type="noConversion"/>
  </si>
  <si>
    <t>计算机组成原理</t>
    <phoneticPr fontId="1" type="noConversion"/>
  </si>
  <si>
    <t>计算机组成原理实验</t>
    <phoneticPr fontId="1" type="noConversion"/>
  </si>
  <si>
    <t xml:space="preserve"> 计算机网络课程设计</t>
    <phoneticPr fontId="1" type="noConversion"/>
  </si>
  <si>
    <t>计算机网络实验</t>
    <phoneticPr fontId="1" type="noConversion"/>
  </si>
  <si>
    <t>应用文写作</t>
    <phoneticPr fontId="1" type="noConversion"/>
  </si>
  <si>
    <t>APS</t>
  </si>
  <si>
    <t>APS</t>
    <phoneticPr fontId="1" type="noConversion"/>
  </si>
  <si>
    <t>课程名称</t>
  </si>
  <si>
    <t>GPA</t>
  </si>
  <si>
    <t>加权GPA</t>
  </si>
  <si>
    <t>总计</t>
    <phoneticPr fontId="1" type="noConversion"/>
  </si>
  <si>
    <t>GPA</t>
    <phoneticPr fontId="1" type="noConversion"/>
  </si>
  <si>
    <t>APS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</si>
</sst>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0" xfId="0" applyNumberFormat="1"/>
    <xf numFmtId="0" fontId="2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76" fontId="4" fillId="3" borderId="0" xfId="0" applyNumberFormat="1" applyFont="1" applyFill="1" applyAlignment="1">
      <alignment horizontal="center"/>
    </xf>
    <xf numFmtId="176" fontId="4" fillId="3" borderId="1" xfId="0" applyNumberFormat="1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4" fillId="3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center" vertical="bottom" textRotation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center" vertical="bottom" textRotation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19F49A-E903-4A51-8977-A81E6229F7EC}" name="表3" displayName="表3" ref="A1:F27" totalsRowShown="0" headerRowDxfId="44" dataDxfId="43">
  <autoFilter ref="A1:F27" xr:uid="{D3C6D59D-1CDD-4C27-A58D-C1B8B895B99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0322B93-5C79-4A6C-9576-192C286D3C74}" name="课程名称" dataDxfId="42"/>
    <tableColumn id="2" xr3:uid="{6ED4F350-3216-4D68-A323-D21535FB852F}" name="成绩" dataDxfId="41"/>
    <tableColumn id="3" xr3:uid="{B3993A62-2BED-4020-85AA-386AA1B4FB95}" name="学分" dataDxfId="40"/>
    <tableColumn id="4" xr3:uid="{4BCD21C8-F70F-4419-AA0E-44DA38D05DA1}" name="GPA" dataDxfId="39"/>
    <tableColumn id="5" xr3:uid="{E3688CA1-881B-42AE-8444-0464F94099C3}" name="加权GPA" dataDxfId="38">
      <calculatedColumnFormula>C2*D2</calculatedColumnFormula>
    </tableColumn>
    <tableColumn id="6" xr3:uid="{AFDA0D62-4027-4CA4-80A1-1D87A94075A5}" name="APS" dataDxfId="37">
      <calculatedColumnFormula>1+3*(100-表3[[#This Row],[成绩]])/40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1E4AB-FA86-4DFF-8195-22CBE2EA9F96}" name="表1" displayName="表1" ref="H1:M29" headerRowDxfId="36" dataDxfId="35" tableBorderDxfId="34">
  <autoFilter ref="H1:M29" xr:uid="{6DE90789-4E98-428D-8E18-89754857AF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379CC96-21A7-4486-86ED-074A4E09540E}" name="课程名称" totalsRowLabel="汇总" dataDxfId="33" totalsRowDxfId="32"/>
    <tableColumn id="2" xr3:uid="{ECD62AF9-7739-42CC-ADE5-2BE7C5868C2F}" name="成绩" dataDxfId="31"/>
    <tableColumn id="3" xr3:uid="{EEB57FEC-7958-46A1-9F10-A59FDB6A5FD3}" name="学分" dataDxfId="30" totalsRowDxfId="29"/>
    <tableColumn id="4" xr3:uid="{2666594B-E6BE-4283-B278-F0595BDBD777}" name="GPA" dataDxfId="28" totalsRowDxfId="27"/>
    <tableColumn id="5" xr3:uid="{B1A17EBB-DA5F-435F-B017-393AC58A64D1}" name="加权GPA" dataDxfId="26" totalsRowDxfId="25">
      <calculatedColumnFormula>J2*K2</calculatedColumnFormula>
    </tableColumn>
    <tableColumn id="6" xr3:uid="{F34DA683-7289-40C1-BD4D-503F81F1FD2A}" name="APS" totalsRowFunction="sum" dataDxfId="24" totalsRowDxfId="23">
      <calculatedColumnFormula>1+3*(100-表1[[#This Row],[成绩]])/40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7095E6-1EE8-411A-B230-032DA37243CD}" name="表3_8" displayName="表3_8" ref="A1:F27" totalsRowShown="0" headerRowDxfId="21" dataDxfId="20">
  <autoFilter ref="A1:F27" xr:uid="{CD0EC566-7E51-458F-BF5D-BF9EBD86C34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5FA2838-B793-4924-9D65-A392628BA6DE}" name="课程名称" dataDxfId="19"/>
    <tableColumn id="2" xr3:uid="{35A10D84-BB8D-4CE5-A422-414F2BE86BD6}" name="成绩" dataDxfId="18"/>
    <tableColumn id="3" xr3:uid="{4D35F333-255B-4E19-9221-496BF4A5110B}" name="学分" dataDxfId="17"/>
    <tableColumn id="4" xr3:uid="{896D5355-A1A6-4BD5-91E9-D84C9658B1AB}" name="GPA" dataDxfId="16"/>
    <tableColumn id="5" xr3:uid="{6A028299-73B8-4BB6-AFD9-259C2655065A}" name="加权GPA" dataDxfId="15">
      <calculatedColumnFormula>C2*D2</calculatedColumnFormula>
    </tableColumn>
    <tableColumn id="6" xr3:uid="{8DA39A77-8AB0-41DE-98FC-8C8B5825A27C}" name="APS" dataDxfId="14">
      <calculatedColumnFormula>1+3*(100-表3_8[[#This Row],[成绩]])/40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D9ECD-4759-46E4-BC1F-F44754119884}" name="表1_9" displayName="表1_9" ref="H1:M29" headerRowDxfId="13" dataDxfId="12" tableBorderDxfId="11">
  <autoFilter ref="H1:M29" xr:uid="{84D2EF51-EFA3-43B4-BCFC-CBA88FB251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C8EA08B-36EA-4EE9-8AFC-B096BB4E39A1}" name="课程名称" totalsRowLabel="汇总" dataDxfId="10" totalsRowDxfId="9"/>
    <tableColumn id="2" xr3:uid="{A15C8F10-28A0-470D-A91E-865BA908CC0A}" name="成绩" dataDxfId="8"/>
    <tableColumn id="3" xr3:uid="{1B295E7F-571B-4241-A938-C98B1F03EF31}" name="学分" dataDxfId="7" totalsRowDxfId="6"/>
    <tableColumn id="4" xr3:uid="{E4B59826-380D-4109-A2F7-9B5048F68BC3}" name="GPA" dataDxfId="5" totalsRowDxfId="4"/>
    <tableColumn id="5" xr3:uid="{E5A13010-58EC-4AFB-9E87-68306FB741F3}" name="加权GPA" dataDxfId="3" totalsRowDxfId="2">
      <calculatedColumnFormula>J2*K2</calculatedColumnFormula>
    </tableColumn>
    <tableColumn id="6" xr3:uid="{B687AC29-E097-4D8C-9073-F1543F83D39C}" name="APS" totalsRowFunction="sum" dataDxfId="1" totalsRowDxfId="0">
      <calculatedColumnFormula>1+3*(100-表1_9[[#This Row],[成绩]])/40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zoomScaleNormal="100" workbookViewId="0">
      <selection activeCell="F27" sqref="F27"/>
    </sheetView>
  </sheetViews>
  <sheetFormatPr defaultRowHeight="13.8" x14ac:dyDescent="0.25"/>
  <cols>
    <col min="1" max="1" width="24.88671875" bestFit="1" customWidth="1"/>
    <col min="5" max="6" width="9.44140625" bestFit="1" customWidth="1"/>
    <col min="8" max="8" width="24.88671875" bestFit="1" customWidth="1"/>
    <col min="12" max="12" width="10.88671875" customWidth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14</v>
      </c>
      <c r="E1" s="1" t="s">
        <v>15</v>
      </c>
      <c r="F1" s="1" t="s">
        <v>56</v>
      </c>
      <c r="G1" s="1"/>
      <c r="H1" s="5" t="s">
        <v>57</v>
      </c>
      <c r="I1" s="5" t="s">
        <v>2</v>
      </c>
      <c r="J1" s="5" t="s">
        <v>1</v>
      </c>
      <c r="K1" s="5" t="s">
        <v>58</v>
      </c>
      <c r="L1" s="5" t="s">
        <v>59</v>
      </c>
      <c r="M1" s="7" t="s">
        <v>55</v>
      </c>
    </row>
    <row r="2" spans="1:13" x14ac:dyDescent="0.25">
      <c r="A2" s="1" t="s">
        <v>28</v>
      </c>
      <c r="B2" s="1">
        <v>83</v>
      </c>
      <c r="C2" s="1">
        <v>5.5</v>
      </c>
      <c r="D2" s="1">
        <v>3.46</v>
      </c>
      <c r="E2" s="1">
        <f t="shared" ref="E2:E26" si="0">C2*D2</f>
        <v>19.03</v>
      </c>
      <c r="F2" s="1">
        <f>1+3*(100-表3[[#This Row],[成绩]])/40</f>
        <v>2.2749999999999999</v>
      </c>
      <c r="G2" s="1"/>
      <c r="H2" s="16" t="s">
        <v>19</v>
      </c>
      <c r="I2" s="3">
        <v>89</v>
      </c>
      <c r="J2" s="3">
        <v>2</v>
      </c>
      <c r="K2" s="3">
        <v>3.77</v>
      </c>
      <c r="L2" s="3">
        <f t="shared" ref="L2:L15" si="1">J2*K2</f>
        <v>7.54</v>
      </c>
      <c r="M2" s="6">
        <f>1+3*(100-表1[[#This Row],[成绩]])/40</f>
        <v>1.825</v>
      </c>
    </row>
    <row r="3" spans="1:13" x14ac:dyDescent="0.25">
      <c r="A3" s="1" t="s">
        <v>3</v>
      </c>
      <c r="B3" s="1">
        <v>64</v>
      </c>
      <c r="C3" s="1">
        <v>2</v>
      </c>
      <c r="D3" s="1">
        <v>1.57</v>
      </c>
      <c r="E3" s="1">
        <f t="shared" si="0"/>
        <v>3.14</v>
      </c>
      <c r="F3" s="1">
        <f>1+3*(100-表3[[#This Row],[成绩]])/40</f>
        <v>3.7</v>
      </c>
      <c r="G3" s="1"/>
      <c r="H3" s="16" t="s">
        <v>13</v>
      </c>
      <c r="I3" s="3">
        <v>89</v>
      </c>
      <c r="J3" s="3">
        <v>1.5</v>
      </c>
      <c r="K3" s="3">
        <v>3.77</v>
      </c>
      <c r="L3" s="3">
        <f t="shared" si="1"/>
        <v>5.6550000000000002</v>
      </c>
      <c r="M3" s="6">
        <f>1+3*(100-表1[[#This Row],[成绩]])/40</f>
        <v>1.825</v>
      </c>
    </row>
    <row r="4" spans="1:13" x14ac:dyDescent="0.25">
      <c r="A4" s="1" t="s">
        <v>4</v>
      </c>
      <c r="B4" s="1">
        <v>70</v>
      </c>
      <c r="C4" s="1">
        <v>3</v>
      </c>
      <c r="D4" s="1">
        <v>2.31</v>
      </c>
      <c r="E4" s="1">
        <f t="shared" si="0"/>
        <v>6.93</v>
      </c>
      <c r="F4" s="1">
        <f>1+3*(100-表3[[#This Row],[成绩]])/40</f>
        <v>3.25</v>
      </c>
      <c r="G4" s="1"/>
      <c r="H4" s="16" t="s">
        <v>16</v>
      </c>
      <c r="I4" s="3">
        <v>94</v>
      </c>
      <c r="J4" s="3">
        <v>2</v>
      </c>
      <c r="K4" s="3">
        <v>3.93</v>
      </c>
      <c r="L4" s="3">
        <f t="shared" si="1"/>
        <v>7.86</v>
      </c>
      <c r="M4" s="6">
        <f>1+3*(100-表1[[#This Row],[成绩]])/40</f>
        <v>1.45</v>
      </c>
    </row>
    <row r="5" spans="1:13" x14ac:dyDescent="0.25">
      <c r="A5" s="1" t="s">
        <v>5</v>
      </c>
      <c r="B5" s="1">
        <v>88</v>
      </c>
      <c r="C5" s="1">
        <v>1</v>
      </c>
      <c r="D5" s="1">
        <v>3.73</v>
      </c>
      <c r="E5" s="1">
        <f t="shared" si="0"/>
        <v>3.73</v>
      </c>
      <c r="F5" s="1">
        <f>1+3*(100-表3[[#This Row],[成绩]])/40</f>
        <v>1.9</v>
      </c>
      <c r="G5" s="1"/>
      <c r="H5" s="16" t="s">
        <v>17</v>
      </c>
      <c r="I5" s="3">
        <v>91</v>
      </c>
      <c r="J5" s="3">
        <v>2</v>
      </c>
      <c r="K5" s="3">
        <v>3.85</v>
      </c>
      <c r="L5" s="3">
        <f t="shared" si="1"/>
        <v>7.7</v>
      </c>
      <c r="M5" s="6">
        <f>1+3*(100-表1[[#This Row],[成绩]])/40</f>
        <v>1.675</v>
      </c>
    </row>
    <row r="6" spans="1:13" x14ac:dyDescent="0.25">
      <c r="A6" s="1" t="s">
        <v>6</v>
      </c>
      <c r="B6" s="1">
        <v>85</v>
      </c>
      <c r="C6" s="1">
        <v>1</v>
      </c>
      <c r="D6" s="1">
        <v>3.58</v>
      </c>
      <c r="E6" s="1">
        <f t="shared" si="0"/>
        <v>3.58</v>
      </c>
      <c r="F6" s="1">
        <f>1+3*(100-表3[[#This Row],[成绩]])/40</f>
        <v>2.125</v>
      </c>
      <c r="G6" s="1"/>
      <c r="H6" s="16" t="s">
        <v>18</v>
      </c>
      <c r="I6" s="3">
        <v>98</v>
      </c>
      <c r="J6" s="3">
        <v>4</v>
      </c>
      <c r="K6" s="3">
        <v>3.99</v>
      </c>
      <c r="L6" s="3">
        <f t="shared" si="1"/>
        <v>15.96</v>
      </c>
      <c r="M6" s="6">
        <f>1+3*(100-表1[[#This Row],[成绩]])/40</f>
        <v>1.1499999999999999</v>
      </c>
    </row>
    <row r="7" spans="1:13" x14ac:dyDescent="0.25">
      <c r="A7" s="1" t="s">
        <v>7</v>
      </c>
      <c r="B7" s="1">
        <v>60</v>
      </c>
      <c r="C7" s="1">
        <v>2</v>
      </c>
      <c r="D7" s="1">
        <v>1</v>
      </c>
      <c r="E7" s="1">
        <f t="shared" si="0"/>
        <v>2</v>
      </c>
      <c r="F7" s="1">
        <f>1+3*(100-表3[[#This Row],[成绩]])/40</f>
        <v>4</v>
      </c>
      <c r="G7" s="1"/>
      <c r="H7" s="16" t="s">
        <v>33</v>
      </c>
      <c r="I7" s="3">
        <v>95</v>
      </c>
      <c r="J7" s="3">
        <v>1.5</v>
      </c>
      <c r="K7" s="3">
        <v>3.95</v>
      </c>
      <c r="L7" s="8">
        <f t="shared" si="1"/>
        <v>5.9250000000000007</v>
      </c>
      <c r="M7" s="6">
        <f>1+3*(100-表1[[#This Row],[成绩]])/40</f>
        <v>1.375</v>
      </c>
    </row>
    <row r="8" spans="1:13" x14ac:dyDescent="0.25">
      <c r="A8" s="1" t="s">
        <v>8</v>
      </c>
      <c r="B8" s="1">
        <v>100</v>
      </c>
      <c r="C8" s="1">
        <v>2</v>
      </c>
      <c r="D8" s="1">
        <v>4</v>
      </c>
      <c r="E8" s="1">
        <f t="shared" si="0"/>
        <v>8</v>
      </c>
      <c r="F8" s="1">
        <f>1+3*(100-表3[[#This Row],[成绩]])/40</f>
        <v>1</v>
      </c>
      <c r="G8" s="1"/>
      <c r="H8" s="16" t="s">
        <v>34</v>
      </c>
      <c r="I8" s="3">
        <v>95</v>
      </c>
      <c r="J8" s="3">
        <v>1</v>
      </c>
      <c r="K8" s="3">
        <v>3.95</v>
      </c>
      <c r="L8" s="8">
        <f t="shared" si="1"/>
        <v>3.95</v>
      </c>
      <c r="M8" s="6">
        <f>1+3*(100-表1[[#This Row],[成绩]])/40</f>
        <v>1.375</v>
      </c>
    </row>
    <row r="9" spans="1:13" x14ac:dyDescent="0.25">
      <c r="A9" s="1" t="s">
        <v>29</v>
      </c>
      <c r="B9" s="1">
        <v>64</v>
      </c>
      <c r="C9" s="1">
        <v>2</v>
      </c>
      <c r="D9" s="1">
        <v>1.57</v>
      </c>
      <c r="E9" s="1">
        <f t="shared" si="0"/>
        <v>3.14</v>
      </c>
      <c r="F9" s="1">
        <f>1+3*(100-表3[[#This Row],[成绩]])/40</f>
        <v>3.7</v>
      </c>
      <c r="G9" s="1"/>
      <c r="H9" s="16" t="s">
        <v>35</v>
      </c>
      <c r="I9" s="3">
        <v>81</v>
      </c>
      <c r="J9" s="3">
        <v>2</v>
      </c>
      <c r="K9" s="3">
        <v>3.32</v>
      </c>
      <c r="L9" s="8">
        <f t="shared" si="1"/>
        <v>6.64</v>
      </c>
      <c r="M9" s="6">
        <f>1+3*(100-表1[[#This Row],[成绩]])/40</f>
        <v>2.4249999999999998</v>
      </c>
    </row>
    <row r="10" spans="1:13" x14ac:dyDescent="0.25">
      <c r="A10" s="1" t="s">
        <v>9</v>
      </c>
      <c r="B10" s="1">
        <v>93</v>
      </c>
      <c r="C10" s="1">
        <v>2</v>
      </c>
      <c r="D10" s="1">
        <v>3.91</v>
      </c>
      <c r="E10" s="1">
        <f t="shared" si="0"/>
        <v>7.82</v>
      </c>
      <c r="F10" s="1">
        <f>1+3*(100-表3[[#This Row],[成绩]])/40</f>
        <v>1.5249999999999999</v>
      </c>
      <c r="G10" s="1"/>
      <c r="H10" s="16" t="s">
        <v>36</v>
      </c>
      <c r="I10" s="3">
        <v>77</v>
      </c>
      <c r="J10" s="3">
        <v>1.5</v>
      </c>
      <c r="K10" s="3">
        <v>3.01</v>
      </c>
      <c r="L10" s="8">
        <f t="shared" si="1"/>
        <v>4.5149999999999997</v>
      </c>
      <c r="M10" s="6">
        <f>1+3*(100-表1[[#This Row],[成绩]])/40</f>
        <v>2.7250000000000001</v>
      </c>
    </row>
    <row r="11" spans="1:13" x14ac:dyDescent="0.25">
      <c r="A11" s="1" t="s">
        <v>30</v>
      </c>
      <c r="B11" s="1">
        <v>79</v>
      </c>
      <c r="C11" s="1">
        <v>4</v>
      </c>
      <c r="D11" s="1">
        <v>3.17</v>
      </c>
      <c r="E11" s="1">
        <f t="shared" si="0"/>
        <v>12.68</v>
      </c>
      <c r="F11" s="1">
        <f>1+3*(100-表3[[#This Row],[成绩]])/40</f>
        <v>2.5750000000000002</v>
      </c>
      <c r="G11" s="1"/>
      <c r="H11" s="16" t="s">
        <v>37</v>
      </c>
      <c r="I11" s="3">
        <v>95</v>
      </c>
      <c r="J11" s="3">
        <v>1</v>
      </c>
      <c r="K11" s="3">
        <v>3.95</v>
      </c>
      <c r="L11" s="8">
        <f t="shared" si="1"/>
        <v>3.95</v>
      </c>
      <c r="M11" s="6">
        <f>1+3*(100-表1[[#This Row],[成绩]])/40</f>
        <v>1.375</v>
      </c>
    </row>
    <row r="12" spans="1:13" x14ac:dyDescent="0.25">
      <c r="A12" s="2" t="s">
        <v>31</v>
      </c>
      <c r="B12" s="1">
        <v>93</v>
      </c>
      <c r="C12" s="1">
        <v>1</v>
      </c>
      <c r="D12" s="1">
        <v>3.91</v>
      </c>
      <c r="E12" s="1">
        <f t="shared" si="0"/>
        <v>3.91</v>
      </c>
      <c r="F12" s="1">
        <f>1+3*(100-表3[[#This Row],[成绩]])/40</f>
        <v>1.5249999999999999</v>
      </c>
      <c r="G12" s="1"/>
      <c r="H12" s="16" t="s">
        <v>38</v>
      </c>
      <c r="I12" s="3">
        <v>85</v>
      </c>
      <c r="J12" s="3">
        <v>3</v>
      </c>
      <c r="K12" s="3">
        <v>3.58</v>
      </c>
      <c r="L12" s="8">
        <f t="shared" si="1"/>
        <v>10.74</v>
      </c>
      <c r="M12" s="6">
        <f>1+3*(100-表1[[#This Row],[成绩]])/40</f>
        <v>2.125</v>
      </c>
    </row>
    <row r="13" spans="1:13" x14ac:dyDescent="0.25">
      <c r="A13" s="1" t="s">
        <v>32</v>
      </c>
      <c r="B13" s="1">
        <v>82</v>
      </c>
      <c r="C13" s="1">
        <v>1.5</v>
      </c>
      <c r="D13" s="1">
        <v>3.39</v>
      </c>
      <c r="E13" s="1">
        <f t="shared" si="0"/>
        <v>5.085</v>
      </c>
      <c r="F13" s="1">
        <f>1+3*(100-表3[[#This Row],[成绩]])/40</f>
        <v>2.35</v>
      </c>
      <c r="G13" s="1"/>
      <c r="H13" s="16" t="s">
        <v>39</v>
      </c>
      <c r="I13" s="3">
        <v>80</v>
      </c>
      <c r="J13" s="3">
        <v>2.5</v>
      </c>
      <c r="K13" s="3">
        <v>3.25</v>
      </c>
      <c r="L13" s="8">
        <f t="shared" si="1"/>
        <v>8.125</v>
      </c>
      <c r="M13" s="6">
        <f>1+3*(100-表1[[#This Row],[成绩]])/40</f>
        <v>2.5</v>
      </c>
    </row>
    <row r="14" spans="1:13" x14ac:dyDescent="0.25">
      <c r="A14" s="11"/>
      <c r="B14" s="11"/>
      <c r="C14" s="11"/>
      <c r="D14" s="11"/>
      <c r="E14" s="20">
        <f>SUM(E2:E13)/SUM(C2:C13)</f>
        <v>2.9275925925925921</v>
      </c>
      <c r="F14" s="20">
        <f>AVERAGE(F2:F13)</f>
        <v>2.4937499999999999</v>
      </c>
      <c r="G14" s="1"/>
      <c r="H14" s="16" t="s">
        <v>40</v>
      </c>
      <c r="I14" s="3">
        <v>93</v>
      </c>
      <c r="J14" s="3">
        <v>0.5</v>
      </c>
      <c r="K14" s="3">
        <v>3.91</v>
      </c>
      <c r="L14" s="8">
        <f t="shared" si="1"/>
        <v>1.9550000000000001</v>
      </c>
      <c r="M14" s="6">
        <f>1+3*(100-表1[[#This Row],[成绩]])/40</f>
        <v>1.5249999999999999</v>
      </c>
    </row>
    <row r="15" spans="1:13" x14ac:dyDescent="0.25">
      <c r="A15" s="1" t="s">
        <v>20</v>
      </c>
      <c r="B15" s="1">
        <v>85</v>
      </c>
      <c r="C15" s="1">
        <v>1</v>
      </c>
      <c r="D15" s="1">
        <v>3.58</v>
      </c>
      <c r="E15" s="1">
        <f t="shared" si="0"/>
        <v>3.58</v>
      </c>
      <c r="F15" s="1">
        <f>1+3*(100-表3[[#This Row],[成绩]])/40</f>
        <v>2.125</v>
      </c>
      <c r="G15" s="1"/>
      <c r="H15" s="16" t="s">
        <v>42</v>
      </c>
      <c r="I15" s="3">
        <v>88</v>
      </c>
      <c r="J15" s="3">
        <v>1.5</v>
      </c>
      <c r="K15" s="3">
        <v>3.73</v>
      </c>
      <c r="L15" s="8">
        <f t="shared" si="1"/>
        <v>5.5949999999999998</v>
      </c>
      <c r="M15" s="6">
        <f>1+3*(100-表1[[#This Row],[成绩]])/40</f>
        <v>1.9</v>
      </c>
    </row>
    <row r="16" spans="1:13" x14ac:dyDescent="0.25">
      <c r="A16" s="1" t="s">
        <v>24</v>
      </c>
      <c r="B16" s="1">
        <v>90</v>
      </c>
      <c r="C16" s="1">
        <v>2</v>
      </c>
      <c r="D16" s="1">
        <v>3.81</v>
      </c>
      <c r="E16" s="1">
        <f t="shared" si="0"/>
        <v>7.62</v>
      </c>
      <c r="F16" s="1">
        <f>1+3*(100-表3[[#This Row],[成绩]])/40</f>
        <v>1.75</v>
      </c>
      <c r="G16" s="1"/>
      <c r="H16" s="17"/>
      <c r="I16" s="12"/>
      <c r="J16" s="12"/>
      <c r="K16" s="12"/>
      <c r="L16" s="21">
        <f>SUM(L2:L15)/SUM(J2:J15)</f>
        <v>3.6965384615384616</v>
      </c>
      <c r="M16" s="23">
        <f>AVERAGE(M2:M15)</f>
        <v>1.8035714285714282</v>
      </c>
    </row>
    <row r="17" spans="1:13" x14ac:dyDescent="0.25">
      <c r="A17" s="1" t="s">
        <v>10</v>
      </c>
      <c r="B17" s="1">
        <v>87</v>
      </c>
      <c r="C17" s="1">
        <v>1.5</v>
      </c>
      <c r="D17" s="1">
        <v>3.68</v>
      </c>
      <c r="E17" s="1">
        <f t="shared" si="0"/>
        <v>5.5200000000000005</v>
      </c>
      <c r="F17" s="1">
        <f>1+3*(100-表3[[#This Row],[成绩]])/40</f>
        <v>1.9750000000000001</v>
      </c>
      <c r="G17" s="1"/>
      <c r="H17" s="16" t="s">
        <v>43</v>
      </c>
      <c r="I17" s="3"/>
      <c r="J17" s="3">
        <v>1.5</v>
      </c>
      <c r="K17" s="3"/>
      <c r="L17" s="8">
        <f t="shared" ref="L17:L28" si="2">J17*K17</f>
        <v>0</v>
      </c>
      <c r="M17" s="6">
        <f>1+3*(100-表1[[#This Row],[成绩]])/40</f>
        <v>8.5</v>
      </c>
    </row>
    <row r="18" spans="1:13" x14ac:dyDescent="0.25">
      <c r="A18" s="1" t="s">
        <v>27</v>
      </c>
      <c r="B18" s="1">
        <v>73</v>
      </c>
      <c r="C18" s="1">
        <v>3</v>
      </c>
      <c r="D18" s="1">
        <v>2.63</v>
      </c>
      <c r="E18" s="1">
        <f t="shared" si="0"/>
        <v>7.89</v>
      </c>
      <c r="F18" s="1">
        <f>1+3*(100-表3[[#This Row],[成绩]])/40</f>
        <v>3.0249999999999999</v>
      </c>
      <c r="G18" s="1"/>
      <c r="H18" s="18" t="s">
        <v>44</v>
      </c>
      <c r="I18" s="6"/>
      <c r="J18" s="6">
        <v>1.5</v>
      </c>
      <c r="K18" s="6"/>
      <c r="L18" s="9">
        <f t="shared" si="2"/>
        <v>0</v>
      </c>
      <c r="M18" s="6">
        <f>1+3*(100-表1[[#This Row],[成绩]])/40</f>
        <v>8.5</v>
      </c>
    </row>
    <row r="19" spans="1:13" x14ac:dyDescent="0.25">
      <c r="A19" s="1" t="s">
        <v>11</v>
      </c>
      <c r="B19" s="1">
        <v>92</v>
      </c>
      <c r="C19" s="1">
        <v>1.5</v>
      </c>
      <c r="D19" s="1">
        <v>3.88</v>
      </c>
      <c r="E19" s="1">
        <f t="shared" si="0"/>
        <v>5.82</v>
      </c>
      <c r="F19" s="1">
        <f>1+3*(100-表3[[#This Row],[成绩]])/40</f>
        <v>1.6</v>
      </c>
      <c r="G19" s="1"/>
      <c r="H19" s="18" t="s">
        <v>45</v>
      </c>
      <c r="I19" s="6">
        <v>98</v>
      </c>
      <c r="J19" s="6">
        <v>4</v>
      </c>
      <c r="K19" s="6">
        <v>3.99</v>
      </c>
      <c r="L19" s="9">
        <f t="shared" si="2"/>
        <v>15.96</v>
      </c>
      <c r="M19" s="6">
        <f>1+3*(100-表1[[#This Row],[成绩]])/40</f>
        <v>1.1499999999999999</v>
      </c>
    </row>
    <row r="20" spans="1:13" x14ac:dyDescent="0.25">
      <c r="A20" s="1" t="s">
        <v>25</v>
      </c>
      <c r="B20" s="1">
        <v>76</v>
      </c>
      <c r="C20" s="1">
        <v>3</v>
      </c>
      <c r="D20" s="1">
        <v>2.92</v>
      </c>
      <c r="E20" s="1">
        <f t="shared" si="0"/>
        <v>8.76</v>
      </c>
      <c r="F20" s="1">
        <f>1+3*(100-表3[[#This Row],[成绩]])/40</f>
        <v>2.8</v>
      </c>
      <c r="G20" s="1"/>
      <c r="H20" s="18" t="s">
        <v>46</v>
      </c>
      <c r="I20" s="6"/>
      <c r="J20" s="6">
        <v>2</v>
      </c>
      <c r="K20" s="6"/>
      <c r="L20" s="9">
        <f t="shared" si="2"/>
        <v>0</v>
      </c>
      <c r="M20" s="6">
        <f>1+3*(100-表1[[#This Row],[成绩]])/40</f>
        <v>8.5</v>
      </c>
    </row>
    <row r="21" spans="1:13" x14ac:dyDescent="0.25">
      <c r="A21" s="1" t="s">
        <v>12</v>
      </c>
      <c r="B21" s="1">
        <v>85</v>
      </c>
      <c r="C21" s="1">
        <v>1</v>
      </c>
      <c r="D21" s="1">
        <v>3.58</v>
      </c>
      <c r="E21" s="1">
        <f t="shared" si="0"/>
        <v>3.58</v>
      </c>
      <c r="F21" s="1">
        <f>1+3*(100-表3[[#This Row],[成绩]])/40</f>
        <v>2.125</v>
      </c>
      <c r="G21" s="1"/>
      <c r="H21" s="18" t="s">
        <v>47</v>
      </c>
      <c r="I21" s="6"/>
      <c r="J21" s="6">
        <v>3</v>
      </c>
      <c r="K21" s="6"/>
      <c r="L21" s="9">
        <f t="shared" si="2"/>
        <v>0</v>
      </c>
      <c r="M21" s="6">
        <f>1+3*(100-表1[[#This Row],[成绩]])/40</f>
        <v>8.5</v>
      </c>
    </row>
    <row r="22" spans="1:13" x14ac:dyDescent="0.25">
      <c r="A22" s="1" t="s">
        <v>26</v>
      </c>
      <c r="B22" s="1">
        <v>90</v>
      </c>
      <c r="C22" s="1">
        <v>2</v>
      </c>
      <c r="D22" s="1">
        <v>3.81</v>
      </c>
      <c r="E22" s="1">
        <f t="shared" si="0"/>
        <v>7.62</v>
      </c>
      <c r="F22" s="1">
        <f>1+3*(100-表3[[#This Row],[成绩]])/40</f>
        <v>1.75</v>
      </c>
      <c r="G22" s="1"/>
      <c r="H22" s="18" t="s">
        <v>48</v>
      </c>
      <c r="I22" s="6"/>
      <c r="J22" s="6">
        <v>2.5</v>
      </c>
      <c r="K22" s="6"/>
      <c r="L22" s="9">
        <f t="shared" si="2"/>
        <v>0</v>
      </c>
      <c r="M22" s="6">
        <f>1+3*(100-表1[[#This Row],[成绩]])/40</f>
        <v>8.5</v>
      </c>
    </row>
    <row r="23" spans="1:13" x14ac:dyDescent="0.25">
      <c r="A23" s="1" t="s">
        <v>22</v>
      </c>
      <c r="B23" s="1">
        <v>91</v>
      </c>
      <c r="C23" s="1">
        <v>4</v>
      </c>
      <c r="D23" s="1">
        <v>3.85</v>
      </c>
      <c r="E23" s="1">
        <f t="shared" si="0"/>
        <v>15.4</v>
      </c>
      <c r="F23" s="1">
        <f>1+3*(100-表3[[#This Row],[成绩]])/40</f>
        <v>1.675</v>
      </c>
      <c r="G23" s="1"/>
      <c r="H23" s="18" t="s">
        <v>49</v>
      </c>
      <c r="I23" s="6"/>
      <c r="J23" s="6">
        <v>2</v>
      </c>
      <c r="K23" s="6"/>
      <c r="L23" s="9">
        <f t="shared" si="2"/>
        <v>0</v>
      </c>
      <c r="M23" s="6">
        <f>1+3*(100-表1[[#This Row],[成绩]])/40</f>
        <v>8.5</v>
      </c>
    </row>
    <row r="24" spans="1:13" x14ac:dyDescent="0.25">
      <c r="A24" s="1" t="s">
        <v>41</v>
      </c>
      <c r="B24" s="1">
        <v>91</v>
      </c>
      <c r="C24" s="1">
        <v>1</v>
      </c>
      <c r="D24" s="1">
        <v>3.85</v>
      </c>
      <c r="E24" s="1">
        <f t="shared" si="0"/>
        <v>3.85</v>
      </c>
      <c r="F24" s="1">
        <f>1+3*(100-表3[[#This Row],[成绩]])/40</f>
        <v>1.675</v>
      </c>
      <c r="G24" s="1"/>
      <c r="H24" s="18" t="s">
        <v>50</v>
      </c>
      <c r="I24" s="6"/>
      <c r="J24" s="6">
        <v>3</v>
      </c>
      <c r="K24" s="6"/>
      <c r="L24" s="9">
        <f t="shared" si="2"/>
        <v>0</v>
      </c>
      <c r="M24" s="6">
        <f>1+3*(100-表1[[#This Row],[成绩]])/40</f>
        <v>8.5</v>
      </c>
    </row>
    <row r="25" spans="1:13" x14ac:dyDescent="0.25">
      <c r="A25" s="1" t="s">
        <v>23</v>
      </c>
      <c r="B25" s="1">
        <v>79</v>
      </c>
      <c r="C25" s="1">
        <v>2.5</v>
      </c>
      <c r="D25" s="1">
        <v>3.17</v>
      </c>
      <c r="E25" s="1">
        <f t="shared" si="0"/>
        <v>7.9249999999999998</v>
      </c>
      <c r="F25" s="1">
        <f>1+3*(100-表3[[#This Row],[成绩]])/40</f>
        <v>2.5750000000000002</v>
      </c>
      <c r="G25" s="1"/>
      <c r="H25" s="18" t="s">
        <v>51</v>
      </c>
      <c r="I25" s="6"/>
      <c r="J25" s="6">
        <v>1</v>
      </c>
      <c r="K25" s="6"/>
      <c r="L25" s="9">
        <f t="shared" si="2"/>
        <v>0</v>
      </c>
      <c r="M25" s="6">
        <f>1+3*(100-表1[[#This Row],[成绩]])/40</f>
        <v>8.5</v>
      </c>
    </row>
    <row r="26" spans="1:13" x14ac:dyDescent="0.25">
      <c r="A26" s="1" t="s">
        <v>21</v>
      </c>
      <c r="B26" s="1">
        <v>82</v>
      </c>
      <c r="C26" s="1">
        <v>5.5</v>
      </c>
      <c r="D26" s="1">
        <v>3.39</v>
      </c>
      <c r="E26" s="1">
        <f t="shared" si="0"/>
        <v>18.645</v>
      </c>
      <c r="F26" s="1">
        <f>1+3*(100-表3[[#This Row],[成绩]])/40</f>
        <v>2.35</v>
      </c>
      <c r="G26" s="1"/>
      <c r="H26" s="18" t="s">
        <v>52</v>
      </c>
      <c r="I26" s="6"/>
      <c r="J26" s="6">
        <v>1</v>
      </c>
      <c r="K26" s="6"/>
      <c r="L26" s="9">
        <f t="shared" si="2"/>
        <v>0</v>
      </c>
      <c r="M26" s="6">
        <f>1+3*(100-表1[[#This Row],[成绩]])/40</f>
        <v>8.5</v>
      </c>
    </row>
    <row r="27" spans="1:13" x14ac:dyDescent="0.25">
      <c r="A27" s="11"/>
      <c r="B27" s="11"/>
      <c r="C27" s="11"/>
      <c r="D27" s="11"/>
      <c r="E27" s="20">
        <f>SUM(E15:E26)/SUM(C15:C26)</f>
        <v>3.4360714285714278</v>
      </c>
      <c r="F27" s="20">
        <v>2.11</v>
      </c>
      <c r="G27" s="1"/>
      <c r="H27" s="18" t="s">
        <v>53</v>
      </c>
      <c r="I27" s="6"/>
      <c r="J27" s="6">
        <v>0.5</v>
      </c>
      <c r="K27" s="6"/>
      <c r="L27" s="9">
        <f t="shared" si="2"/>
        <v>0</v>
      </c>
      <c r="M27" s="6">
        <f>1+3*(100-表1[[#This Row],[成绩]])/40</f>
        <v>8.5</v>
      </c>
    </row>
    <row r="28" spans="1:13" x14ac:dyDescent="0.25">
      <c r="A28" s="1"/>
      <c r="B28" s="1"/>
      <c r="C28" s="1"/>
      <c r="D28" s="1"/>
      <c r="E28" s="10"/>
      <c r="F28" s="1"/>
      <c r="G28" s="1"/>
      <c r="H28" s="16" t="s">
        <v>54</v>
      </c>
      <c r="I28" s="3"/>
      <c r="J28" s="3">
        <v>1.5</v>
      </c>
      <c r="K28" s="3"/>
      <c r="L28" s="8">
        <f t="shared" si="2"/>
        <v>0</v>
      </c>
      <c r="M28" s="6">
        <f>1+3*(100-表1[[#This Row],[成绩]])/40</f>
        <v>8.5</v>
      </c>
    </row>
    <row r="29" spans="1:13" x14ac:dyDescent="0.25">
      <c r="A29" s="1"/>
      <c r="B29" s="1"/>
      <c r="C29" s="1"/>
      <c r="D29" s="1"/>
      <c r="E29" s="10"/>
      <c r="F29" s="1"/>
      <c r="G29" s="1"/>
      <c r="H29" s="12"/>
      <c r="I29" s="12"/>
      <c r="J29" s="12"/>
      <c r="K29" s="12"/>
      <c r="L29" s="13"/>
      <c r="M29" s="14"/>
    </row>
    <row r="30" spans="1:13" x14ac:dyDescent="0.25">
      <c r="A30" s="1"/>
      <c r="B30" s="1"/>
      <c r="C30" s="1"/>
      <c r="E30" s="4"/>
      <c r="H30" s="24" t="s">
        <v>60</v>
      </c>
      <c r="I30" s="24"/>
      <c r="J30" s="15" t="s">
        <v>61</v>
      </c>
      <c r="K30" s="22">
        <f>(E14*SUM(C2:C13)+E27*SUM(C15:C26)+L16*SUM(J2:J15))/(SUM(C2:C13)+SUM(C15:C26)+SUM(J2:J15))</f>
        <v>3.3501851851851847</v>
      </c>
      <c r="L30" s="15" t="s">
        <v>62</v>
      </c>
      <c r="M30" s="22">
        <f>(F14*SUM(C2:C13)+F27*SUM(C15:C26)+M16*SUM(J2:J15))/(SUM(C2:C13)+SUM(C15:C26)+SUM(J2:J15))</f>
        <v>2.1395568783068781</v>
      </c>
    </row>
    <row r="31" spans="1:13" x14ac:dyDescent="0.25">
      <c r="A31" s="1"/>
      <c r="B31" s="1"/>
      <c r="C31" s="1"/>
      <c r="E31" s="4"/>
    </row>
    <row r="32" spans="1:13" x14ac:dyDescent="0.25">
      <c r="A32" s="1"/>
      <c r="B32" s="1"/>
      <c r="C32" s="1"/>
      <c r="E32" s="4"/>
    </row>
    <row r="33" spans="1:5" x14ac:dyDescent="0.25">
      <c r="A33" s="1"/>
      <c r="B33" s="1"/>
      <c r="C33" s="1"/>
      <c r="E33" s="4"/>
    </row>
    <row r="34" spans="1:5" x14ac:dyDescent="0.25">
      <c r="A34" s="1"/>
      <c r="B34" s="1"/>
      <c r="C34" s="1"/>
      <c r="E34" s="4"/>
    </row>
    <row r="35" spans="1:5" x14ac:dyDescent="0.25">
      <c r="A35" s="1"/>
      <c r="B35" s="1"/>
      <c r="C35" s="1"/>
      <c r="E35" s="4"/>
    </row>
    <row r="36" spans="1:5" x14ac:dyDescent="0.25">
      <c r="A36" s="1"/>
      <c r="B36" s="1"/>
      <c r="C36" s="1"/>
      <c r="E36" s="4"/>
    </row>
    <row r="37" spans="1:5" x14ac:dyDescent="0.25">
      <c r="A37" s="1"/>
      <c r="B37" s="1"/>
      <c r="C37" s="1"/>
      <c r="E37" s="4"/>
    </row>
    <row r="38" spans="1:5" x14ac:dyDescent="0.25">
      <c r="A38" s="1"/>
      <c r="B38" s="1"/>
      <c r="C38" s="1"/>
      <c r="E38" s="4"/>
    </row>
    <row r="39" spans="1:5" x14ac:dyDescent="0.25">
      <c r="A39" s="1"/>
      <c r="B39" s="1"/>
      <c r="C39" s="1"/>
      <c r="E39" s="4"/>
    </row>
    <row r="40" spans="1:5" x14ac:dyDescent="0.25">
      <c r="A40" s="1"/>
      <c r="B40" s="1"/>
      <c r="C40" s="1"/>
      <c r="E40" s="4"/>
    </row>
    <row r="41" spans="1:5" x14ac:dyDescent="0.25">
      <c r="A41" s="1"/>
      <c r="B41" s="1"/>
      <c r="C41" s="1"/>
      <c r="E41" s="4"/>
    </row>
    <row r="42" spans="1:5" x14ac:dyDescent="0.25">
      <c r="A42" s="1"/>
      <c r="B42" s="1"/>
      <c r="C42" s="1"/>
      <c r="E42" s="4"/>
    </row>
    <row r="43" spans="1:5" x14ac:dyDescent="0.25">
      <c r="A43" s="1"/>
      <c r="B43" s="1"/>
      <c r="C43" s="1"/>
    </row>
    <row r="44" spans="1:5" x14ac:dyDescent="0.25">
      <c r="A44" s="1"/>
      <c r="B44" s="1"/>
      <c r="C44" s="1"/>
    </row>
    <row r="45" spans="1:5" x14ac:dyDescent="0.25">
      <c r="A45" s="1"/>
      <c r="B45" s="1"/>
      <c r="C45" s="1"/>
    </row>
    <row r="46" spans="1:5" x14ac:dyDescent="0.25">
      <c r="A46" s="1"/>
      <c r="B46" s="1"/>
      <c r="C46" s="1"/>
    </row>
    <row r="47" spans="1:5" x14ac:dyDescent="0.25">
      <c r="A47" s="1"/>
      <c r="B47" s="1"/>
      <c r="C47" s="1"/>
    </row>
    <row r="48" spans="1:5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</sheetData>
  <mergeCells count="1">
    <mergeCell ref="H30:I30"/>
  </mergeCells>
  <phoneticPr fontId="1" type="noConversion"/>
  <conditionalFormatting sqref="A1:E1">
    <cfRule type="duplicateValues" dxfId="45" priority="2"/>
  </conditionalFormatting>
  <pageMargins left="0.7" right="0.7" top="0.75" bottom="0.75" header="0.3" footer="0.3"/>
  <pageSetup paperSize="9" orientation="portrait" r:id="rId1"/>
  <ignoredErrors>
    <ignoredError sqref="E14:F14 E27:F27 L16:M16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CAEC-07C8-4C78-B020-A6D8DFF9F73F}">
  <dimension ref="A1:M30"/>
  <sheetViews>
    <sheetView tabSelected="1" workbookViewId="0">
      <selection activeCell="F14" sqref="F14"/>
    </sheetView>
  </sheetViews>
  <sheetFormatPr defaultRowHeight="13.8" x14ac:dyDescent="0.25"/>
  <cols>
    <col min="1" max="1" width="27.109375" bestFit="1" customWidth="1"/>
    <col min="2" max="4" width="5.5546875" bestFit="1" customWidth="1"/>
    <col min="5" max="5" width="9.5546875" bestFit="1" customWidth="1"/>
    <col min="6" max="6" width="7" bestFit="1" customWidth="1"/>
    <col min="8" max="8" width="24.88671875" bestFit="1" customWidth="1"/>
    <col min="9" max="10" width="5.5546875" bestFit="1" customWidth="1"/>
    <col min="11" max="11" width="7" bestFit="1" customWidth="1"/>
    <col min="12" max="12" width="9.5546875" bestFit="1" customWidth="1"/>
    <col min="13" max="13" width="7" bestFit="1" customWidth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14</v>
      </c>
      <c r="E1" s="1" t="s">
        <v>15</v>
      </c>
      <c r="F1" s="1" t="s">
        <v>56</v>
      </c>
      <c r="G1" s="1"/>
      <c r="H1" s="5" t="s">
        <v>57</v>
      </c>
      <c r="I1" s="5" t="s">
        <v>2</v>
      </c>
      <c r="J1" s="5" t="s">
        <v>1</v>
      </c>
      <c r="K1" s="5" t="s">
        <v>58</v>
      </c>
      <c r="L1" s="5" t="s">
        <v>59</v>
      </c>
      <c r="M1" s="7" t="s">
        <v>55</v>
      </c>
    </row>
    <row r="2" spans="1:13" x14ac:dyDescent="0.25">
      <c r="A2" s="1" t="s">
        <v>28</v>
      </c>
      <c r="B2" s="1">
        <v>83</v>
      </c>
      <c r="C2" s="1">
        <v>5.5</v>
      </c>
      <c r="D2" s="1">
        <v>3</v>
      </c>
      <c r="E2" s="1">
        <f t="shared" ref="E2:E26" si="0">C2*D2</f>
        <v>16.5</v>
      </c>
      <c r="F2" s="1">
        <f>1+3*(100-表3_8[[#This Row],[成绩]])/40</f>
        <v>2.2749999999999999</v>
      </c>
      <c r="G2" s="1"/>
      <c r="H2" s="16" t="s">
        <v>19</v>
      </c>
      <c r="I2" s="3">
        <v>89</v>
      </c>
      <c r="J2" s="3">
        <v>2</v>
      </c>
      <c r="K2" s="3">
        <v>4</v>
      </c>
      <c r="L2" s="3">
        <f t="shared" ref="L2:L15" si="1">J2*K2</f>
        <v>8</v>
      </c>
      <c r="M2" s="6">
        <f>1+3*(100-表1_9[[#This Row],[成绩]])/40</f>
        <v>1.825</v>
      </c>
    </row>
    <row r="3" spans="1:13" x14ac:dyDescent="0.25">
      <c r="A3" s="1" t="s">
        <v>3</v>
      </c>
      <c r="B3" s="1">
        <v>64</v>
      </c>
      <c r="C3" s="1">
        <v>2</v>
      </c>
      <c r="D3" s="1">
        <v>2</v>
      </c>
      <c r="E3" s="1">
        <f t="shared" si="0"/>
        <v>4</v>
      </c>
      <c r="F3" s="1">
        <f>1+3*(100-表3_8[[#This Row],[成绩]])/40</f>
        <v>3.7</v>
      </c>
      <c r="G3" s="1"/>
      <c r="H3" s="16" t="s">
        <v>13</v>
      </c>
      <c r="I3" s="3">
        <v>89</v>
      </c>
      <c r="J3" s="3">
        <v>1.5</v>
      </c>
      <c r="K3" s="3">
        <v>4</v>
      </c>
      <c r="L3" s="3">
        <f t="shared" si="1"/>
        <v>6</v>
      </c>
      <c r="M3" s="6">
        <f>1+3*(100-表1_9[[#This Row],[成绩]])/40</f>
        <v>1.825</v>
      </c>
    </row>
    <row r="4" spans="1:13" x14ac:dyDescent="0.25">
      <c r="A4" s="1" t="s">
        <v>4</v>
      </c>
      <c r="B4" s="1">
        <v>70</v>
      </c>
      <c r="C4" s="1">
        <v>3</v>
      </c>
      <c r="D4" s="1">
        <v>2</v>
      </c>
      <c r="E4" s="1">
        <f t="shared" si="0"/>
        <v>6</v>
      </c>
      <c r="F4" s="1">
        <f>1+3*(100-表3_8[[#This Row],[成绩]])/40</f>
        <v>3.25</v>
      </c>
      <c r="G4" s="1"/>
      <c r="H4" s="16" t="s">
        <v>16</v>
      </c>
      <c r="I4" s="3">
        <v>94</v>
      </c>
      <c r="J4" s="3">
        <v>2</v>
      </c>
      <c r="K4" s="3">
        <v>4</v>
      </c>
      <c r="L4" s="3">
        <f t="shared" si="1"/>
        <v>8</v>
      </c>
      <c r="M4" s="6">
        <f>1+3*(100-表1_9[[#This Row],[成绩]])/40</f>
        <v>1.45</v>
      </c>
    </row>
    <row r="5" spans="1:13" x14ac:dyDescent="0.25">
      <c r="A5" s="1" t="s">
        <v>5</v>
      </c>
      <c r="B5" s="1">
        <v>88</v>
      </c>
      <c r="C5" s="1">
        <v>1</v>
      </c>
      <c r="D5" s="1">
        <v>4</v>
      </c>
      <c r="E5" s="1">
        <f t="shared" si="0"/>
        <v>4</v>
      </c>
      <c r="F5" s="1">
        <f>1+3*(100-表3_8[[#This Row],[成绩]])/40</f>
        <v>1.9</v>
      </c>
      <c r="G5" s="1"/>
      <c r="H5" s="16" t="s">
        <v>17</v>
      </c>
      <c r="I5" s="3">
        <v>91</v>
      </c>
      <c r="J5" s="3">
        <v>2</v>
      </c>
      <c r="K5" s="3">
        <v>4</v>
      </c>
      <c r="L5" s="3">
        <f t="shared" si="1"/>
        <v>8</v>
      </c>
      <c r="M5" s="6">
        <f>1+3*(100-表1_9[[#This Row],[成绩]])/40</f>
        <v>1.675</v>
      </c>
    </row>
    <row r="6" spans="1:13" x14ac:dyDescent="0.25">
      <c r="A6" s="1" t="s">
        <v>6</v>
      </c>
      <c r="B6" s="1">
        <v>85</v>
      </c>
      <c r="C6" s="1">
        <v>1</v>
      </c>
      <c r="D6" s="1">
        <v>4</v>
      </c>
      <c r="E6" s="1">
        <f t="shared" si="0"/>
        <v>4</v>
      </c>
      <c r="F6" s="1">
        <f>1+3*(100-表3_8[[#This Row],[成绩]])/40</f>
        <v>2.125</v>
      </c>
      <c r="G6" s="1"/>
      <c r="H6" s="16" t="s">
        <v>18</v>
      </c>
      <c r="I6" s="3">
        <v>98</v>
      </c>
      <c r="J6" s="3">
        <v>4</v>
      </c>
      <c r="K6" s="3">
        <v>4</v>
      </c>
      <c r="L6" s="3">
        <f t="shared" si="1"/>
        <v>16</v>
      </c>
      <c r="M6" s="6">
        <f>1+3*(100-表1_9[[#This Row],[成绩]])/40</f>
        <v>1.1499999999999999</v>
      </c>
    </row>
    <row r="7" spans="1:13" x14ac:dyDescent="0.25">
      <c r="A7" s="1" t="s">
        <v>7</v>
      </c>
      <c r="B7" s="1">
        <v>60</v>
      </c>
      <c r="C7" s="1">
        <v>2</v>
      </c>
      <c r="D7" s="1">
        <v>2</v>
      </c>
      <c r="E7" s="1">
        <f t="shared" si="0"/>
        <v>4</v>
      </c>
      <c r="F7" s="1">
        <f>1+3*(100-表3_8[[#This Row],[成绩]])/40</f>
        <v>4</v>
      </c>
      <c r="G7" s="1"/>
      <c r="H7" s="16" t="s">
        <v>33</v>
      </c>
      <c r="I7" s="3">
        <v>95</v>
      </c>
      <c r="J7" s="3">
        <v>1.5</v>
      </c>
      <c r="K7" s="3">
        <v>4</v>
      </c>
      <c r="L7" s="8">
        <f t="shared" si="1"/>
        <v>6</v>
      </c>
      <c r="M7" s="6">
        <f>1+3*(100-表1_9[[#This Row],[成绩]])/40</f>
        <v>1.375</v>
      </c>
    </row>
    <row r="8" spans="1:13" x14ac:dyDescent="0.25">
      <c r="A8" s="1" t="s">
        <v>8</v>
      </c>
      <c r="B8" s="1">
        <v>100</v>
      </c>
      <c r="C8" s="1">
        <v>2</v>
      </c>
      <c r="D8" s="1">
        <v>4</v>
      </c>
      <c r="E8" s="1">
        <f t="shared" si="0"/>
        <v>8</v>
      </c>
      <c r="F8" s="1">
        <f>1+3*(100-表3_8[[#This Row],[成绩]])/40</f>
        <v>1</v>
      </c>
      <c r="G8" s="1"/>
      <c r="H8" s="16" t="s">
        <v>34</v>
      </c>
      <c r="I8" s="3">
        <v>95</v>
      </c>
      <c r="J8" s="3">
        <v>1</v>
      </c>
      <c r="K8" s="3">
        <v>4</v>
      </c>
      <c r="L8" s="8">
        <f t="shared" si="1"/>
        <v>4</v>
      </c>
      <c r="M8" s="6">
        <f>1+3*(100-表1_9[[#This Row],[成绩]])/40</f>
        <v>1.375</v>
      </c>
    </row>
    <row r="9" spans="1:13" x14ac:dyDescent="0.25">
      <c r="A9" s="1" t="s">
        <v>29</v>
      </c>
      <c r="B9" s="1">
        <v>64</v>
      </c>
      <c r="C9" s="1">
        <v>2</v>
      </c>
      <c r="D9" s="1">
        <v>2</v>
      </c>
      <c r="E9" s="1">
        <f t="shared" si="0"/>
        <v>4</v>
      </c>
      <c r="F9" s="1">
        <f>1+3*(100-表3_8[[#This Row],[成绩]])/40</f>
        <v>3.7</v>
      </c>
      <c r="G9" s="1"/>
      <c r="H9" s="16" t="s">
        <v>35</v>
      </c>
      <c r="I9" s="3">
        <v>81</v>
      </c>
      <c r="J9" s="3">
        <v>2</v>
      </c>
      <c r="K9" s="3">
        <v>3</v>
      </c>
      <c r="L9" s="8">
        <f t="shared" si="1"/>
        <v>6</v>
      </c>
      <c r="M9" s="6">
        <f>1+3*(100-表1_9[[#This Row],[成绩]])/40</f>
        <v>2.4249999999999998</v>
      </c>
    </row>
    <row r="10" spans="1:13" x14ac:dyDescent="0.25">
      <c r="A10" s="1" t="s">
        <v>9</v>
      </c>
      <c r="B10" s="1">
        <v>93</v>
      </c>
      <c r="C10" s="1">
        <v>2</v>
      </c>
      <c r="D10" s="1">
        <v>4</v>
      </c>
      <c r="E10" s="1">
        <f t="shared" si="0"/>
        <v>8</v>
      </c>
      <c r="F10" s="1">
        <f>1+3*(100-表3_8[[#This Row],[成绩]])/40</f>
        <v>1.5249999999999999</v>
      </c>
      <c r="G10" s="1"/>
      <c r="H10" s="16" t="s">
        <v>36</v>
      </c>
      <c r="I10" s="3">
        <v>77</v>
      </c>
      <c r="J10" s="3">
        <v>1.5</v>
      </c>
      <c r="K10" s="3">
        <v>3</v>
      </c>
      <c r="L10" s="8">
        <f t="shared" si="1"/>
        <v>4.5</v>
      </c>
      <c r="M10" s="6">
        <f>1+3*(100-表1_9[[#This Row],[成绩]])/40</f>
        <v>2.7250000000000001</v>
      </c>
    </row>
    <row r="11" spans="1:13" x14ac:dyDescent="0.25">
      <c r="A11" s="1" t="s">
        <v>30</v>
      </c>
      <c r="B11" s="1">
        <v>79</v>
      </c>
      <c r="C11" s="1">
        <v>4</v>
      </c>
      <c r="D11" s="1">
        <v>3</v>
      </c>
      <c r="E11" s="1">
        <f t="shared" si="0"/>
        <v>12</v>
      </c>
      <c r="F11" s="1">
        <f>1+3*(100-表3_8[[#This Row],[成绩]])/40</f>
        <v>2.5750000000000002</v>
      </c>
      <c r="G11" s="1"/>
      <c r="H11" s="16" t="s">
        <v>37</v>
      </c>
      <c r="I11" s="3">
        <v>95</v>
      </c>
      <c r="J11" s="3">
        <v>1</v>
      </c>
      <c r="K11" s="3">
        <v>4</v>
      </c>
      <c r="L11" s="8">
        <f t="shared" si="1"/>
        <v>4</v>
      </c>
      <c r="M11" s="6">
        <f>1+3*(100-表1_9[[#This Row],[成绩]])/40</f>
        <v>1.375</v>
      </c>
    </row>
    <row r="12" spans="1:13" x14ac:dyDescent="0.25">
      <c r="A12" s="2" t="s">
        <v>31</v>
      </c>
      <c r="B12" s="1">
        <v>93</v>
      </c>
      <c r="C12" s="1">
        <v>1</v>
      </c>
      <c r="D12" s="1">
        <v>4</v>
      </c>
      <c r="E12" s="1">
        <f t="shared" si="0"/>
        <v>4</v>
      </c>
      <c r="F12" s="1">
        <f>1+3*(100-表3_8[[#This Row],[成绩]])/40</f>
        <v>1.5249999999999999</v>
      </c>
      <c r="G12" s="1"/>
      <c r="H12" s="16" t="s">
        <v>38</v>
      </c>
      <c r="I12" s="3">
        <v>85</v>
      </c>
      <c r="J12" s="3">
        <v>3</v>
      </c>
      <c r="K12" s="3">
        <v>4</v>
      </c>
      <c r="L12" s="8">
        <f t="shared" si="1"/>
        <v>12</v>
      </c>
      <c r="M12" s="6">
        <f>1+3*(100-表1_9[[#This Row],[成绩]])/40</f>
        <v>2.125</v>
      </c>
    </row>
    <row r="13" spans="1:13" x14ac:dyDescent="0.25">
      <c r="A13" s="1" t="s">
        <v>32</v>
      </c>
      <c r="B13" s="1">
        <v>82</v>
      </c>
      <c r="C13" s="1">
        <v>1.5</v>
      </c>
      <c r="D13" s="1">
        <v>3</v>
      </c>
      <c r="E13" s="1">
        <f t="shared" si="0"/>
        <v>4.5</v>
      </c>
      <c r="F13" s="1">
        <f>1+3*(100-表3_8[[#This Row],[成绩]])/40</f>
        <v>2.35</v>
      </c>
      <c r="G13" s="1"/>
      <c r="H13" s="16" t="s">
        <v>39</v>
      </c>
      <c r="I13" s="3">
        <v>80</v>
      </c>
      <c r="J13" s="3">
        <v>2.5</v>
      </c>
      <c r="K13" s="3">
        <v>3</v>
      </c>
      <c r="L13" s="8">
        <f t="shared" si="1"/>
        <v>7.5</v>
      </c>
      <c r="M13" s="6">
        <f>1+3*(100-表1_9[[#This Row],[成绩]])/40</f>
        <v>2.5</v>
      </c>
    </row>
    <row r="14" spans="1:13" x14ac:dyDescent="0.25">
      <c r="A14" s="11"/>
      <c r="B14" s="11"/>
      <c r="C14" s="11"/>
      <c r="D14" s="11"/>
      <c r="E14" s="20">
        <f>SUM(E2:E13)/SUM(C2:C13)</f>
        <v>2.925925925925926</v>
      </c>
      <c r="F14" s="20">
        <f>AVERAGE(F2:F13)</f>
        <v>2.4937499999999999</v>
      </c>
      <c r="G14" s="1"/>
      <c r="H14" s="16" t="s">
        <v>40</v>
      </c>
      <c r="I14" s="3">
        <v>93</v>
      </c>
      <c r="J14" s="3">
        <v>0.5</v>
      </c>
      <c r="K14" s="3">
        <v>4</v>
      </c>
      <c r="L14" s="8">
        <f t="shared" si="1"/>
        <v>2</v>
      </c>
      <c r="M14" s="6">
        <f>1+3*(100-表1_9[[#This Row],[成绩]])/40</f>
        <v>1.5249999999999999</v>
      </c>
    </row>
    <row r="15" spans="1:13" x14ac:dyDescent="0.25">
      <c r="A15" s="1" t="s">
        <v>20</v>
      </c>
      <c r="B15" s="1">
        <v>85</v>
      </c>
      <c r="C15" s="1">
        <v>1</v>
      </c>
      <c r="D15" s="1">
        <v>4</v>
      </c>
      <c r="E15" s="1">
        <f t="shared" si="0"/>
        <v>4</v>
      </c>
      <c r="F15" s="1">
        <f>1+3*(100-表3_8[[#This Row],[成绩]])/40</f>
        <v>2.125</v>
      </c>
      <c r="G15" s="1"/>
      <c r="H15" s="16" t="s">
        <v>42</v>
      </c>
      <c r="I15" s="3">
        <v>88</v>
      </c>
      <c r="J15" s="3">
        <v>1.5</v>
      </c>
      <c r="K15" s="3">
        <v>4</v>
      </c>
      <c r="L15" s="8">
        <f t="shared" si="1"/>
        <v>6</v>
      </c>
      <c r="M15" s="6">
        <f>1+3*(100-表1_9[[#This Row],[成绩]])/40</f>
        <v>1.9</v>
      </c>
    </row>
    <row r="16" spans="1:13" x14ac:dyDescent="0.25">
      <c r="A16" s="1" t="s">
        <v>24</v>
      </c>
      <c r="B16" s="1">
        <v>90</v>
      </c>
      <c r="C16" s="1">
        <v>2</v>
      </c>
      <c r="D16" s="1">
        <v>4</v>
      </c>
      <c r="E16" s="1">
        <f t="shared" si="0"/>
        <v>8</v>
      </c>
      <c r="F16" s="1">
        <f>1+3*(100-表3_8[[#This Row],[成绩]])/40</f>
        <v>1.75</v>
      </c>
      <c r="G16" s="1"/>
      <c r="H16" s="17"/>
      <c r="I16" s="12"/>
      <c r="J16" s="12"/>
      <c r="K16" s="12"/>
      <c r="L16" s="21">
        <f>SUM(L2:L15)/SUM(J2:J15)</f>
        <v>3.7692307692307692</v>
      </c>
      <c r="M16" s="23">
        <f>AVERAGE(M2:M15)</f>
        <v>1.8035714285714282</v>
      </c>
    </row>
    <row r="17" spans="1:13" x14ac:dyDescent="0.25">
      <c r="A17" s="1" t="s">
        <v>10</v>
      </c>
      <c r="B17" s="1">
        <v>87</v>
      </c>
      <c r="C17" s="1">
        <v>1.5</v>
      </c>
      <c r="D17" s="1">
        <v>4</v>
      </c>
      <c r="E17" s="1">
        <f t="shared" si="0"/>
        <v>6</v>
      </c>
      <c r="F17" s="1">
        <f>1+3*(100-表3_8[[#This Row],[成绩]])/40</f>
        <v>1.9750000000000001</v>
      </c>
      <c r="G17" s="1"/>
      <c r="H17" s="16" t="s">
        <v>43</v>
      </c>
      <c r="I17" s="3"/>
      <c r="J17" s="3">
        <v>1.5</v>
      </c>
      <c r="K17" s="3"/>
      <c r="L17" s="8">
        <f t="shared" ref="L17:L28" si="2">J17*K17</f>
        <v>0</v>
      </c>
      <c r="M17" s="6">
        <f>1+3*(100-表1_9[[#This Row],[成绩]])/40</f>
        <v>8.5</v>
      </c>
    </row>
    <row r="18" spans="1:13" x14ac:dyDescent="0.25">
      <c r="A18" s="1" t="s">
        <v>27</v>
      </c>
      <c r="B18" s="1">
        <v>73</v>
      </c>
      <c r="C18" s="1">
        <v>3</v>
      </c>
      <c r="D18" s="1">
        <v>2</v>
      </c>
      <c r="E18" s="1">
        <f t="shared" si="0"/>
        <v>6</v>
      </c>
      <c r="F18" s="1">
        <f>1+3*(100-表3_8[[#This Row],[成绩]])/40</f>
        <v>3.0249999999999999</v>
      </c>
      <c r="G18" s="1"/>
      <c r="H18" s="18" t="s">
        <v>44</v>
      </c>
      <c r="I18" s="6"/>
      <c r="J18" s="6">
        <v>1.5</v>
      </c>
      <c r="K18" s="6"/>
      <c r="L18" s="9">
        <f t="shared" si="2"/>
        <v>0</v>
      </c>
      <c r="M18" s="6">
        <f>1+3*(100-表1_9[[#This Row],[成绩]])/40</f>
        <v>8.5</v>
      </c>
    </row>
    <row r="19" spans="1:13" x14ac:dyDescent="0.25">
      <c r="A19" s="1" t="s">
        <v>11</v>
      </c>
      <c r="B19" s="1">
        <v>92</v>
      </c>
      <c r="C19" s="1">
        <v>1.5</v>
      </c>
      <c r="D19" s="1">
        <v>4</v>
      </c>
      <c r="E19" s="1">
        <f t="shared" si="0"/>
        <v>6</v>
      </c>
      <c r="F19" s="1">
        <f>1+3*(100-表3_8[[#This Row],[成绩]])/40</f>
        <v>1.6</v>
      </c>
      <c r="G19" s="1"/>
      <c r="H19" s="18" t="s">
        <v>45</v>
      </c>
      <c r="I19" s="6">
        <v>98</v>
      </c>
      <c r="J19" s="6">
        <v>4</v>
      </c>
      <c r="K19" s="6">
        <v>4</v>
      </c>
      <c r="L19" s="9">
        <f t="shared" si="2"/>
        <v>16</v>
      </c>
      <c r="M19" s="6">
        <f>1+3*(100-表1_9[[#This Row],[成绩]])/40</f>
        <v>1.1499999999999999</v>
      </c>
    </row>
    <row r="20" spans="1:13" x14ac:dyDescent="0.25">
      <c r="A20" s="1" t="s">
        <v>25</v>
      </c>
      <c r="B20" s="1">
        <v>76</v>
      </c>
      <c r="C20" s="1">
        <v>3</v>
      </c>
      <c r="D20" s="1">
        <v>3</v>
      </c>
      <c r="E20" s="1">
        <f t="shared" si="0"/>
        <v>9</v>
      </c>
      <c r="F20" s="1">
        <f>1+3*(100-表3_8[[#This Row],[成绩]])/40</f>
        <v>2.8</v>
      </c>
      <c r="G20" s="1"/>
      <c r="H20" s="18" t="s">
        <v>46</v>
      </c>
      <c r="I20" s="6"/>
      <c r="J20" s="6">
        <v>2</v>
      </c>
      <c r="K20" s="6"/>
      <c r="L20" s="9">
        <f t="shared" si="2"/>
        <v>0</v>
      </c>
      <c r="M20" s="6">
        <f>1+3*(100-表1_9[[#This Row],[成绩]])/40</f>
        <v>8.5</v>
      </c>
    </row>
    <row r="21" spans="1:13" x14ac:dyDescent="0.25">
      <c r="A21" s="1" t="s">
        <v>12</v>
      </c>
      <c r="B21" s="1">
        <v>85</v>
      </c>
      <c r="C21" s="1">
        <v>1</v>
      </c>
      <c r="D21" s="1">
        <v>4</v>
      </c>
      <c r="E21" s="1">
        <f t="shared" si="0"/>
        <v>4</v>
      </c>
      <c r="F21" s="1">
        <f>1+3*(100-表3_8[[#This Row],[成绩]])/40</f>
        <v>2.125</v>
      </c>
      <c r="G21" s="1"/>
      <c r="H21" s="18" t="s">
        <v>47</v>
      </c>
      <c r="I21" s="6"/>
      <c r="J21" s="6">
        <v>3</v>
      </c>
      <c r="K21" s="6"/>
      <c r="L21" s="9">
        <f t="shared" si="2"/>
        <v>0</v>
      </c>
      <c r="M21" s="6">
        <f>1+3*(100-表1_9[[#This Row],[成绩]])/40</f>
        <v>8.5</v>
      </c>
    </row>
    <row r="22" spans="1:13" x14ac:dyDescent="0.25">
      <c r="A22" s="1" t="s">
        <v>26</v>
      </c>
      <c r="B22" s="1">
        <v>90</v>
      </c>
      <c r="C22" s="1">
        <v>2</v>
      </c>
      <c r="D22" s="1">
        <v>4</v>
      </c>
      <c r="E22" s="1">
        <f t="shared" si="0"/>
        <v>8</v>
      </c>
      <c r="F22" s="1">
        <f>1+3*(100-表3_8[[#This Row],[成绩]])/40</f>
        <v>1.75</v>
      </c>
      <c r="G22" s="1"/>
      <c r="H22" s="18" t="s">
        <v>48</v>
      </c>
      <c r="I22" s="6"/>
      <c r="J22" s="6">
        <v>2.5</v>
      </c>
      <c r="K22" s="6"/>
      <c r="L22" s="9">
        <f t="shared" si="2"/>
        <v>0</v>
      </c>
      <c r="M22" s="6">
        <f>1+3*(100-表1_9[[#This Row],[成绩]])/40</f>
        <v>8.5</v>
      </c>
    </row>
    <row r="23" spans="1:13" x14ac:dyDescent="0.25">
      <c r="A23" s="1" t="s">
        <v>22</v>
      </c>
      <c r="B23" s="1">
        <v>91</v>
      </c>
      <c r="C23" s="1">
        <v>4</v>
      </c>
      <c r="D23" s="1">
        <v>4</v>
      </c>
      <c r="E23" s="1">
        <f t="shared" si="0"/>
        <v>16</v>
      </c>
      <c r="F23" s="1">
        <f>1+3*(100-表3_8[[#This Row],[成绩]])/40</f>
        <v>1.675</v>
      </c>
      <c r="G23" s="1"/>
      <c r="H23" s="18" t="s">
        <v>49</v>
      </c>
      <c r="I23" s="6"/>
      <c r="J23" s="6">
        <v>2</v>
      </c>
      <c r="K23" s="6"/>
      <c r="L23" s="9">
        <f t="shared" si="2"/>
        <v>0</v>
      </c>
      <c r="M23" s="6">
        <f>1+3*(100-表1_9[[#This Row],[成绩]])/40</f>
        <v>8.5</v>
      </c>
    </row>
    <row r="24" spans="1:13" x14ac:dyDescent="0.25">
      <c r="A24" s="1" t="s">
        <v>41</v>
      </c>
      <c r="B24" s="1">
        <v>91</v>
      </c>
      <c r="C24" s="1">
        <v>1</v>
      </c>
      <c r="D24" s="1">
        <v>4</v>
      </c>
      <c r="E24" s="1">
        <f t="shared" si="0"/>
        <v>4</v>
      </c>
      <c r="F24" s="1">
        <f>1+3*(100-表3_8[[#This Row],[成绩]])/40</f>
        <v>1.675</v>
      </c>
      <c r="G24" s="1"/>
      <c r="H24" s="18" t="s">
        <v>50</v>
      </c>
      <c r="I24" s="6"/>
      <c r="J24" s="6">
        <v>3</v>
      </c>
      <c r="K24" s="6"/>
      <c r="L24" s="9">
        <f t="shared" si="2"/>
        <v>0</v>
      </c>
      <c r="M24" s="6">
        <f>1+3*(100-表1_9[[#This Row],[成绩]])/40</f>
        <v>8.5</v>
      </c>
    </row>
    <row r="25" spans="1:13" x14ac:dyDescent="0.25">
      <c r="A25" s="1" t="s">
        <v>23</v>
      </c>
      <c r="B25" s="1">
        <v>79</v>
      </c>
      <c r="C25" s="1">
        <v>2.5</v>
      </c>
      <c r="D25" s="1">
        <v>3</v>
      </c>
      <c r="E25" s="1">
        <f t="shared" si="0"/>
        <v>7.5</v>
      </c>
      <c r="F25" s="1">
        <f>1+3*(100-表3_8[[#This Row],[成绩]])/40</f>
        <v>2.5750000000000002</v>
      </c>
      <c r="G25" s="1"/>
      <c r="H25" s="18" t="s">
        <v>51</v>
      </c>
      <c r="I25" s="6"/>
      <c r="J25" s="6">
        <v>1</v>
      </c>
      <c r="K25" s="6"/>
      <c r="L25" s="9">
        <f t="shared" si="2"/>
        <v>0</v>
      </c>
      <c r="M25" s="6">
        <f>1+3*(100-表1_9[[#This Row],[成绩]])/40</f>
        <v>8.5</v>
      </c>
    </row>
    <row r="26" spans="1:13" x14ac:dyDescent="0.25">
      <c r="A26" s="1" t="s">
        <v>21</v>
      </c>
      <c r="B26" s="1">
        <v>82</v>
      </c>
      <c r="C26" s="1">
        <v>5.5</v>
      </c>
      <c r="D26" s="1">
        <v>3</v>
      </c>
      <c r="E26" s="1">
        <f t="shared" si="0"/>
        <v>16.5</v>
      </c>
      <c r="F26" s="1">
        <f>1+3*(100-表3_8[[#This Row],[成绩]])/40</f>
        <v>2.35</v>
      </c>
      <c r="G26" s="1"/>
      <c r="H26" s="18" t="s">
        <v>52</v>
      </c>
      <c r="I26" s="6"/>
      <c r="J26" s="6">
        <v>1</v>
      </c>
      <c r="K26" s="6"/>
      <c r="L26" s="9">
        <f t="shared" si="2"/>
        <v>0</v>
      </c>
      <c r="M26" s="6">
        <f>1+3*(100-表1_9[[#This Row],[成绩]])/40</f>
        <v>8.5</v>
      </c>
    </row>
    <row r="27" spans="1:13" x14ac:dyDescent="0.25">
      <c r="A27" s="11"/>
      <c r="B27" s="11"/>
      <c r="C27" s="11"/>
      <c r="D27" s="11"/>
      <c r="E27" s="20">
        <f>SUM(E15:E26)/SUM(C15:C26)</f>
        <v>3.3928571428571428</v>
      </c>
      <c r="F27" s="20">
        <v>2.11</v>
      </c>
      <c r="G27" s="1"/>
      <c r="H27" s="18" t="s">
        <v>53</v>
      </c>
      <c r="I27" s="6"/>
      <c r="J27" s="6">
        <v>0.5</v>
      </c>
      <c r="K27" s="6"/>
      <c r="L27" s="9">
        <f t="shared" si="2"/>
        <v>0</v>
      </c>
      <c r="M27" s="6">
        <f>1+3*(100-表1_9[[#This Row],[成绩]])/40</f>
        <v>8.5</v>
      </c>
    </row>
    <row r="28" spans="1:13" x14ac:dyDescent="0.25">
      <c r="A28" s="1"/>
      <c r="B28" s="1"/>
      <c r="C28" s="1"/>
      <c r="D28" s="1"/>
      <c r="E28" s="10"/>
      <c r="F28" s="1"/>
      <c r="G28" s="1"/>
      <c r="H28" s="16" t="s">
        <v>54</v>
      </c>
      <c r="I28" s="3"/>
      <c r="J28" s="3">
        <v>1.5</v>
      </c>
      <c r="K28" s="3"/>
      <c r="L28" s="8">
        <f t="shared" si="2"/>
        <v>0</v>
      </c>
      <c r="M28" s="6">
        <f>1+3*(100-表1_9[[#This Row],[成绩]])/40</f>
        <v>8.5</v>
      </c>
    </row>
    <row r="29" spans="1:13" x14ac:dyDescent="0.25">
      <c r="A29" s="1"/>
      <c r="B29" s="1"/>
      <c r="C29" s="1"/>
      <c r="D29" s="1"/>
      <c r="E29" s="10"/>
      <c r="F29" s="1"/>
      <c r="G29" s="1"/>
      <c r="H29" s="12"/>
      <c r="I29" s="12"/>
      <c r="J29" s="12"/>
      <c r="K29" s="12"/>
      <c r="L29" s="13"/>
      <c r="M29" s="14"/>
    </row>
    <row r="30" spans="1:13" x14ac:dyDescent="0.25">
      <c r="A30" s="1"/>
      <c r="B30" s="1"/>
      <c r="C30" s="1"/>
      <c r="E30" s="4"/>
      <c r="H30" s="24" t="s">
        <v>60</v>
      </c>
      <c r="I30" s="24"/>
      <c r="J30" s="19" t="s">
        <v>14</v>
      </c>
      <c r="K30" s="22">
        <f>(E14*SUM(C2:C13)+E27*SUM(C15:C26)+L16*SUM(J2:J15))/(SUM(C2:C13)+SUM(C15:C26)+SUM(J2:J15))</f>
        <v>3.3580246913580245</v>
      </c>
      <c r="L30" s="19" t="s">
        <v>56</v>
      </c>
      <c r="M30" s="22">
        <f>(F14*SUM(C2:C13)+F27*SUM(C15:C26)+M16*SUM(J2:J15))/(SUM(C2:C13)+SUM(C15:C26)+SUM(J2:J15))</f>
        <v>2.1395568783068781</v>
      </c>
    </row>
  </sheetData>
  <mergeCells count="1">
    <mergeCell ref="H30:I30"/>
  </mergeCells>
  <phoneticPr fontId="1" type="noConversion"/>
  <conditionalFormatting sqref="A1:E1">
    <cfRule type="duplicateValues" dxfId="22" priority="1"/>
  </conditionalFormatting>
  <pageMargins left="0.7" right="0.7" top="0.75" bottom="0.75" header="0.3" footer="0.3"/>
  <pageSetup paperSize="9" orientation="portrait" r:id="rId1"/>
  <ignoredErrors>
    <ignoredError sqref="E27:F27 E14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PEK</vt:lpstr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2018-01-28T07:44:58Z</dcterms:modified>
</cp:coreProperties>
</file>