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/>
  <mc:AlternateContent xmlns:mc="http://schemas.openxmlformats.org/markup-compatibility/2006">
    <mc:Choice Requires="x15">
      <x15ac:absPath xmlns:x15ac="http://schemas.microsoft.com/office/spreadsheetml/2010/11/ac" url="/Users/fenggao/Desktop/MGT6078 Financial Investments/"/>
    </mc:Choice>
  </mc:AlternateContent>
  <xr:revisionPtr revIDLastSave="0" documentId="13_ncr:1_{D147817D-EC49-6849-9516-FAD61B916AB2}" xr6:coauthVersionLast="47" xr6:coauthVersionMax="47" xr10:uidLastSave="{00000000-0000-0000-0000-000000000000}"/>
  <bookViews>
    <workbookView xWindow="0" yWindow="500" windowWidth="28800" windowHeight="15820" xr2:uid="{00000000-000D-0000-FFFF-FFFF00000000}"/>
  </bookViews>
  <sheets>
    <sheet name="Exhibit 17" sheetId="5" r:id="rId1"/>
  </sheets>
  <definedNames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NAMES_REVISION_DATE_" hidden="1">40724.4749884259</definedName>
    <definedName name="IQ_NTM" hidden="1">6000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solver_adj" localSheetId="0" hidden="1">'Exhibit 17'!$B$21:$M$21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'Exhibit 17'!$O$21</definedName>
    <definedName name="solver_lhs10" localSheetId="0" hidden="1">'Exhibit 17'!$K$21</definedName>
    <definedName name="solver_lhs11" localSheetId="0" hidden="1">'Exhibit 17'!$L$21</definedName>
    <definedName name="solver_lhs12" localSheetId="0" hidden="1">'Exhibit 17'!$M$21</definedName>
    <definedName name="solver_lhs13" localSheetId="0" hidden="1">'Exhibit 17'!$O$21</definedName>
    <definedName name="solver_lhs2" localSheetId="0" hidden="1">'Exhibit 17'!$P$1</definedName>
    <definedName name="solver_lhs3" localSheetId="0" hidden="1">'Exhibit 17'!$P$1</definedName>
    <definedName name="solver_lhs4" localSheetId="0" hidden="1">'Exhibit 17'!$E$21</definedName>
    <definedName name="solver_lhs5" localSheetId="0" hidden="1">'Exhibit 17'!$F$21</definedName>
    <definedName name="solver_lhs6" localSheetId="0" hidden="1">'Exhibit 17'!$G$21</definedName>
    <definedName name="solver_lhs7" localSheetId="0" hidden="1">'Exhibit 17'!$H$21</definedName>
    <definedName name="solver_lhs8" localSheetId="0" hidden="1">'Exhibit 17'!$I$21</definedName>
    <definedName name="solver_lhs9" localSheetId="0" hidden="1">'Exhibit 17'!$J$21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'Exhibit 17'!$P$5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2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1</definedName>
    <definedName name="solver_rhs10" localSheetId="0" hidden="1">0.14</definedName>
    <definedName name="solver_rhs11" localSheetId="0" hidden="1">0.12</definedName>
    <definedName name="solver_rhs12" localSheetId="0" hidden="1">0.15</definedName>
    <definedName name="solver_rhs13" localSheetId="0" hidden="1">1</definedName>
    <definedName name="solver_rhs2" localSheetId="0" hidden="1">'Exhibit 17'!$O$61</definedName>
    <definedName name="solver_rhs3" localSheetId="0" hidden="1">'Exhibit 17'!$O$56</definedName>
    <definedName name="solver_rhs4" localSheetId="0" hidden="1">0.23</definedName>
    <definedName name="solver_rhs5" localSheetId="0" hidden="1">0.26</definedName>
    <definedName name="solver_rhs6" localSheetId="0" hidden="1">0.12</definedName>
    <definedName name="solver_rhs7" localSheetId="0" hidden="1">0.15</definedName>
    <definedName name="solver_rhs8" localSheetId="0" hidden="1">0.19</definedName>
    <definedName name="solver_rhs9" localSheetId="0" hidden="1">0.19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66" i="5" l="1"/>
  <c r="X65" i="5"/>
  <c r="W66" i="5"/>
  <c r="V66" i="5"/>
  <c r="V65" i="5"/>
  <c r="W65" i="5" s="1"/>
  <c r="Q65" i="5"/>
  <c r="R66" i="5"/>
  <c r="S66" i="5" s="1"/>
  <c r="R65" i="5"/>
  <c r="S65" i="5" s="1"/>
  <c r="Q66" i="5"/>
  <c r="X60" i="5"/>
  <c r="T60" i="5"/>
  <c r="Q60" i="5"/>
  <c r="P1" i="5" l="1"/>
  <c r="C36" i="5"/>
  <c r="F36" i="5"/>
  <c r="G36" i="5"/>
  <c r="K36" i="5"/>
  <c r="E34" i="5"/>
  <c r="H34" i="5"/>
  <c r="I34" i="5"/>
  <c r="J34" i="5"/>
  <c r="M34" i="5"/>
  <c r="C32" i="5"/>
  <c r="G32" i="5"/>
  <c r="J32" i="5"/>
  <c r="K32" i="5"/>
  <c r="H31" i="5"/>
  <c r="C30" i="5"/>
  <c r="D30" i="5"/>
  <c r="E30" i="5"/>
  <c r="F30" i="5"/>
  <c r="H30" i="5"/>
  <c r="I30" i="5"/>
  <c r="K30" i="5"/>
  <c r="L30" i="5"/>
  <c r="M30" i="5"/>
  <c r="C28" i="5"/>
  <c r="F28" i="5"/>
  <c r="G28" i="5"/>
  <c r="H28" i="5"/>
  <c r="K28" i="5"/>
  <c r="D27" i="5"/>
  <c r="L27" i="5"/>
  <c r="D26" i="5"/>
  <c r="E26" i="5"/>
  <c r="G26" i="5"/>
  <c r="H26" i="5"/>
  <c r="I26" i="5"/>
  <c r="J26" i="5"/>
  <c r="L26" i="5"/>
  <c r="M26" i="5"/>
  <c r="B30" i="5"/>
  <c r="B34" i="5"/>
  <c r="B26" i="5"/>
  <c r="N41" i="5"/>
  <c r="N26" i="5"/>
  <c r="C26" i="5" s="1"/>
  <c r="N42" i="5"/>
  <c r="N27" i="5"/>
  <c r="E27" i="5" s="1"/>
  <c r="N43" i="5"/>
  <c r="N28" i="5"/>
  <c r="I28" i="5" s="1"/>
  <c r="N44" i="5"/>
  <c r="N29" i="5"/>
  <c r="J29" i="5" s="1"/>
  <c r="N45" i="5"/>
  <c r="N30" i="5"/>
  <c r="G30" i="5" s="1"/>
  <c r="N46" i="5"/>
  <c r="N31" i="5"/>
  <c r="I31" i="5" s="1"/>
  <c r="N47" i="5"/>
  <c r="N32" i="5"/>
  <c r="D32" i="5" s="1"/>
  <c r="N48" i="5"/>
  <c r="N33" i="5"/>
  <c r="G33" i="5" s="1"/>
  <c r="N49" i="5"/>
  <c r="N34" i="5"/>
  <c r="C34" i="5" s="1"/>
  <c r="N50" i="5"/>
  <c r="N35" i="5"/>
  <c r="E35" i="5" s="1"/>
  <c r="N51" i="5"/>
  <c r="N36" i="5"/>
  <c r="H36" i="5" s="1"/>
  <c r="N52" i="5"/>
  <c r="N37" i="5"/>
  <c r="C37" i="5" s="1"/>
  <c r="O21" i="5"/>
  <c r="I37" i="5" l="1"/>
  <c r="H37" i="5"/>
  <c r="F33" i="5"/>
  <c r="L35" i="5"/>
  <c r="D35" i="5"/>
  <c r="J37" i="5"/>
  <c r="H52" i="5"/>
  <c r="I48" i="5"/>
  <c r="B37" i="5"/>
  <c r="B29" i="5"/>
  <c r="K27" i="5"/>
  <c r="C27" i="5"/>
  <c r="I29" i="5"/>
  <c r="G31" i="5"/>
  <c r="G46" i="5" s="1"/>
  <c r="M33" i="5"/>
  <c r="E33" i="5"/>
  <c r="K35" i="5"/>
  <c r="C35" i="5"/>
  <c r="B36" i="5"/>
  <c r="B51" i="5" s="1"/>
  <c r="B28" i="5"/>
  <c r="J27" i="5"/>
  <c r="J42" i="5" s="1"/>
  <c r="M28" i="5"/>
  <c r="E28" i="5"/>
  <c r="E43" i="5" s="1"/>
  <c r="H29" i="5"/>
  <c r="F31" i="5"/>
  <c r="I32" i="5"/>
  <c r="L33" i="5"/>
  <c r="D33" i="5"/>
  <c r="G34" i="5"/>
  <c r="G49" i="5" s="1"/>
  <c r="J35" i="5"/>
  <c r="M36" i="5"/>
  <c r="M51" i="5" s="1"/>
  <c r="E36" i="5"/>
  <c r="C51" i="5"/>
  <c r="D47" i="5"/>
  <c r="G43" i="5"/>
  <c r="B35" i="5"/>
  <c r="B27" i="5"/>
  <c r="F26" i="5"/>
  <c r="I27" i="5"/>
  <c r="I42" i="5" s="1"/>
  <c r="L28" i="5"/>
  <c r="D28" i="5"/>
  <c r="G29" i="5"/>
  <c r="J30" i="5"/>
  <c r="J45" i="5" s="1"/>
  <c r="M31" i="5"/>
  <c r="E31" i="5"/>
  <c r="H32" i="5"/>
  <c r="K33" i="5"/>
  <c r="C33" i="5"/>
  <c r="F34" i="5"/>
  <c r="I35" i="5"/>
  <c r="L36" i="5"/>
  <c r="L51" i="5" s="1"/>
  <c r="D36" i="5"/>
  <c r="G37" i="5"/>
  <c r="F37" i="5"/>
  <c r="K31" i="5"/>
  <c r="C31" i="5"/>
  <c r="F32" i="5"/>
  <c r="I33" i="5"/>
  <c r="L34" i="5"/>
  <c r="L49" i="5" s="1"/>
  <c r="D34" i="5"/>
  <c r="D49" i="5" s="1"/>
  <c r="G35" i="5"/>
  <c r="J36" i="5"/>
  <c r="M37" i="5"/>
  <c r="M52" i="5" s="1"/>
  <c r="E37" i="5"/>
  <c r="H27" i="5"/>
  <c r="F29" i="5"/>
  <c r="L31" i="5"/>
  <c r="D31" i="5"/>
  <c r="J33" i="5"/>
  <c r="J48" i="5" s="1"/>
  <c r="H35" i="5"/>
  <c r="F50" i="5"/>
  <c r="B33" i="5"/>
  <c r="G27" i="5"/>
  <c r="J28" i="5"/>
  <c r="M29" i="5"/>
  <c r="E29" i="5"/>
  <c r="E44" i="5" s="1"/>
  <c r="B32" i="5"/>
  <c r="B47" i="5" s="1"/>
  <c r="K26" i="5"/>
  <c r="F27" i="5"/>
  <c r="L29" i="5"/>
  <c r="D29" i="5"/>
  <c r="D44" i="5" s="1"/>
  <c r="J31" i="5"/>
  <c r="J46" i="5" s="1"/>
  <c r="M32" i="5"/>
  <c r="M47" i="5" s="1"/>
  <c r="E32" i="5"/>
  <c r="E47" i="5" s="1"/>
  <c r="H33" i="5"/>
  <c r="H48" i="5" s="1"/>
  <c r="K34" i="5"/>
  <c r="F35" i="5"/>
  <c r="I36" i="5"/>
  <c r="L37" i="5"/>
  <c r="D37" i="5"/>
  <c r="F49" i="5"/>
  <c r="E41" i="5"/>
  <c r="B31" i="5"/>
  <c r="M27" i="5"/>
  <c r="K29" i="5"/>
  <c r="C29" i="5"/>
  <c r="C44" i="5" s="1"/>
  <c r="L32" i="5"/>
  <c r="L47" i="5" s="1"/>
  <c r="M35" i="5"/>
  <c r="K37" i="5"/>
  <c r="J51" i="5"/>
  <c r="G48" i="5"/>
  <c r="C45" i="5"/>
  <c r="K44" i="5"/>
  <c r="D52" i="5"/>
  <c r="G52" i="5"/>
  <c r="F44" i="5"/>
  <c r="G51" i="5"/>
  <c r="M50" i="5"/>
  <c r="J47" i="5"/>
  <c r="H43" i="5"/>
  <c r="B48" i="5"/>
  <c r="E50" i="5"/>
  <c r="I41" i="5"/>
  <c r="B43" i="5"/>
  <c r="K45" i="5"/>
  <c r="F41" i="5"/>
  <c r="L52" i="5"/>
  <c r="H45" i="5"/>
  <c r="H46" i="5"/>
  <c r="K42" i="5"/>
  <c r="C42" i="5"/>
  <c r="B50" i="5"/>
  <c r="B42" i="5"/>
  <c r="F52" i="5"/>
  <c r="I51" i="5"/>
  <c r="L50" i="5"/>
  <c r="C50" i="5"/>
  <c r="B49" i="5"/>
  <c r="E52" i="5"/>
  <c r="H51" i="5"/>
  <c r="K50" i="5"/>
  <c r="M49" i="5"/>
  <c r="E49" i="5"/>
  <c r="K47" i="5"/>
  <c r="C47" i="5"/>
  <c r="F46" i="5"/>
  <c r="I45" i="5"/>
  <c r="L44" i="5"/>
  <c r="F43" i="5"/>
  <c r="L41" i="5"/>
  <c r="D41" i="5"/>
  <c r="M46" i="5"/>
  <c r="H42" i="5"/>
  <c r="K41" i="5"/>
  <c r="C41" i="5"/>
  <c r="J50" i="5"/>
  <c r="E46" i="5"/>
  <c r="K52" i="5"/>
  <c r="C52" i="5"/>
  <c r="F51" i="5"/>
  <c r="I50" i="5"/>
  <c r="K49" i="5"/>
  <c r="C49" i="5"/>
  <c r="F48" i="5"/>
  <c r="I47" i="5"/>
  <c r="L46" i="5"/>
  <c r="D46" i="5"/>
  <c r="G45" i="5"/>
  <c r="J44" i="5"/>
  <c r="M43" i="5"/>
  <c r="D43" i="5"/>
  <c r="G42" i="5"/>
  <c r="J41" i="5"/>
  <c r="K43" i="5"/>
  <c r="B46" i="5"/>
  <c r="J52" i="5"/>
  <c r="E51" i="5"/>
  <c r="H50" i="5"/>
  <c r="J49" i="5"/>
  <c r="M48" i="5"/>
  <c r="E48" i="5"/>
  <c r="H47" i="5"/>
  <c r="K46" i="5"/>
  <c r="C46" i="5"/>
  <c r="F45" i="5"/>
  <c r="I44" i="5"/>
  <c r="L43" i="5"/>
  <c r="C43" i="5"/>
  <c r="F42" i="5"/>
  <c r="D50" i="5"/>
  <c r="B41" i="5"/>
  <c r="B45" i="5"/>
  <c r="I52" i="5"/>
  <c r="D51" i="5"/>
  <c r="G50" i="5"/>
  <c r="I49" i="5"/>
  <c r="L48" i="5"/>
  <c r="D48" i="5"/>
  <c r="G47" i="5"/>
  <c r="M45" i="5"/>
  <c r="E45" i="5"/>
  <c r="H44" i="5"/>
  <c r="J43" i="5"/>
  <c r="M42" i="5"/>
  <c r="E42" i="5"/>
  <c r="H41" i="5"/>
  <c r="B52" i="5"/>
  <c r="B44" i="5"/>
  <c r="K51" i="5"/>
  <c r="H49" i="5"/>
  <c r="K48" i="5"/>
  <c r="C48" i="5"/>
  <c r="F47" i="5"/>
  <c r="I46" i="5"/>
  <c r="L45" i="5"/>
  <c r="D45" i="5"/>
  <c r="G44" i="5"/>
  <c r="I43" i="5"/>
  <c r="L42" i="5"/>
  <c r="D42" i="5"/>
  <c r="G41" i="5"/>
  <c r="M44" i="5"/>
  <c r="M41" i="5"/>
  <c r="P2" i="5" l="1"/>
  <c r="P3" i="5" s="1"/>
  <c r="P5" i="5" s="1"/>
</calcChain>
</file>

<file path=xl/sharedStrings.xml><?xml version="1.0" encoding="utf-8"?>
<sst xmlns="http://schemas.openxmlformats.org/spreadsheetml/2006/main" count="136" uniqueCount="47">
  <si>
    <t>Sharpe Ratio</t>
  </si>
  <si>
    <t>Weights</t>
  </si>
  <si>
    <t>Min SD</t>
  </si>
  <si>
    <t>Weighted Covariances</t>
  </si>
  <si>
    <t>Sum of Weights</t>
  </si>
  <si>
    <t>E[real ret]</t>
  </si>
  <si>
    <t>IF Bonds</t>
  </si>
  <si>
    <t>For Bonds</t>
  </si>
  <si>
    <t>Dom Bonds</t>
  </si>
  <si>
    <t>RE</t>
  </si>
  <si>
    <t>Nat Res</t>
  </si>
  <si>
    <t>Comm</t>
  </si>
  <si>
    <t>HY</t>
  </si>
  <si>
    <t>Ab Ret</t>
  </si>
  <si>
    <t>Private Eq</t>
  </si>
  <si>
    <t>Em Mkt</t>
  </si>
  <si>
    <t>For Eq</t>
  </si>
  <si>
    <t>Dom Eq</t>
  </si>
  <si>
    <t>Efficient Frontier:</t>
  </si>
  <si>
    <t>Risk</t>
  </si>
  <si>
    <t>Real Ret</t>
  </si>
  <si>
    <t>SD[Portfolio Return]</t>
  </si>
  <si>
    <t>Var[Portfolio Return]</t>
  </si>
  <si>
    <t>E[Portfolio Real Return]</t>
  </si>
  <si>
    <t>=B2*B$18*$N26</t>
  </si>
  <si>
    <t>=b18</t>
  </si>
  <si>
    <r>
      <t>=</t>
    </r>
    <r>
      <rPr>
        <sz val="12"/>
        <color theme="1"/>
        <rFont val="Calibri"/>
        <family val="2"/>
        <scheme val="minor"/>
      </rPr>
      <t>c18</t>
    </r>
  </si>
  <si>
    <t>etc.</t>
  </si>
  <si>
    <t>(corr(1,2)*sd1*sd2)</t>
  </si>
  <si>
    <t>Covariances:</t>
  </si>
  <si>
    <t>=w1*w2*cov(1,2)</t>
  </si>
  <si>
    <t>Weights…</t>
  </si>
  <si>
    <t>Std Dev</t>
  </si>
  <si>
    <t>*Use a risk-free rate of 1%</t>
  </si>
  <si>
    <t>Optimal</t>
  </si>
  <si>
    <t>No short-selling:</t>
  </si>
  <si>
    <t>Sharpe</t>
  </si>
  <si>
    <t>Near policy portfolio:</t>
  </si>
  <si>
    <t>Minimum</t>
  </si>
  <si>
    <t>Maximum</t>
  </si>
  <si>
    <t>5.5% Target with Cash at 1%</t>
  </si>
  <si>
    <t>w risky</t>
  </si>
  <si>
    <t>w risk-free</t>
  </si>
  <si>
    <t>5.5% Target with Cash at 3%</t>
  </si>
  <si>
    <t>SD</t>
  </si>
  <si>
    <t>1.3.1</t>
  </si>
  <si>
    <t>Taking a long-term view, Harvard is concerned about the optics of their portfolio. Shorting 11% of US equity could be misconstrued. Beyond just returns, designing an investment portfolio must also account for stakeholder interests and risk management.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</si>
</sst>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0000"/>
    <numFmt numFmtId="166" formatCode="0.0000000000"/>
    <numFmt numFmtId="171" formatCode="0.00000"/>
    <numFmt numFmtId="174" formatCode="0.0%"/>
  </numFmts>
  <fonts count="16" x14ac:knownFonts="1">
    <font>
      <sz val="1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" fillId="0" borderId="0"/>
    <xf numFmtId="0" fontId="11" fillId="0" borderId="0"/>
    <xf numFmtId="9" fontId="5" fillId="0" borderId="0" applyFont="0" applyFill="0" applyBorder="0" applyAlignment="0" applyProtection="0"/>
  </cellStyleXfs>
  <cellXfs count="47">
    <xf numFmtId="0" fontId="0" fillId="0" borderId="0" xfId="0"/>
    <xf numFmtId="0" fontId="5" fillId="0" borderId="0" xfId="6"/>
    <xf numFmtId="0" fontId="8" fillId="0" borderId="0" xfId="6" applyFont="1"/>
    <xf numFmtId="0" fontId="6" fillId="0" borderId="0" xfId="6" applyFont="1"/>
    <xf numFmtId="0" fontId="8" fillId="0" borderId="1" xfId="6" applyFont="1" applyBorder="1"/>
    <xf numFmtId="0" fontId="12" fillId="0" borderId="0" xfId="7" applyFont="1"/>
    <xf numFmtId="0" fontId="5" fillId="2" borderId="0" xfId="6" applyFill="1"/>
    <xf numFmtId="9" fontId="5" fillId="0" borderId="0" xfId="6" applyNumberFormat="1"/>
    <xf numFmtId="9" fontId="0" fillId="5" borderId="0" xfId="8" applyFont="1" applyFill="1"/>
    <xf numFmtId="0" fontId="11" fillId="0" borderId="0" xfId="7"/>
    <xf numFmtId="2" fontId="8" fillId="4" borderId="1" xfId="6" applyNumberFormat="1" applyFont="1" applyFill="1" applyBorder="1"/>
    <xf numFmtId="9" fontId="5" fillId="0" borderId="1" xfId="6" applyNumberFormat="1" applyBorder="1"/>
    <xf numFmtId="10" fontId="0" fillId="4" borderId="1" xfId="8" applyNumberFormat="1" applyFont="1" applyFill="1" applyBorder="1"/>
    <xf numFmtId="0" fontId="4" fillId="0" borderId="0" xfId="6" quotePrefix="1" applyFont="1"/>
    <xf numFmtId="0" fontId="4" fillId="0" borderId="0" xfId="6" applyFont="1"/>
    <xf numFmtId="0" fontId="8" fillId="0" borderId="0" xfId="6" quotePrefix="1" applyFont="1"/>
    <xf numFmtId="0" fontId="13" fillId="0" borderId="0" xfId="6" applyFont="1"/>
    <xf numFmtId="164" fontId="5" fillId="4" borderId="1" xfId="6" applyNumberFormat="1" applyFill="1" applyBorder="1"/>
    <xf numFmtId="10" fontId="5" fillId="0" borderId="1" xfId="1" applyNumberFormat="1" applyFont="1" applyBorder="1"/>
    <xf numFmtId="10" fontId="5" fillId="3" borderId="0" xfId="1" applyNumberFormat="1" applyFont="1" applyFill="1"/>
    <xf numFmtId="0" fontId="4" fillId="3" borderId="0" xfId="6" applyFont="1" applyFill="1"/>
    <xf numFmtId="10" fontId="5" fillId="0" borderId="0" xfId="6" applyNumberFormat="1"/>
    <xf numFmtId="0" fontId="3" fillId="7" borderId="0" xfId="6" applyFont="1" applyFill="1"/>
    <xf numFmtId="0" fontId="5" fillId="7" borderId="0" xfId="6" applyFill="1"/>
    <xf numFmtId="2" fontId="5" fillId="7" borderId="0" xfId="6" applyNumberFormat="1" applyFill="1"/>
    <xf numFmtId="9" fontId="5" fillId="7" borderId="0" xfId="1" applyFont="1" applyFill="1"/>
    <xf numFmtId="10" fontId="5" fillId="7" borderId="0" xfId="6" applyNumberFormat="1" applyFill="1"/>
    <xf numFmtId="0" fontId="3" fillId="8" borderId="0" xfId="6" applyFont="1" applyFill="1"/>
    <xf numFmtId="0" fontId="5" fillId="8" borderId="0" xfId="6" applyFill="1"/>
    <xf numFmtId="2" fontId="5" fillId="8" borderId="0" xfId="6" applyNumberFormat="1" applyFill="1"/>
    <xf numFmtId="9" fontId="5" fillId="8" borderId="0" xfId="1" applyFont="1" applyFill="1"/>
    <xf numFmtId="10" fontId="5" fillId="8" borderId="0" xfId="6" applyNumberFormat="1" applyFill="1"/>
    <xf numFmtId="0" fontId="2" fillId="0" borderId="0" xfId="6" quotePrefix="1" applyFont="1"/>
    <xf numFmtId="165" fontId="5" fillId="6" borderId="0" xfId="6" applyNumberFormat="1" applyFill="1"/>
    <xf numFmtId="166" fontId="5" fillId="6" borderId="0" xfId="6" applyNumberFormat="1" applyFill="1"/>
    <xf numFmtId="0" fontId="3" fillId="7" borderId="0" xfId="6" applyFont="1" applyFill="1" applyAlignment="1">
      <alignment horizontal="center"/>
    </xf>
    <xf numFmtId="0" fontId="5" fillId="7" borderId="0" xfId="6" applyFill="1" applyAlignment="1">
      <alignment horizontal="center"/>
    </xf>
    <xf numFmtId="0" fontId="3" fillId="8" borderId="0" xfId="6" applyFont="1" applyFill="1" applyAlignment="1">
      <alignment horizontal="center"/>
    </xf>
    <xf numFmtId="0" fontId="5" fillId="8" borderId="0" xfId="6" applyFill="1" applyAlignment="1">
      <alignment horizontal="center"/>
    </xf>
    <xf numFmtId="171" fontId="5" fillId="0" borderId="1" xfId="1" applyNumberFormat="1" applyFont="1" applyBorder="1"/>
    <xf numFmtId="171" fontId="15" fillId="0" borderId="1" xfId="8" applyNumberFormat="1" applyFont="1" applyFill="1" applyBorder="1"/>
    <xf numFmtId="171" fontId="5" fillId="3" borderId="0" xfId="1" applyNumberFormat="1" applyFont="1" applyFill="1"/>
    <xf numFmtId="164" fontId="5" fillId="0" borderId="0" xfId="6" applyNumberFormat="1"/>
    <xf numFmtId="9" fontId="1" fillId="7" borderId="0" xfId="1" applyFont="1" applyFill="1"/>
    <xf numFmtId="174" fontId="5" fillId="8" borderId="0" xfId="6" applyNumberFormat="1" applyFill="1"/>
    <xf numFmtId="0" fontId="14" fillId="0" borderId="0" xfId="0" applyFont="1" applyAlignment="1">
      <alignment vertical="top" wrapText="1"/>
    </xf>
    <xf numFmtId="0" fontId="8" fillId="0" borderId="0" xfId="6" applyFont="1" applyAlignment="1">
      <alignment vertical="top"/>
    </xf>
  </cellXfs>
  <cellStyles count="9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Normal 2" xfId="6" xr:uid="{00000000-0005-0000-0000-000005000000}"/>
    <cellStyle name="Normal 3" xfId="7" xr:uid="{00000000-0005-0000-0000-000006000000}"/>
    <cellStyle name="Percent" xfId="1" builtinId="5"/>
    <cellStyle name="Percent 2" xfId="8" xr:uid="{00000000-0005-0000-0000-00000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HMC</a:t>
            </a:r>
            <a:r>
              <a:rPr lang="en-US" baseline="0"/>
              <a:t> Efficient Frontier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'Exhibit 17'!$O$55</c:f>
              <c:strCache>
                <c:ptCount val="1"/>
                <c:pt idx="0">
                  <c:v>E[real ret]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1.6666666666666601E-2"/>
                  <c:y val="0.10185185185185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Optimal Portfolio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7A35-BC40-B9F3-FD89AE7F96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'Exhibit 17'!$N$56:$N$63</c:f>
              <c:numCache>
                <c:formatCode>0.00000</c:formatCode>
                <c:ptCount val="8"/>
                <c:pt idx="0">
                  <c:v>5.3400000000000003E-2</c:v>
                </c:pt>
                <c:pt idx="1">
                  <c:v>4.2200000000000001E-2</c:v>
                </c:pt>
                <c:pt idx="2">
                  <c:v>4.1200000000000001E-2</c:v>
                </c:pt>
                <c:pt idx="3">
                  <c:v>5.1200000000000002E-2</c:v>
                </c:pt>
                <c:pt idx="4">
                  <c:v>6.08E-2</c:v>
                </c:pt>
                <c:pt idx="5">
                  <c:v>6.7400000000000002E-2</c:v>
                </c:pt>
                <c:pt idx="6">
                  <c:v>8.6300000000000002E-2</c:v>
                </c:pt>
                <c:pt idx="7">
                  <c:v>0.1066</c:v>
                </c:pt>
              </c:numCache>
            </c:numRef>
          </c:xVal>
          <c:yVal>
            <c:numRef>
              <c:f>'Exhibit 17'!$O$56:$O$63</c:f>
              <c:numCache>
                <c:formatCode>0.00%</c:formatCode>
                <c:ptCount val="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4.6199999999999998E-2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35-BC40-B9F3-FD89AE7F9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777968"/>
        <c:axId val="659166864"/>
      </c:scatterChart>
      <c:valAx>
        <c:axId val="65877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Std. Dev.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66864"/>
        <c:crosses val="autoZero"/>
        <c:crossBetween val="midCat"/>
      </c:valAx>
      <c:valAx>
        <c:axId val="65916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</a:t>
                </a:r>
                <a:r>
                  <a:rPr lang="en-US" baseline="0"/>
                  <a:t> Real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7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131703</xdr:colOff>
      <xdr:row>32</xdr:row>
      <xdr:rowOff>9408</xdr:rowOff>
    </xdr:from>
    <xdr:to>
      <xdr:col>21</xdr:col>
      <xdr:colOff>559740</xdr:colOff>
      <xdr:row>50</xdr:row>
      <xdr:rowOff>75259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2"/>
  <sheetViews>
    <sheetView tabSelected="1" zoomScale="84" zoomScaleNormal="110" zoomScalePageLayoutView="110" workbookViewId="0">
      <selection activeCell="B72" sqref="B72"/>
    </sheetView>
  </sheetViews>
  <sheetFormatPr baseColWidth="10" defaultRowHeight="16" x14ac:dyDescent="0.2"/>
  <cols>
    <col min="1" max="1" width="26.5" style="2" bestFit="1" customWidth="1"/>
    <col min="2" max="2" width="32.33203125" style="1" customWidth="1"/>
    <col min="3" max="3" width="15" style="1" bestFit="1" customWidth="1"/>
    <col min="4" max="4" width="13.83203125" style="1" bestFit="1" customWidth="1"/>
    <col min="5" max="5" width="12.1640625" style="1" bestFit="1" customWidth="1"/>
    <col min="6" max="6" width="13.83203125" style="1" bestFit="1" customWidth="1"/>
    <col min="7" max="10" width="12.1640625" style="1" bestFit="1" customWidth="1"/>
    <col min="11" max="11" width="13.83203125" style="1" bestFit="1" customWidth="1"/>
    <col min="12" max="13" width="12.1640625" style="1" bestFit="1" customWidth="1"/>
    <col min="14" max="14" width="10.83203125" style="1"/>
    <col min="15" max="15" width="22.5" style="1" bestFit="1" customWidth="1"/>
    <col min="16" max="16" width="10.83203125" style="1"/>
    <col min="17" max="17" width="6.83203125" style="1" bestFit="1" customWidth="1"/>
    <col min="18" max="18" width="6.6640625" style="1" bestFit="1" customWidth="1"/>
    <col min="19" max="19" width="9.6640625" style="1" bestFit="1" customWidth="1"/>
    <col min="20" max="20" width="6" style="1" bestFit="1" customWidth="1"/>
    <col min="21" max="21" width="7.83203125" style="1" bestFit="1" customWidth="1"/>
    <col min="22" max="22" width="20.6640625" style="1" bestFit="1" customWidth="1"/>
    <col min="23" max="23" width="10.83203125" style="1"/>
    <col min="24" max="24" width="7.5" style="1" customWidth="1"/>
    <col min="25" max="16384" width="10.83203125" style="1"/>
  </cols>
  <sheetData>
    <row r="1" spans="1:16" s="2" customFormat="1" x14ac:dyDescent="0.2">
      <c r="A1" s="5"/>
      <c r="B1" s="5" t="s">
        <v>17</v>
      </c>
      <c r="C1" s="5" t="s">
        <v>16</v>
      </c>
      <c r="D1" s="5" t="s">
        <v>15</v>
      </c>
      <c r="E1" s="5" t="s">
        <v>14</v>
      </c>
      <c r="F1" s="5" t="s">
        <v>13</v>
      </c>
      <c r="G1" s="5" t="s">
        <v>12</v>
      </c>
      <c r="H1" s="5" t="s">
        <v>11</v>
      </c>
      <c r="I1" s="5" t="s">
        <v>10</v>
      </c>
      <c r="J1" s="5" t="s">
        <v>9</v>
      </c>
      <c r="K1" s="5" t="s">
        <v>8</v>
      </c>
      <c r="L1" s="5" t="s">
        <v>7</v>
      </c>
      <c r="M1" s="5" t="s">
        <v>6</v>
      </c>
      <c r="O1" s="2" t="s">
        <v>23</v>
      </c>
      <c r="P1" s="12">
        <f>SUMPRODUCT(B21:M21, B17:M17)</f>
        <v>4.4290292679401683E-2</v>
      </c>
    </row>
    <row r="2" spans="1:16" x14ac:dyDescent="0.2">
      <c r="A2" s="5" t="s">
        <v>17</v>
      </c>
      <c r="B2" s="9">
        <v>1</v>
      </c>
      <c r="C2" s="9">
        <v>0.85</v>
      </c>
      <c r="D2" s="9">
        <v>0.75</v>
      </c>
      <c r="E2" s="9">
        <v>0.8</v>
      </c>
      <c r="F2" s="9">
        <v>0.6</v>
      </c>
      <c r="G2" s="9">
        <v>0.6</v>
      </c>
      <c r="H2" s="9">
        <v>0.3</v>
      </c>
      <c r="I2" s="9">
        <v>0.1</v>
      </c>
      <c r="J2" s="9">
        <v>0.4</v>
      </c>
      <c r="K2" s="9">
        <v>0</v>
      </c>
      <c r="L2" s="9">
        <v>0</v>
      </c>
      <c r="M2" s="9">
        <v>0.15</v>
      </c>
      <c r="O2" s="2" t="s">
        <v>22</v>
      </c>
      <c r="P2" s="17">
        <f>SUM(B41:M52)</f>
        <v>3.378999944858995E-3</v>
      </c>
    </row>
    <row r="3" spans="1:16" x14ac:dyDescent="0.2">
      <c r="A3" s="5" t="s">
        <v>16</v>
      </c>
      <c r="B3" s="9">
        <v>0.85</v>
      </c>
      <c r="C3" s="9">
        <v>1</v>
      </c>
      <c r="D3" s="9">
        <v>0.8</v>
      </c>
      <c r="E3" s="9">
        <v>0.65</v>
      </c>
      <c r="F3" s="9">
        <v>0.6</v>
      </c>
      <c r="G3" s="9">
        <v>0.6</v>
      </c>
      <c r="H3" s="9">
        <v>0.35</v>
      </c>
      <c r="I3" s="9">
        <v>0.15</v>
      </c>
      <c r="J3" s="9">
        <v>0.4</v>
      </c>
      <c r="K3" s="9">
        <v>0</v>
      </c>
      <c r="L3" s="9">
        <v>0.2</v>
      </c>
      <c r="M3" s="9">
        <v>0.1</v>
      </c>
      <c r="O3" s="2" t="s">
        <v>21</v>
      </c>
      <c r="P3" s="12">
        <f>SQRT(P2)</f>
        <v>5.812916604303725E-2</v>
      </c>
    </row>
    <row r="4" spans="1:16" x14ac:dyDescent="0.2">
      <c r="A4" s="5" t="s">
        <v>15</v>
      </c>
      <c r="B4" s="9">
        <v>0.75</v>
      </c>
      <c r="C4" s="9">
        <v>0.8</v>
      </c>
      <c r="D4" s="9">
        <v>1</v>
      </c>
      <c r="E4" s="9">
        <v>0.6</v>
      </c>
      <c r="F4" s="9">
        <v>0.6</v>
      </c>
      <c r="G4" s="9">
        <v>0.6</v>
      </c>
      <c r="H4" s="9">
        <v>0.4</v>
      </c>
      <c r="I4" s="9">
        <v>0.2</v>
      </c>
      <c r="J4" s="9">
        <v>0.4</v>
      </c>
      <c r="K4" s="9">
        <v>-0.1</v>
      </c>
      <c r="L4" s="9">
        <v>0</v>
      </c>
      <c r="M4" s="9">
        <v>0</v>
      </c>
      <c r="O4" s="2"/>
      <c r="P4" s="11"/>
    </row>
    <row r="5" spans="1:16" x14ac:dyDescent="0.2">
      <c r="A5" s="5" t="s">
        <v>14</v>
      </c>
      <c r="B5" s="9">
        <v>0.8</v>
      </c>
      <c r="C5" s="9">
        <v>0.65</v>
      </c>
      <c r="D5" s="9">
        <v>0.6</v>
      </c>
      <c r="E5" s="9">
        <v>1</v>
      </c>
      <c r="F5" s="9">
        <v>0.6</v>
      </c>
      <c r="G5" s="9">
        <v>0.6</v>
      </c>
      <c r="H5" s="9">
        <v>0.15</v>
      </c>
      <c r="I5" s="9">
        <v>0.1</v>
      </c>
      <c r="J5" s="9">
        <v>0.2</v>
      </c>
      <c r="K5" s="9">
        <v>0</v>
      </c>
      <c r="L5" s="9">
        <v>0.1</v>
      </c>
      <c r="M5" s="9">
        <v>0.1</v>
      </c>
      <c r="O5" s="2" t="s">
        <v>0</v>
      </c>
      <c r="P5" s="10">
        <f>(P1-1%)/P3</f>
        <v>0.58989823893248494</v>
      </c>
    </row>
    <row r="6" spans="1:16" x14ac:dyDescent="0.2">
      <c r="A6" s="5" t="s">
        <v>13</v>
      </c>
      <c r="B6" s="9">
        <v>0.6</v>
      </c>
      <c r="C6" s="9">
        <v>0.6</v>
      </c>
      <c r="D6" s="9">
        <v>0.6</v>
      </c>
      <c r="E6" s="9">
        <v>0.6</v>
      </c>
      <c r="F6" s="9">
        <v>1</v>
      </c>
      <c r="G6" s="9">
        <v>0.7</v>
      </c>
      <c r="H6" s="9">
        <v>0.1</v>
      </c>
      <c r="I6" s="9">
        <v>0.1</v>
      </c>
      <c r="J6" s="9">
        <v>0.2</v>
      </c>
      <c r="K6" s="9">
        <v>0.2</v>
      </c>
      <c r="L6" s="9">
        <v>0.2</v>
      </c>
      <c r="M6" s="9">
        <v>0.2</v>
      </c>
      <c r="O6" s="14" t="s">
        <v>33</v>
      </c>
    </row>
    <row r="7" spans="1:16" x14ac:dyDescent="0.2">
      <c r="A7" s="5" t="s">
        <v>12</v>
      </c>
      <c r="B7" s="9">
        <v>0.6</v>
      </c>
      <c r="C7" s="9">
        <v>0.6</v>
      </c>
      <c r="D7" s="9">
        <v>0.6</v>
      </c>
      <c r="E7" s="9">
        <v>0.6</v>
      </c>
      <c r="F7" s="9">
        <v>0.7</v>
      </c>
      <c r="G7" s="9">
        <v>1</v>
      </c>
      <c r="H7" s="9">
        <v>0.2</v>
      </c>
      <c r="I7" s="9">
        <v>0.1</v>
      </c>
      <c r="J7" s="9">
        <v>0.2</v>
      </c>
      <c r="K7" s="9">
        <v>0.1</v>
      </c>
      <c r="L7" s="9">
        <v>0.2</v>
      </c>
      <c r="M7" s="9">
        <v>0.2</v>
      </c>
    </row>
    <row r="8" spans="1:16" x14ac:dyDescent="0.2">
      <c r="A8" s="5" t="s">
        <v>11</v>
      </c>
      <c r="B8" s="9">
        <v>0.3</v>
      </c>
      <c r="C8" s="9">
        <v>0.35</v>
      </c>
      <c r="D8" s="9">
        <v>0.4</v>
      </c>
      <c r="E8" s="9">
        <v>0.15</v>
      </c>
      <c r="F8" s="9">
        <v>0.1</v>
      </c>
      <c r="G8" s="9">
        <v>0.2</v>
      </c>
      <c r="H8" s="9">
        <v>1</v>
      </c>
      <c r="I8" s="9">
        <v>0.1</v>
      </c>
      <c r="J8" s="9">
        <v>0</v>
      </c>
      <c r="K8" s="9">
        <v>0.1</v>
      </c>
      <c r="L8" s="9">
        <v>0.1</v>
      </c>
      <c r="M8" s="9">
        <v>0.4</v>
      </c>
    </row>
    <row r="9" spans="1:16" x14ac:dyDescent="0.2">
      <c r="A9" s="5" t="s">
        <v>10</v>
      </c>
      <c r="B9" s="9">
        <v>0.1</v>
      </c>
      <c r="C9" s="9">
        <v>0.15</v>
      </c>
      <c r="D9" s="9">
        <v>0.2</v>
      </c>
      <c r="E9" s="9">
        <v>0.1</v>
      </c>
      <c r="F9" s="9">
        <v>0.1</v>
      </c>
      <c r="G9" s="9">
        <v>0.1</v>
      </c>
      <c r="H9" s="9">
        <v>0.1</v>
      </c>
      <c r="I9" s="9">
        <v>1</v>
      </c>
      <c r="J9" s="9">
        <v>0.1</v>
      </c>
      <c r="K9" s="9">
        <v>0</v>
      </c>
      <c r="L9" s="9">
        <v>0.1</v>
      </c>
      <c r="M9" s="9">
        <v>0</v>
      </c>
    </row>
    <row r="10" spans="1:16" x14ac:dyDescent="0.2">
      <c r="A10" s="5" t="s">
        <v>9</v>
      </c>
      <c r="B10" s="9">
        <v>0.4</v>
      </c>
      <c r="C10" s="9">
        <v>0.4</v>
      </c>
      <c r="D10" s="9">
        <v>0.4</v>
      </c>
      <c r="E10" s="9">
        <v>0.2</v>
      </c>
      <c r="F10" s="9">
        <v>0.2</v>
      </c>
      <c r="G10" s="9">
        <v>0.2</v>
      </c>
      <c r="H10" s="9">
        <v>0</v>
      </c>
      <c r="I10" s="9">
        <v>0.1</v>
      </c>
      <c r="J10" s="9">
        <v>1</v>
      </c>
      <c r="K10" s="9">
        <v>0</v>
      </c>
      <c r="L10" s="9">
        <v>0.2</v>
      </c>
      <c r="M10" s="9">
        <v>0.2</v>
      </c>
    </row>
    <row r="11" spans="1:16" x14ac:dyDescent="0.2">
      <c r="A11" s="5" t="s">
        <v>8</v>
      </c>
      <c r="B11" s="9">
        <v>0</v>
      </c>
      <c r="C11" s="9">
        <v>0</v>
      </c>
      <c r="D11" s="9">
        <v>-0.1</v>
      </c>
      <c r="E11" s="9">
        <v>0</v>
      </c>
      <c r="F11" s="9">
        <v>0.2</v>
      </c>
      <c r="G11" s="9">
        <v>0.1</v>
      </c>
      <c r="H11" s="9">
        <v>0.1</v>
      </c>
      <c r="I11" s="9">
        <v>0</v>
      </c>
      <c r="J11" s="9">
        <v>0</v>
      </c>
      <c r="K11" s="9">
        <v>1</v>
      </c>
      <c r="L11" s="9">
        <v>0.7</v>
      </c>
      <c r="M11" s="9">
        <v>0.6</v>
      </c>
    </row>
    <row r="12" spans="1:16" x14ac:dyDescent="0.2">
      <c r="A12" s="5" t="s">
        <v>7</v>
      </c>
      <c r="B12" s="9">
        <v>0</v>
      </c>
      <c r="C12" s="9">
        <v>0.2</v>
      </c>
      <c r="D12" s="9">
        <v>0</v>
      </c>
      <c r="E12" s="9">
        <v>0.1</v>
      </c>
      <c r="F12" s="9">
        <v>0.2</v>
      </c>
      <c r="G12" s="9">
        <v>0.2</v>
      </c>
      <c r="H12" s="9">
        <v>0.1</v>
      </c>
      <c r="I12" s="9">
        <v>0.1</v>
      </c>
      <c r="J12" s="9">
        <v>0.2</v>
      </c>
      <c r="K12" s="9">
        <v>0.7</v>
      </c>
      <c r="L12" s="9">
        <v>1</v>
      </c>
      <c r="M12" s="9">
        <v>0.5</v>
      </c>
    </row>
    <row r="13" spans="1:16" x14ac:dyDescent="0.2">
      <c r="A13" s="5" t="s">
        <v>6</v>
      </c>
      <c r="B13" s="9">
        <v>0.15</v>
      </c>
      <c r="C13" s="9">
        <v>0.1</v>
      </c>
      <c r="D13" s="9">
        <v>0</v>
      </c>
      <c r="E13" s="9">
        <v>0.1</v>
      </c>
      <c r="F13" s="9">
        <v>0.2</v>
      </c>
      <c r="G13" s="9">
        <v>0.2</v>
      </c>
      <c r="H13" s="9">
        <v>0.4</v>
      </c>
      <c r="I13" s="9">
        <v>0</v>
      </c>
      <c r="J13" s="9">
        <v>0.2</v>
      </c>
      <c r="K13" s="9">
        <v>0.6</v>
      </c>
      <c r="L13" s="9">
        <v>0.5</v>
      </c>
      <c r="M13" s="9">
        <v>1</v>
      </c>
    </row>
    <row r="14" spans="1:16" x14ac:dyDescent="0.2">
      <c r="A14" s="5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6" x14ac:dyDescent="0.2">
      <c r="A15" s="5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6" s="2" customFormat="1" x14ac:dyDescent="0.2">
      <c r="A16" s="5"/>
      <c r="B16" s="5" t="s">
        <v>17</v>
      </c>
      <c r="C16" s="5" t="s">
        <v>16</v>
      </c>
      <c r="D16" s="5" t="s">
        <v>15</v>
      </c>
      <c r="E16" s="5" t="s">
        <v>14</v>
      </c>
      <c r="F16" s="5" t="s">
        <v>13</v>
      </c>
      <c r="G16" s="5" t="s">
        <v>12</v>
      </c>
      <c r="H16" s="5" t="s">
        <v>11</v>
      </c>
      <c r="I16" s="5" t="s">
        <v>10</v>
      </c>
      <c r="J16" s="5" t="s">
        <v>9</v>
      </c>
      <c r="K16" s="5" t="s">
        <v>8</v>
      </c>
      <c r="L16" s="5" t="s">
        <v>7</v>
      </c>
      <c r="M16" s="5" t="s">
        <v>6</v>
      </c>
    </row>
    <row r="17" spans="1:15" x14ac:dyDescent="0.2">
      <c r="A17" s="5" t="s">
        <v>20</v>
      </c>
      <c r="B17" s="9">
        <v>5.7500000000000002E-2</v>
      </c>
      <c r="C17" s="9">
        <v>6.25E-2</v>
      </c>
      <c r="D17" s="9">
        <v>7.0000000000000007E-2</v>
      </c>
      <c r="E17" s="9">
        <v>6.7500000000000004E-2</v>
      </c>
      <c r="F17" s="9">
        <v>0.05</v>
      </c>
      <c r="G17" s="9">
        <v>4.7500000000000001E-2</v>
      </c>
      <c r="H17" s="9">
        <v>4.4999999999999998E-2</v>
      </c>
      <c r="I17" s="9">
        <v>0.05</v>
      </c>
      <c r="J17" s="9">
        <v>0.06</v>
      </c>
      <c r="K17" s="9">
        <v>1.7500000000000002E-2</v>
      </c>
      <c r="L17" s="9">
        <v>2.2499999999999999E-2</v>
      </c>
      <c r="M17" s="9">
        <v>2.2499999999999999E-2</v>
      </c>
    </row>
    <row r="18" spans="1:15" x14ac:dyDescent="0.2">
      <c r="A18" s="5" t="s">
        <v>19</v>
      </c>
      <c r="B18" s="9">
        <v>0.155</v>
      </c>
      <c r="C18" s="9">
        <v>0.16</v>
      </c>
      <c r="D18" s="9">
        <v>0.19</v>
      </c>
      <c r="E18" s="9">
        <v>0.2</v>
      </c>
      <c r="F18" s="9">
        <v>0.11</v>
      </c>
      <c r="G18" s="9">
        <v>0.14000000000000001</v>
      </c>
      <c r="H18" s="9">
        <v>0.21</v>
      </c>
      <c r="I18" s="9">
        <v>0.1</v>
      </c>
      <c r="J18" s="9">
        <v>0.15</v>
      </c>
      <c r="K18" s="9">
        <v>5.5E-2</v>
      </c>
      <c r="L18" s="9">
        <v>5.8000000000000003E-2</v>
      </c>
      <c r="M18" s="9">
        <v>5.0999999999999997E-2</v>
      </c>
    </row>
    <row r="20" spans="1:15" x14ac:dyDescent="0.2">
      <c r="A20" s="3"/>
      <c r="O20" s="1" t="s">
        <v>4</v>
      </c>
    </row>
    <row r="21" spans="1:15" x14ac:dyDescent="0.2">
      <c r="A21" s="3" t="s">
        <v>1</v>
      </c>
      <c r="B21" s="8">
        <v>0</v>
      </c>
      <c r="C21" s="8">
        <v>0</v>
      </c>
      <c r="D21" s="8">
        <v>0</v>
      </c>
      <c r="E21" s="8">
        <v>2.8190067132619949E-2</v>
      </c>
      <c r="F21" s="8">
        <v>0.19529588524561484</v>
      </c>
      <c r="G21" s="8">
        <v>0</v>
      </c>
      <c r="H21" s="8">
        <v>2.4123222258681468E-2</v>
      </c>
      <c r="I21" s="8">
        <v>0.33846499280674219</v>
      </c>
      <c r="J21" s="8">
        <v>0.14134781477339442</v>
      </c>
      <c r="K21" s="8">
        <v>0</v>
      </c>
      <c r="L21" s="8">
        <v>3.9833691882439355E-2</v>
      </c>
      <c r="M21" s="8">
        <v>0.23274432399701209</v>
      </c>
      <c r="O21" s="7">
        <f>SUM(B21:M21)</f>
        <v>0.99999999809650431</v>
      </c>
    </row>
    <row r="22" spans="1:15" x14ac:dyDescent="0.2">
      <c r="A22" s="3"/>
    </row>
    <row r="23" spans="1:15" x14ac:dyDescent="0.2">
      <c r="A23" s="3"/>
    </row>
    <row r="24" spans="1:15" x14ac:dyDescent="0.2">
      <c r="A24" s="3" t="s">
        <v>29</v>
      </c>
      <c r="B24" s="32" t="s">
        <v>24</v>
      </c>
    </row>
    <row r="25" spans="1:15" x14ac:dyDescent="0.2">
      <c r="A25" s="2" t="s">
        <v>28</v>
      </c>
      <c r="B25" s="5" t="s">
        <v>17</v>
      </c>
      <c r="C25" s="5" t="s">
        <v>16</v>
      </c>
      <c r="D25" s="5" t="s">
        <v>15</v>
      </c>
      <c r="E25" s="5" t="s">
        <v>14</v>
      </c>
      <c r="F25" s="5" t="s">
        <v>13</v>
      </c>
      <c r="G25" s="5" t="s">
        <v>12</v>
      </c>
      <c r="H25" s="5" t="s">
        <v>11</v>
      </c>
      <c r="I25" s="5" t="s">
        <v>10</v>
      </c>
      <c r="J25" s="5" t="s">
        <v>9</v>
      </c>
      <c r="K25" s="5" t="s">
        <v>8</v>
      </c>
      <c r="L25" s="5" t="s">
        <v>7</v>
      </c>
      <c r="M25" s="5" t="s">
        <v>6</v>
      </c>
      <c r="N25" s="16" t="s">
        <v>32</v>
      </c>
    </row>
    <row r="26" spans="1:15" x14ac:dyDescent="0.2">
      <c r="A26" s="5" t="s">
        <v>17</v>
      </c>
      <c r="B26" s="6">
        <f>B2*B$18*$N26</f>
        <v>2.4025000000000001E-2</v>
      </c>
      <c r="C26" s="6">
        <f t="shared" ref="C26:M26" si="0">C2*C$18*$N26</f>
        <v>2.1080000000000002E-2</v>
      </c>
      <c r="D26" s="6">
        <f t="shared" si="0"/>
        <v>2.2087500000000003E-2</v>
      </c>
      <c r="E26" s="6">
        <f t="shared" si="0"/>
        <v>2.4800000000000006E-2</v>
      </c>
      <c r="F26" s="6">
        <f t="shared" si="0"/>
        <v>1.0230000000000001E-2</v>
      </c>
      <c r="G26" s="6">
        <f t="shared" si="0"/>
        <v>1.302E-2</v>
      </c>
      <c r="H26" s="6">
        <f t="shared" si="0"/>
        <v>9.7649999999999994E-3</v>
      </c>
      <c r="I26" s="6">
        <f t="shared" si="0"/>
        <v>1.5500000000000004E-3</v>
      </c>
      <c r="J26" s="6">
        <f t="shared" si="0"/>
        <v>9.2999999999999992E-3</v>
      </c>
      <c r="K26" s="6">
        <f t="shared" si="0"/>
        <v>0</v>
      </c>
      <c r="L26" s="6">
        <f t="shared" si="0"/>
        <v>0</v>
      </c>
      <c r="M26" s="6">
        <f t="shared" si="0"/>
        <v>1.1857499999999997E-3</v>
      </c>
      <c r="N26" s="1">
        <f>B18</f>
        <v>0.155</v>
      </c>
      <c r="O26" s="13" t="s">
        <v>25</v>
      </c>
    </row>
    <row r="27" spans="1:15" x14ac:dyDescent="0.2">
      <c r="A27" s="5" t="s">
        <v>16</v>
      </c>
      <c r="B27" s="6">
        <f t="shared" ref="B27:M37" si="1">B3*B$18*$N27</f>
        <v>2.1080000000000002E-2</v>
      </c>
      <c r="C27" s="6">
        <f t="shared" si="1"/>
        <v>2.5600000000000001E-2</v>
      </c>
      <c r="D27" s="6">
        <f t="shared" si="1"/>
        <v>2.4320000000000005E-2</v>
      </c>
      <c r="E27" s="6">
        <f t="shared" si="1"/>
        <v>2.0800000000000003E-2</v>
      </c>
      <c r="F27" s="6">
        <f t="shared" si="1"/>
        <v>1.056E-2</v>
      </c>
      <c r="G27" s="6">
        <f t="shared" si="1"/>
        <v>1.3440000000000001E-2</v>
      </c>
      <c r="H27" s="6">
        <f t="shared" si="1"/>
        <v>1.176E-2</v>
      </c>
      <c r="I27" s="6">
        <f t="shared" si="1"/>
        <v>2.3999999999999998E-3</v>
      </c>
      <c r="J27" s="6">
        <f t="shared" si="1"/>
        <v>9.5999999999999992E-3</v>
      </c>
      <c r="K27" s="6">
        <f t="shared" si="1"/>
        <v>0</v>
      </c>
      <c r="L27" s="6">
        <f t="shared" si="1"/>
        <v>1.8560000000000002E-3</v>
      </c>
      <c r="M27" s="6">
        <f t="shared" si="1"/>
        <v>8.160000000000001E-4</v>
      </c>
      <c r="N27" s="1">
        <f>C18</f>
        <v>0.16</v>
      </c>
      <c r="O27" s="13" t="s">
        <v>26</v>
      </c>
    </row>
    <row r="28" spans="1:15" x14ac:dyDescent="0.2">
      <c r="A28" s="5" t="s">
        <v>15</v>
      </c>
      <c r="B28" s="6">
        <f t="shared" si="1"/>
        <v>2.2087499999999999E-2</v>
      </c>
      <c r="C28" s="6">
        <f t="shared" si="1"/>
        <v>2.4320000000000001E-2</v>
      </c>
      <c r="D28" s="6">
        <f t="shared" si="1"/>
        <v>3.61E-2</v>
      </c>
      <c r="E28" s="6">
        <f t="shared" si="1"/>
        <v>2.2800000000000001E-2</v>
      </c>
      <c r="F28" s="6">
        <f t="shared" si="1"/>
        <v>1.2540000000000001E-2</v>
      </c>
      <c r="G28" s="6">
        <f t="shared" si="1"/>
        <v>1.5960000000000002E-2</v>
      </c>
      <c r="H28" s="6">
        <f t="shared" si="1"/>
        <v>1.5960000000000002E-2</v>
      </c>
      <c r="I28" s="6">
        <f t="shared" si="1"/>
        <v>3.8000000000000009E-3</v>
      </c>
      <c r="J28" s="6">
        <f t="shared" si="1"/>
        <v>1.14E-2</v>
      </c>
      <c r="K28" s="6">
        <f t="shared" si="1"/>
        <v>-1.0450000000000001E-3</v>
      </c>
      <c r="L28" s="6">
        <f t="shared" si="1"/>
        <v>0</v>
      </c>
      <c r="M28" s="6">
        <f t="shared" si="1"/>
        <v>0</v>
      </c>
      <c r="N28" s="1">
        <f>D18</f>
        <v>0.19</v>
      </c>
      <c r="O28" s="14" t="s">
        <v>27</v>
      </c>
    </row>
    <row r="29" spans="1:15" x14ac:dyDescent="0.2">
      <c r="A29" s="5" t="s">
        <v>14</v>
      </c>
      <c r="B29" s="6">
        <f t="shared" si="1"/>
        <v>2.4800000000000003E-2</v>
      </c>
      <c r="C29" s="6">
        <f t="shared" si="1"/>
        <v>2.0800000000000003E-2</v>
      </c>
      <c r="D29" s="6">
        <f t="shared" si="1"/>
        <v>2.2800000000000001E-2</v>
      </c>
      <c r="E29" s="6">
        <f t="shared" si="1"/>
        <v>4.0000000000000008E-2</v>
      </c>
      <c r="F29" s="6">
        <f t="shared" si="1"/>
        <v>1.3200000000000002E-2</v>
      </c>
      <c r="G29" s="6">
        <f t="shared" si="1"/>
        <v>1.6800000000000002E-2</v>
      </c>
      <c r="H29" s="6">
        <f t="shared" si="1"/>
        <v>6.3E-3</v>
      </c>
      <c r="I29" s="6">
        <f t="shared" si="1"/>
        <v>2.0000000000000005E-3</v>
      </c>
      <c r="J29" s="6">
        <f t="shared" si="1"/>
        <v>6.0000000000000001E-3</v>
      </c>
      <c r="K29" s="6">
        <f t="shared" si="1"/>
        <v>0</v>
      </c>
      <c r="L29" s="6">
        <f t="shared" si="1"/>
        <v>1.1600000000000002E-3</v>
      </c>
      <c r="M29" s="6">
        <f t="shared" si="1"/>
        <v>1.0200000000000001E-3</v>
      </c>
      <c r="N29" s="1">
        <f>E18</f>
        <v>0.2</v>
      </c>
    </row>
    <row r="30" spans="1:15" x14ac:dyDescent="0.2">
      <c r="A30" s="5" t="s">
        <v>13</v>
      </c>
      <c r="B30" s="6">
        <f t="shared" si="1"/>
        <v>1.023E-2</v>
      </c>
      <c r="C30" s="6">
        <f t="shared" si="1"/>
        <v>1.056E-2</v>
      </c>
      <c r="D30" s="6">
        <f t="shared" si="1"/>
        <v>1.2539999999999999E-2</v>
      </c>
      <c r="E30" s="6">
        <f t="shared" si="1"/>
        <v>1.32E-2</v>
      </c>
      <c r="F30" s="6">
        <f t="shared" si="1"/>
        <v>1.21E-2</v>
      </c>
      <c r="G30" s="6">
        <f t="shared" si="1"/>
        <v>1.078E-2</v>
      </c>
      <c r="H30" s="6">
        <f t="shared" si="1"/>
        <v>2.31E-3</v>
      </c>
      <c r="I30" s="6">
        <f t="shared" si="1"/>
        <v>1.1000000000000003E-3</v>
      </c>
      <c r="J30" s="6">
        <f t="shared" si="1"/>
        <v>3.3E-3</v>
      </c>
      <c r="K30" s="6">
        <f t="shared" si="1"/>
        <v>1.2100000000000001E-3</v>
      </c>
      <c r="L30" s="6">
        <f t="shared" si="1"/>
        <v>1.276E-3</v>
      </c>
      <c r="M30" s="6">
        <f t="shared" si="1"/>
        <v>1.1220000000000002E-3</v>
      </c>
      <c r="N30" s="1">
        <f>F18</f>
        <v>0.11</v>
      </c>
    </row>
    <row r="31" spans="1:15" x14ac:dyDescent="0.2">
      <c r="A31" s="5" t="s">
        <v>12</v>
      </c>
      <c r="B31" s="6">
        <f t="shared" si="1"/>
        <v>1.302E-2</v>
      </c>
      <c r="C31" s="6">
        <f t="shared" si="1"/>
        <v>1.3440000000000002E-2</v>
      </c>
      <c r="D31" s="6">
        <f t="shared" si="1"/>
        <v>1.5959999999999998E-2</v>
      </c>
      <c r="E31" s="6">
        <f t="shared" si="1"/>
        <v>1.6800000000000002E-2</v>
      </c>
      <c r="F31" s="6">
        <f t="shared" si="1"/>
        <v>1.0780000000000001E-2</v>
      </c>
      <c r="G31" s="6">
        <f t="shared" si="1"/>
        <v>1.9600000000000003E-2</v>
      </c>
      <c r="H31" s="6">
        <f t="shared" si="1"/>
        <v>5.8800000000000007E-3</v>
      </c>
      <c r="I31" s="6">
        <f t="shared" si="1"/>
        <v>1.4000000000000004E-3</v>
      </c>
      <c r="J31" s="6">
        <f t="shared" si="1"/>
        <v>4.2000000000000006E-3</v>
      </c>
      <c r="K31" s="6">
        <f t="shared" si="1"/>
        <v>7.7000000000000018E-4</v>
      </c>
      <c r="L31" s="6">
        <f t="shared" si="1"/>
        <v>1.6240000000000002E-3</v>
      </c>
      <c r="M31" s="6">
        <f t="shared" si="1"/>
        <v>1.4280000000000002E-3</v>
      </c>
      <c r="N31" s="1">
        <f>G18</f>
        <v>0.14000000000000001</v>
      </c>
    </row>
    <row r="32" spans="1:15" x14ac:dyDescent="0.2">
      <c r="A32" s="5" t="s">
        <v>11</v>
      </c>
      <c r="B32" s="6">
        <f t="shared" si="1"/>
        <v>9.7649999999999994E-3</v>
      </c>
      <c r="C32" s="6">
        <f t="shared" si="1"/>
        <v>1.1759999999999998E-2</v>
      </c>
      <c r="D32" s="6">
        <f t="shared" si="1"/>
        <v>1.5960000000000002E-2</v>
      </c>
      <c r="E32" s="6">
        <f t="shared" si="1"/>
        <v>6.2999999999999992E-3</v>
      </c>
      <c r="F32" s="6">
        <f t="shared" si="1"/>
        <v>2.31E-3</v>
      </c>
      <c r="G32" s="6">
        <f t="shared" si="1"/>
        <v>5.8800000000000007E-3</v>
      </c>
      <c r="H32" s="6">
        <f t="shared" si="1"/>
        <v>4.4099999999999993E-2</v>
      </c>
      <c r="I32" s="6">
        <f t="shared" si="1"/>
        <v>2.1000000000000003E-3</v>
      </c>
      <c r="J32" s="6">
        <f t="shared" si="1"/>
        <v>0</v>
      </c>
      <c r="K32" s="6">
        <f t="shared" si="1"/>
        <v>1.155E-3</v>
      </c>
      <c r="L32" s="6">
        <f t="shared" si="1"/>
        <v>1.2180000000000001E-3</v>
      </c>
      <c r="M32" s="6">
        <f t="shared" si="1"/>
        <v>4.2840000000000005E-3</v>
      </c>
      <c r="N32" s="1">
        <f>H18</f>
        <v>0.21</v>
      </c>
    </row>
    <row r="33" spans="1:14" x14ac:dyDescent="0.2">
      <c r="A33" s="5" t="s">
        <v>10</v>
      </c>
      <c r="B33" s="6">
        <f t="shared" si="1"/>
        <v>1.5500000000000002E-3</v>
      </c>
      <c r="C33" s="6">
        <f t="shared" si="1"/>
        <v>2.4000000000000002E-3</v>
      </c>
      <c r="D33" s="6">
        <f t="shared" si="1"/>
        <v>3.8000000000000009E-3</v>
      </c>
      <c r="E33" s="6">
        <f t="shared" si="1"/>
        <v>2.0000000000000005E-3</v>
      </c>
      <c r="F33" s="6">
        <f t="shared" si="1"/>
        <v>1.1000000000000001E-3</v>
      </c>
      <c r="G33" s="6">
        <f t="shared" si="1"/>
        <v>1.4000000000000002E-3</v>
      </c>
      <c r="H33" s="6">
        <f t="shared" si="1"/>
        <v>2.1000000000000003E-3</v>
      </c>
      <c r="I33" s="6">
        <f t="shared" si="1"/>
        <v>1.0000000000000002E-2</v>
      </c>
      <c r="J33" s="6">
        <f t="shared" si="1"/>
        <v>1.5E-3</v>
      </c>
      <c r="K33" s="6">
        <f t="shared" si="1"/>
        <v>0</v>
      </c>
      <c r="L33" s="6">
        <f t="shared" si="1"/>
        <v>5.8000000000000011E-4</v>
      </c>
      <c r="M33" s="6">
        <f t="shared" si="1"/>
        <v>0</v>
      </c>
      <c r="N33" s="1">
        <f>I18</f>
        <v>0.1</v>
      </c>
    </row>
    <row r="34" spans="1:14" x14ac:dyDescent="0.2">
      <c r="A34" s="5" t="s">
        <v>9</v>
      </c>
      <c r="B34" s="6">
        <f t="shared" si="1"/>
        <v>9.2999999999999992E-3</v>
      </c>
      <c r="C34" s="6">
        <f t="shared" si="1"/>
        <v>9.5999999999999992E-3</v>
      </c>
      <c r="D34" s="6">
        <f t="shared" si="1"/>
        <v>1.1400000000000002E-2</v>
      </c>
      <c r="E34" s="6">
        <f t="shared" si="1"/>
        <v>6.000000000000001E-3</v>
      </c>
      <c r="F34" s="6">
        <f t="shared" si="1"/>
        <v>3.3000000000000004E-3</v>
      </c>
      <c r="G34" s="6">
        <f t="shared" si="1"/>
        <v>4.2000000000000006E-3</v>
      </c>
      <c r="H34" s="6">
        <f t="shared" si="1"/>
        <v>0</v>
      </c>
      <c r="I34" s="6">
        <f t="shared" si="1"/>
        <v>1.5000000000000002E-3</v>
      </c>
      <c r="J34" s="6">
        <f t="shared" si="1"/>
        <v>2.2499999999999999E-2</v>
      </c>
      <c r="K34" s="6">
        <f t="shared" si="1"/>
        <v>0</v>
      </c>
      <c r="L34" s="6">
        <f t="shared" si="1"/>
        <v>1.74E-3</v>
      </c>
      <c r="M34" s="6">
        <f t="shared" si="1"/>
        <v>1.5300000000000001E-3</v>
      </c>
      <c r="N34" s="1">
        <f>J18</f>
        <v>0.15</v>
      </c>
    </row>
    <row r="35" spans="1:14" x14ac:dyDescent="0.2">
      <c r="A35" s="5" t="s">
        <v>8</v>
      </c>
      <c r="B35" s="6">
        <f t="shared" si="1"/>
        <v>0</v>
      </c>
      <c r="C35" s="6">
        <f t="shared" si="1"/>
        <v>0</v>
      </c>
      <c r="D35" s="6">
        <f t="shared" si="1"/>
        <v>-1.0450000000000001E-3</v>
      </c>
      <c r="E35" s="6">
        <f t="shared" si="1"/>
        <v>0</v>
      </c>
      <c r="F35" s="6">
        <f t="shared" si="1"/>
        <v>1.2100000000000001E-3</v>
      </c>
      <c r="G35" s="6">
        <f t="shared" si="1"/>
        <v>7.7000000000000007E-4</v>
      </c>
      <c r="H35" s="6">
        <f t="shared" si="1"/>
        <v>1.155E-3</v>
      </c>
      <c r="I35" s="6">
        <f t="shared" si="1"/>
        <v>0</v>
      </c>
      <c r="J35" s="6">
        <f t="shared" si="1"/>
        <v>0</v>
      </c>
      <c r="K35" s="6">
        <f t="shared" si="1"/>
        <v>3.0249999999999999E-3</v>
      </c>
      <c r="L35" s="6">
        <f t="shared" si="1"/>
        <v>2.2329999999999997E-3</v>
      </c>
      <c r="M35" s="6">
        <f t="shared" si="1"/>
        <v>1.6829999999999998E-3</v>
      </c>
      <c r="N35" s="1">
        <f>K18</f>
        <v>5.5E-2</v>
      </c>
    </row>
    <row r="36" spans="1:14" x14ac:dyDescent="0.2">
      <c r="A36" s="5" t="s">
        <v>7</v>
      </c>
      <c r="B36" s="6">
        <f t="shared" si="1"/>
        <v>0</v>
      </c>
      <c r="C36" s="6">
        <f t="shared" si="1"/>
        <v>1.8560000000000002E-3</v>
      </c>
      <c r="D36" s="6">
        <f t="shared" si="1"/>
        <v>0</v>
      </c>
      <c r="E36" s="6">
        <f t="shared" si="1"/>
        <v>1.1600000000000002E-3</v>
      </c>
      <c r="F36" s="6">
        <f t="shared" si="1"/>
        <v>1.2760000000000002E-3</v>
      </c>
      <c r="G36" s="6">
        <f t="shared" si="1"/>
        <v>1.6240000000000002E-3</v>
      </c>
      <c r="H36" s="6">
        <f t="shared" si="1"/>
        <v>1.2180000000000001E-3</v>
      </c>
      <c r="I36" s="6">
        <f t="shared" si="1"/>
        <v>5.8000000000000011E-4</v>
      </c>
      <c r="J36" s="6">
        <f t="shared" si="1"/>
        <v>1.74E-3</v>
      </c>
      <c r="K36" s="6">
        <f t="shared" si="1"/>
        <v>2.2330000000000002E-3</v>
      </c>
      <c r="L36" s="6">
        <f t="shared" si="1"/>
        <v>3.3640000000000002E-3</v>
      </c>
      <c r="M36" s="6">
        <f t="shared" si="1"/>
        <v>1.4790000000000001E-3</v>
      </c>
      <c r="N36" s="1">
        <f>L18</f>
        <v>5.8000000000000003E-2</v>
      </c>
    </row>
    <row r="37" spans="1:14" x14ac:dyDescent="0.2">
      <c r="A37" s="5" t="s">
        <v>6</v>
      </c>
      <c r="B37" s="6">
        <f t="shared" si="1"/>
        <v>1.18575E-3</v>
      </c>
      <c r="C37" s="6">
        <f t="shared" si="1"/>
        <v>8.1599999999999999E-4</v>
      </c>
      <c r="D37" s="6">
        <f t="shared" si="1"/>
        <v>0</v>
      </c>
      <c r="E37" s="6">
        <f t="shared" si="1"/>
        <v>1.0200000000000001E-3</v>
      </c>
      <c r="F37" s="6">
        <f t="shared" si="1"/>
        <v>1.122E-3</v>
      </c>
      <c r="G37" s="6">
        <f t="shared" si="1"/>
        <v>1.428E-3</v>
      </c>
      <c r="H37" s="6">
        <f t="shared" si="1"/>
        <v>4.2839999999999996E-3</v>
      </c>
      <c r="I37" s="6">
        <f t="shared" si="1"/>
        <v>0</v>
      </c>
      <c r="J37" s="6">
        <f t="shared" si="1"/>
        <v>1.5299999999999999E-3</v>
      </c>
      <c r="K37" s="6">
        <f t="shared" si="1"/>
        <v>1.683E-3</v>
      </c>
      <c r="L37" s="6">
        <f t="shared" si="1"/>
        <v>1.4790000000000001E-3</v>
      </c>
      <c r="M37" s="6">
        <f t="shared" si="1"/>
        <v>2.6009999999999996E-3</v>
      </c>
      <c r="N37" s="1">
        <f>M18</f>
        <v>5.0999999999999997E-2</v>
      </c>
    </row>
    <row r="38" spans="1:14" x14ac:dyDescent="0.2">
      <c r="A38" s="3"/>
    </row>
    <row r="39" spans="1:14" x14ac:dyDescent="0.2">
      <c r="A39" s="3" t="s">
        <v>3</v>
      </c>
    </row>
    <row r="40" spans="1:14" x14ac:dyDescent="0.2">
      <c r="A40" s="15" t="s">
        <v>30</v>
      </c>
      <c r="B40" s="5" t="s">
        <v>17</v>
      </c>
      <c r="C40" s="5" t="s">
        <v>16</v>
      </c>
      <c r="D40" s="5" t="s">
        <v>15</v>
      </c>
      <c r="E40" s="5" t="s">
        <v>14</v>
      </c>
      <c r="F40" s="5" t="s">
        <v>13</v>
      </c>
      <c r="G40" s="5" t="s">
        <v>12</v>
      </c>
      <c r="H40" s="5" t="s">
        <v>11</v>
      </c>
      <c r="I40" s="5" t="s">
        <v>10</v>
      </c>
      <c r="J40" s="5" t="s">
        <v>9</v>
      </c>
      <c r="K40" s="5" t="s">
        <v>8</v>
      </c>
      <c r="L40" s="5" t="s">
        <v>7</v>
      </c>
      <c r="M40" s="5" t="s">
        <v>6</v>
      </c>
      <c r="N40" s="16" t="s">
        <v>31</v>
      </c>
    </row>
    <row r="41" spans="1:14" x14ac:dyDescent="0.2">
      <c r="A41" s="5" t="s">
        <v>17</v>
      </c>
      <c r="B41" s="33">
        <f>B26*B$21*$N41</f>
        <v>0</v>
      </c>
      <c r="C41" s="34">
        <f t="shared" ref="C41:M41" si="2">C26*C$21*$N41</f>
        <v>0</v>
      </c>
      <c r="D41" s="33">
        <f t="shared" si="2"/>
        <v>0</v>
      </c>
      <c r="E41" s="33">
        <f t="shared" si="2"/>
        <v>0</v>
      </c>
      <c r="F41" s="34">
        <f t="shared" si="2"/>
        <v>0</v>
      </c>
      <c r="G41" s="33">
        <f t="shared" si="2"/>
        <v>0</v>
      </c>
      <c r="H41" s="33">
        <f t="shared" si="2"/>
        <v>0</v>
      </c>
      <c r="I41" s="33">
        <f t="shared" si="2"/>
        <v>0</v>
      </c>
      <c r="J41" s="33">
        <f t="shared" si="2"/>
        <v>0</v>
      </c>
      <c r="K41" s="33">
        <f t="shared" si="2"/>
        <v>0</v>
      </c>
      <c r="L41" s="33">
        <f t="shared" si="2"/>
        <v>0</v>
      </c>
      <c r="M41" s="33">
        <f t="shared" si="2"/>
        <v>0</v>
      </c>
      <c r="N41" s="7">
        <f>B21</f>
        <v>0</v>
      </c>
    </row>
    <row r="42" spans="1:14" x14ac:dyDescent="0.2">
      <c r="A42" s="5" t="s">
        <v>16</v>
      </c>
      <c r="B42" s="33">
        <f t="shared" ref="B42:M52" si="3">B27*B$21*$N42</f>
        <v>0</v>
      </c>
      <c r="C42" s="33">
        <f t="shared" si="3"/>
        <v>0</v>
      </c>
      <c r="D42" s="33">
        <f t="shared" si="3"/>
        <v>0</v>
      </c>
      <c r="E42" s="33">
        <f t="shared" si="3"/>
        <v>0</v>
      </c>
      <c r="F42" s="33">
        <f t="shared" si="3"/>
        <v>0</v>
      </c>
      <c r="G42" s="33">
        <f t="shared" si="3"/>
        <v>0</v>
      </c>
      <c r="H42" s="33">
        <f t="shared" si="3"/>
        <v>0</v>
      </c>
      <c r="I42" s="33">
        <f t="shared" si="3"/>
        <v>0</v>
      </c>
      <c r="J42" s="33">
        <f t="shared" si="3"/>
        <v>0</v>
      </c>
      <c r="K42" s="33">
        <f t="shared" si="3"/>
        <v>0</v>
      </c>
      <c r="L42" s="33">
        <f t="shared" si="3"/>
        <v>0</v>
      </c>
      <c r="M42" s="33">
        <f t="shared" si="3"/>
        <v>0</v>
      </c>
      <c r="N42" s="7">
        <f>C21</f>
        <v>0</v>
      </c>
    </row>
    <row r="43" spans="1:14" x14ac:dyDescent="0.2">
      <c r="A43" s="5" t="s">
        <v>15</v>
      </c>
      <c r="B43" s="33">
        <f t="shared" si="3"/>
        <v>0</v>
      </c>
      <c r="C43" s="33">
        <f t="shared" si="3"/>
        <v>0</v>
      </c>
      <c r="D43" s="33">
        <f t="shared" si="3"/>
        <v>0</v>
      </c>
      <c r="E43" s="33">
        <f t="shared" si="3"/>
        <v>0</v>
      </c>
      <c r="F43" s="33">
        <f t="shared" si="3"/>
        <v>0</v>
      </c>
      <c r="G43" s="33">
        <f t="shared" si="3"/>
        <v>0</v>
      </c>
      <c r="H43" s="33">
        <f t="shared" si="3"/>
        <v>0</v>
      </c>
      <c r="I43" s="33">
        <f t="shared" si="3"/>
        <v>0</v>
      </c>
      <c r="J43" s="33">
        <f t="shared" si="3"/>
        <v>0</v>
      </c>
      <c r="K43" s="34">
        <f>K28*K$21*$N43</f>
        <v>0</v>
      </c>
      <c r="L43" s="33">
        <f t="shared" si="3"/>
        <v>0</v>
      </c>
      <c r="M43" s="33">
        <f t="shared" si="3"/>
        <v>0</v>
      </c>
      <c r="N43" s="7">
        <f>D21</f>
        <v>0</v>
      </c>
    </row>
    <row r="44" spans="1:14" x14ac:dyDescent="0.2">
      <c r="A44" s="5" t="s">
        <v>14</v>
      </c>
      <c r="B44" s="33">
        <f t="shared" si="3"/>
        <v>0</v>
      </c>
      <c r="C44" s="33">
        <f t="shared" si="3"/>
        <v>0</v>
      </c>
      <c r="D44" s="33">
        <f t="shared" si="3"/>
        <v>0</v>
      </c>
      <c r="E44" s="33">
        <f t="shared" si="3"/>
        <v>3.178719539766479E-5</v>
      </c>
      <c r="F44" s="33">
        <f t="shared" si="3"/>
        <v>7.2671334328537886E-5</v>
      </c>
      <c r="G44" s="33">
        <f t="shared" si="3"/>
        <v>0</v>
      </c>
      <c r="H44" s="33">
        <f t="shared" si="3"/>
        <v>4.2842221060422576E-6</v>
      </c>
      <c r="I44" s="33">
        <f t="shared" si="3"/>
        <v>1.9082701738527585E-5</v>
      </c>
      <c r="J44" s="33">
        <f t="shared" si="3"/>
        <v>2.3907626325066711E-5</v>
      </c>
      <c r="K44" s="33">
        <f t="shared" si="3"/>
        <v>0</v>
      </c>
      <c r="L44" s="33">
        <f t="shared" si="3"/>
        <v>1.302580760035034E-6</v>
      </c>
      <c r="M44" s="33">
        <f t="shared" si="3"/>
        <v>6.6922996805762594E-6</v>
      </c>
      <c r="N44" s="7">
        <f>E21</f>
        <v>2.8190067132619949E-2</v>
      </c>
    </row>
    <row r="45" spans="1:14" x14ac:dyDescent="0.2">
      <c r="A45" s="5" t="s">
        <v>13</v>
      </c>
      <c r="B45" s="33">
        <f t="shared" si="3"/>
        <v>0</v>
      </c>
      <c r="C45" s="33">
        <f t="shared" si="3"/>
        <v>0</v>
      </c>
      <c r="D45" s="33">
        <f t="shared" si="3"/>
        <v>0</v>
      </c>
      <c r="E45" s="33">
        <f t="shared" si="3"/>
        <v>7.2671334328537873E-5</v>
      </c>
      <c r="F45" s="33">
        <f t="shared" si="3"/>
        <v>4.6149984180580712E-4</v>
      </c>
      <c r="G45" s="33">
        <f t="shared" si="3"/>
        <v>0</v>
      </c>
      <c r="H45" s="33">
        <f t="shared" si="3"/>
        <v>1.0882793566227469E-5</v>
      </c>
      <c r="I45" s="33">
        <f t="shared" si="3"/>
        <v>7.2710902434327732E-5</v>
      </c>
      <c r="J45" s="33">
        <f t="shared" si="3"/>
        <v>9.1095333825220743E-5</v>
      </c>
      <c r="K45" s="33">
        <f t="shared" si="3"/>
        <v>0</v>
      </c>
      <c r="L45" s="33">
        <f t="shared" si="3"/>
        <v>9.926458407565902E-6</v>
      </c>
      <c r="M45" s="33">
        <f t="shared" si="3"/>
        <v>5.0999397863377095E-5</v>
      </c>
      <c r="N45" s="7">
        <f>F21</f>
        <v>0.19529588524561484</v>
      </c>
    </row>
    <row r="46" spans="1:14" x14ac:dyDescent="0.2">
      <c r="A46" s="5" t="s">
        <v>12</v>
      </c>
      <c r="B46" s="33">
        <f t="shared" si="3"/>
        <v>0</v>
      </c>
      <c r="C46" s="33">
        <f t="shared" si="3"/>
        <v>0</v>
      </c>
      <c r="D46" s="33">
        <f t="shared" si="3"/>
        <v>0</v>
      </c>
      <c r="E46" s="33">
        <f t="shared" si="3"/>
        <v>0</v>
      </c>
      <c r="F46" s="33">
        <f t="shared" si="3"/>
        <v>0</v>
      </c>
      <c r="G46" s="33">
        <f t="shared" si="3"/>
        <v>0</v>
      </c>
      <c r="H46" s="33">
        <f t="shared" si="3"/>
        <v>0</v>
      </c>
      <c r="I46" s="33">
        <f t="shared" si="3"/>
        <v>0</v>
      </c>
      <c r="J46" s="33">
        <f t="shared" si="3"/>
        <v>0</v>
      </c>
      <c r="K46" s="33">
        <f t="shared" si="3"/>
        <v>0</v>
      </c>
      <c r="L46" s="33">
        <f t="shared" si="3"/>
        <v>0</v>
      </c>
      <c r="M46" s="33">
        <f t="shared" si="3"/>
        <v>0</v>
      </c>
      <c r="N46" s="7">
        <f>G21</f>
        <v>0</v>
      </c>
    </row>
    <row r="47" spans="1:14" x14ac:dyDescent="0.2">
      <c r="A47" s="5" t="s">
        <v>11</v>
      </c>
      <c r="B47" s="33">
        <f t="shared" si="3"/>
        <v>0</v>
      </c>
      <c r="C47" s="33">
        <f t="shared" si="3"/>
        <v>0</v>
      </c>
      <c r="D47" s="33">
        <f t="shared" si="3"/>
        <v>0</v>
      </c>
      <c r="E47" s="33">
        <f t="shared" si="3"/>
        <v>4.2842221060422567E-6</v>
      </c>
      <c r="F47" s="33">
        <f t="shared" si="3"/>
        <v>1.0882793566227469E-5</v>
      </c>
      <c r="G47" s="33">
        <f t="shared" si="3"/>
        <v>0</v>
      </c>
      <c r="H47" s="33">
        <f t="shared" si="3"/>
        <v>2.5663106479450953E-5</v>
      </c>
      <c r="I47" s="33">
        <f t="shared" si="3"/>
        <v>1.714621912134614E-5</v>
      </c>
      <c r="J47" s="33">
        <f t="shared" si="3"/>
        <v>0</v>
      </c>
      <c r="K47" s="33">
        <f t="shared" si="3"/>
        <v>0</v>
      </c>
      <c r="L47" s="33">
        <f t="shared" si="3"/>
        <v>1.170396909244655E-6</v>
      </c>
      <c r="M47" s="33">
        <f t="shared" si="3"/>
        <v>2.4052702457158301E-5</v>
      </c>
      <c r="N47" s="7">
        <f>H21</f>
        <v>2.4123222258681468E-2</v>
      </c>
    </row>
    <row r="48" spans="1:14" x14ac:dyDescent="0.2">
      <c r="A48" s="5" t="s">
        <v>10</v>
      </c>
      <c r="B48" s="33">
        <f t="shared" si="3"/>
        <v>0</v>
      </c>
      <c r="C48" s="33">
        <f t="shared" si="3"/>
        <v>0</v>
      </c>
      <c r="D48" s="33">
        <f t="shared" si="3"/>
        <v>0</v>
      </c>
      <c r="E48" s="33">
        <f t="shared" si="3"/>
        <v>1.9082701738527585E-5</v>
      </c>
      <c r="F48" s="33">
        <f t="shared" si="3"/>
        <v>7.2710902434327718E-5</v>
      </c>
      <c r="G48" s="33">
        <f t="shared" si="3"/>
        <v>0</v>
      </c>
      <c r="H48" s="33">
        <f t="shared" si="3"/>
        <v>1.714621912134614E-5</v>
      </c>
      <c r="I48" s="33">
        <f t="shared" si="3"/>
        <v>1.1455855135566807E-3</v>
      </c>
      <c r="J48" s="33">
        <f t="shared" si="3"/>
        <v>7.1761930665788514E-5</v>
      </c>
      <c r="K48" s="33">
        <f t="shared" si="3"/>
        <v>0</v>
      </c>
      <c r="L48" s="33">
        <f t="shared" si="3"/>
        <v>7.819739937144377E-6</v>
      </c>
      <c r="M48" s="33">
        <f t="shared" si="3"/>
        <v>0</v>
      </c>
      <c r="N48" s="7">
        <f>I21</f>
        <v>0.33846499280674219</v>
      </c>
    </row>
    <row r="49" spans="1:24" x14ac:dyDescent="0.2">
      <c r="A49" s="5" t="s">
        <v>9</v>
      </c>
      <c r="B49" s="33">
        <f t="shared" si="3"/>
        <v>0</v>
      </c>
      <c r="C49" s="33">
        <f t="shared" si="3"/>
        <v>0</v>
      </c>
      <c r="D49" s="33">
        <f t="shared" si="3"/>
        <v>0</v>
      </c>
      <c r="E49" s="33">
        <f t="shared" si="3"/>
        <v>2.3907626325066718E-5</v>
      </c>
      <c r="F49" s="33">
        <f t="shared" si="3"/>
        <v>9.109533382522077E-5</v>
      </c>
      <c r="G49" s="33">
        <f t="shared" si="3"/>
        <v>0</v>
      </c>
      <c r="H49" s="33">
        <f t="shared" si="3"/>
        <v>0</v>
      </c>
      <c r="I49" s="33">
        <f t="shared" si="3"/>
        <v>7.1761930665788514E-5</v>
      </c>
      <c r="J49" s="33">
        <f t="shared" si="3"/>
        <v>4.4953210667731086E-4</v>
      </c>
      <c r="K49" s="33">
        <f t="shared" si="3"/>
        <v>0</v>
      </c>
      <c r="L49" s="33">
        <f t="shared" si="3"/>
        <v>9.796905225374735E-6</v>
      </c>
      <c r="M49" s="33">
        <f t="shared" si="3"/>
        <v>5.0333789444769505E-5</v>
      </c>
      <c r="N49" s="7">
        <f>J21</f>
        <v>0.14134781477339442</v>
      </c>
    </row>
    <row r="50" spans="1:24" x14ac:dyDescent="0.2">
      <c r="A50" s="5" t="s">
        <v>8</v>
      </c>
      <c r="B50" s="33">
        <f t="shared" si="3"/>
        <v>0</v>
      </c>
      <c r="C50" s="33">
        <f t="shared" si="3"/>
        <v>0</v>
      </c>
      <c r="D50" s="34">
        <f>D35*D$21*$N50</f>
        <v>0</v>
      </c>
      <c r="E50" s="33">
        <f t="shared" si="3"/>
        <v>0</v>
      </c>
      <c r="F50" s="33">
        <f t="shared" si="3"/>
        <v>0</v>
      </c>
      <c r="G50" s="33">
        <f t="shared" si="3"/>
        <v>0</v>
      </c>
      <c r="H50" s="33">
        <f t="shared" si="3"/>
        <v>0</v>
      </c>
      <c r="I50" s="33">
        <f t="shared" si="3"/>
        <v>0</v>
      </c>
      <c r="J50" s="33">
        <f t="shared" si="3"/>
        <v>0</v>
      </c>
      <c r="K50" s="33">
        <f t="shared" si="3"/>
        <v>0</v>
      </c>
      <c r="L50" s="33">
        <f t="shared" si="3"/>
        <v>0</v>
      </c>
      <c r="M50" s="33">
        <f t="shared" si="3"/>
        <v>0</v>
      </c>
      <c r="N50" s="7">
        <f>K21</f>
        <v>0</v>
      </c>
    </row>
    <row r="51" spans="1:24" x14ac:dyDescent="0.2">
      <c r="A51" s="5" t="s">
        <v>7</v>
      </c>
      <c r="B51" s="33">
        <f t="shared" si="3"/>
        <v>0</v>
      </c>
      <c r="C51" s="33">
        <f t="shared" si="3"/>
        <v>0</v>
      </c>
      <c r="D51" s="33">
        <f t="shared" si="3"/>
        <v>0</v>
      </c>
      <c r="E51" s="33">
        <f t="shared" si="3"/>
        <v>1.3025807600350342E-6</v>
      </c>
      <c r="F51" s="33">
        <f t="shared" si="3"/>
        <v>9.9264584075659037E-6</v>
      </c>
      <c r="G51" s="33">
        <f t="shared" si="3"/>
        <v>0</v>
      </c>
      <c r="H51" s="33">
        <f t="shared" si="3"/>
        <v>1.1703969092446553E-6</v>
      </c>
      <c r="I51" s="33">
        <f t="shared" si="3"/>
        <v>7.8197399371443787E-6</v>
      </c>
      <c r="J51" s="33">
        <f t="shared" si="3"/>
        <v>9.7969052253747367E-6</v>
      </c>
      <c r="K51" s="33">
        <f t="shared" si="3"/>
        <v>0</v>
      </c>
      <c r="L51" s="33">
        <f t="shared" si="3"/>
        <v>5.337736202225927E-6</v>
      </c>
      <c r="M51" s="33">
        <f t="shared" si="3"/>
        <v>1.3711906154746268E-5</v>
      </c>
      <c r="N51" s="7">
        <f>L21</f>
        <v>3.9833691882439355E-2</v>
      </c>
    </row>
    <row r="52" spans="1:24" x14ac:dyDescent="0.2">
      <c r="A52" s="5" t="s">
        <v>6</v>
      </c>
      <c r="B52" s="33">
        <f t="shared" si="3"/>
        <v>0</v>
      </c>
      <c r="C52" s="33">
        <f t="shared" si="3"/>
        <v>0</v>
      </c>
      <c r="D52" s="33">
        <f t="shared" si="3"/>
        <v>0</v>
      </c>
      <c r="E52" s="33">
        <f t="shared" si="3"/>
        <v>6.6922996805762602E-6</v>
      </c>
      <c r="F52" s="33">
        <f t="shared" si="3"/>
        <v>5.0999397863377088E-5</v>
      </c>
      <c r="G52" s="33">
        <f t="shared" si="3"/>
        <v>0</v>
      </c>
      <c r="H52" s="33">
        <f t="shared" si="3"/>
        <v>2.4052702457158298E-5</v>
      </c>
      <c r="I52" s="33">
        <f t="shared" si="3"/>
        <v>0</v>
      </c>
      <c r="J52" s="33">
        <f t="shared" si="3"/>
        <v>5.0333789444769498E-5</v>
      </c>
      <c r="K52" s="33">
        <f t="shared" si="3"/>
        <v>0</v>
      </c>
      <c r="L52" s="33">
        <f t="shared" si="3"/>
        <v>1.3711906154746268E-5</v>
      </c>
      <c r="M52" s="33">
        <f t="shared" si="3"/>
        <v>1.4089596283770075E-4</v>
      </c>
      <c r="N52" s="7">
        <f>M21</f>
        <v>0.23274432399701209</v>
      </c>
    </row>
    <row r="53" spans="1:24" x14ac:dyDescent="0.2">
      <c r="A53" s="3"/>
    </row>
    <row r="54" spans="1:24" x14ac:dyDescent="0.2">
      <c r="A54" s="2" t="s">
        <v>18</v>
      </c>
      <c r="Q54" s="35" t="s">
        <v>40</v>
      </c>
      <c r="R54" s="36"/>
      <c r="S54" s="36"/>
      <c r="T54" s="36"/>
      <c r="U54" s="37" t="s">
        <v>43</v>
      </c>
      <c r="V54" s="38"/>
      <c r="W54" s="38"/>
      <c r="X54" s="38"/>
    </row>
    <row r="55" spans="1:24" x14ac:dyDescent="0.2">
      <c r="A55" s="3" t="s">
        <v>1</v>
      </c>
      <c r="B55" s="5" t="s">
        <v>17</v>
      </c>
      <c r="C55" s="5" t="s">
        <v>16</v>
      </c>
      <c r="D55" s="5" t="s">
        <v>15</v>
      </c>
      <c r="E55" s="5" t="s">
        <v>14</v>
      </c>
      <c r="F55" s="5" t="s">
        <v>13</v>
      </c>
      <c r="G55" s="5" t="s">
        <v>12</v>
      </c>
      <c r="H55" s="5" t="s">
        <v>11</v>
      </c>
      <c r="I55" s="5" t="s">
        <v>10</v>
      </c>
      <c r="J55" s="5" t="s">
        <v>9</v>
      </c>
      <c r="K55" s="5" t="s">
        <v>8</v>
      </c>
      <c r="L55" s="5" t="s">
        <v>7</v>
      </c>
      <c r="M55" s="5" t="s">
        <v>6</v>
      </c>
      <c r="N55" s="4" t="s">
        <v>2</v>
      </c>
      <c r="O55" s="4" t="s">
        <v>5</v>
      </c>
      <c r="Q55" s="22" t="s">
        <v>36</v>
      </c>
      <c r="R55" s="22" t="s">
        <v>41</v>
      </c>
      <c r="S55" s="22" t="s">
        <v>42</v>
      </c>
      <c r="T55" s="22" t="s">
        <v>44</v>
      </c>
      <c r="U55" s="27" t="s">
        <v>36</v>
      </c>
      <c r="V55" s="27" t="s">
        <v>41</v>
      </c>
      <c r="W55" s="27" t="s">
        <v>42</v>
      </c>
      <c r="X55" s="27" t="s">
        <v>44</v>
      </c>
    </row>
    <row r="56" spans="1:24" x14ac:dyDescent="0.2">
      <c r="A56" s="3"/>
      <c r="B56" s="8">
        <v>0.2872302688683539</v>
      </c>
      <c r="C56" s="8">
        <v>-0.18460910323777457</v>
      </c>
      <c r="D56" s="8">
        <v>0.19791853439929316</v>
      </c>
      <c r="E56" s="8">
        <v>-0.1474062761259651</v>
      </c>
      <c r="F56" s="8">
        <v>-0.19328738290223776</v>
      </c>
      <c r="G56" s="8">
        <v>-1.2543031201097799E-2</v>
      </c>
      <c r="H56" s="8">
        <v>-0.14233168635180116</v>
      </c>
      <c r="I56" s="8">
        <v>-2.0401773349884904E-2</v>
      </c>
      <c r="J56" s="8">
        <v>-0.20895077916421503</v>
      </c>
      <c r="K56" s="8">
        <v>0.14167975404948671</v>
      </c>
      <c r="L56" s="8">
        <v>0.51675360470903609</v>
      </c>
      <c r="M56" s="8">
        <v>0.76594785244917218</v>
      </c>
      <c r="N56" s="40">
        <v>5.3400000000000003E-2</v>
      </c>
      <c r="O56" s="18">
        <v>0.01</v>
      </c>
      <c r="Q56" s="23"/>
      <c r="R56" s="23"/>
      <c r="S56" s="23"/>
      <c r="T56" s="23"/>
      <c r="U56" s="28"/>
      <c r="V56" s="28"/>
      <c r="W56" s="28"/>
      <c r="X56" s="28"/>
    </row>
    <row r="57" spans="1:24" x14ac:dyDescent="0.2">
      <c r="A57" s="3"/>
      <c r="B57" s="8">
        <v>0.17508781408074442</v>
      </c>
      <c r="C57" s="8">
        <v>-0.11444379803974038</v>
      </c>
      <c r="D57" s="8">
        <v>0.13167092530781993</v>
      </c>
      <c r="E57" s="8">
        <v>-8.2689086762253589E-2</v>
      </c>
      <c r="F57" s="8">
        <v>-6.7802990711601938E-2</v>
      </c>
      <c r="G57" s="8">
        <v>-2.2789993977502764E-2</v>
      </c>
      <c r="H57" s="8">
        <v>-9.0005479552356091E-2</v>
      </c>
      <c r="I57" s="8">
        <v>8.2174125071623624E-2</v>
      </c>
      <c r="J57" s="8">
        <v>-0.10101060605315949</v>
      </c>
      <c r="K57" s="8">
        <v>0.11922133713257378</v>
      </c>
      <c r="L57" s="8">
        <v>0.35721303074297112</v>
      </c>
      <c r="M57" s="8">
        <v>0.61337470749849399</v>
      </c>
      <c r="N57" s="39">
        <v>4.2200000000000001E-2</v>
      </c>
      <c r="O57" s="18">
        <v>0.02</v>
      </c>
      <c r="Q57" s="23"/>
      <c r="R57" s="23"/>
      <c r="S57" s="23"/>
      <c r="T57" s="23"/>
      <c r="U57" s="28"/>
      <c r="V57" s="28"/>
      <c r="W57" s="28"/>
      <c r="X57" s="28"/>
    </row>
    <row r="58" spans="1:24" x14ac:dyDescent="0.2">
      <c r="A58" s="3"/>
      <c r="B58" s="8">
        <v>6.2877857750233371E-2</v>
      </c>
      <c r="C58" s="8">
        <v>-4.365019287720117E-2</v>
      </c>
      <c r="D58" s="8">
        <v>6.3896402843012873E-2</v>
      </c>
      <c r="E58" s="8">
        <v>-1.9009225330324706E-2</v>
      </c>
      <c r="F58" s="8">
        <v>5.1911670032055456E-2</v>
      </c>
      <c r="G58" s="8">
        <v>-2.425306912818825E-2</v>
      </c>
      <c r="H58" s="8">
        <v>-3.7983245050303059E-2</v>
      </c>
      <c r="I58" s="8">
        <v>0.18646931073942208</v>
      </c>
      <c r="J58" s="8">
        <v>7.647578460611446E-3</v>
      </c>
      <c r="K58" s="8">
        <v>0.10313876235256413</v>
      </c>
      <c r="L58" s="8">
        <v>0.18785646963779795</v>
      </c>
      <c r="M58" s="8">
        <v>0.46109768765266695</v>
      </c>
      <c r="N58" s="39">
        <v>4.1200000000000001E-2</v>
      </c>
      <c r="O58" s="18">
        <v>0.03</v>
      </c>
      <c r="Q58" s="23"/>
      <c r="R58" s="23"/>
      <c r="S58" s="23"/>
      <c r="T58" s="23"/>
      <c r="U58" s="28"/>
      <c r="V58" s="28"/>
      <c r="W58" s="28"/>
      <c r="X58" s="28"/>
    </row>
    <row r="59" spans="1:24" x14ac:dyDescent="0.2">
      <c r="A59" s="3"/>
      <c r="B59" s="8">
        <v>-4.5701345752338203E-2</v>
      </c>
      <c r="C59" s="8">
        <v>2.5472392728345426E-2</v>
      </c>
      <c r="D59" s="8">
        <v>-7.4354548350851076E-4</v>
      </c>
      <c r="E59" s="8">
        <v>4.505561602718889E-2</v>
      </c>
      <c r="F59" s="8">
        <v>0.1795303307706515</v>
      </c>
      <c r="G59" s="8">
        <v>-4.0559978459055332E-2</v>
      </c>
      <c r="H59" s="8">
        <v>1.3329104528781794E-2</v>
      </c>
      <c r="I59" s="8">
        <v>0.28952208476643632</v>
      </c>
      <c r="J59" s="8">
        <v>0.11388136793183935</v>
      </c>
      <c r="K59" s="8">
        <v>7.3386136427771129E-2</v>
      </c>
      <c r="L59" s="8">
        <v>3.0191581439048491E-2</v>
      </c>
      <c r="M59" s="8">
        <v>0.31663625531738288</v>
      </c>
      <c r="N59" s="39">
        <v>5.1200000000000002E-2</v>
      </c>
      <c r="O59" s="18">
        <v>0.04</v>
      </c>
      <c r="Q59" s="23"/>
      <c r="R59" s="23"/>
      <c r="S59" s="23"/>
      <c r="T59" s="23"/>
      <c r="U59" s="28"/>
      <c r="V59" s="28"/>
      <c r="W59" s="28"/>
      <c r="X59" s="28"/>
    </row>
    <row r="60" spans="1:24" x14ac:dyDescent="0.2">
      <c r="B60" s="8">
        <v>-0.11216145901502357</v>
      </c>
      <c r="C60" s="8">
        <v>6.6796348659461741E-2</v>
      </c>
      <c r="D60" s="8">
        <v>-4.2556177054635366E-2</v>
      </c>
      <c r="E60" s="8">
        <v>8.3076970589676724E-2</v>
      </c>
      <c r="F60" s="8">
        <v>0.25403857325651763</v>
      </c>
      <c r="G60" s="8">
        <v>-4.0104111143564679E-2</v>
      </c>
      <c r="H60" s="8">
        <v>4.5513854443696322E-2</v>
      </c>
      <c r="I60" s="8">
        <v>0.35356088354982218</v>
      </c>
      <c r="J60" s="8">
        <v>0.18082573130070081</v>
      </c>
      <c r="K60" s="8">
        <v>5.5301051124353857E-2</v>
      </c>
      <c r="L60" s="8">
        <v>-6.7906843319733026E-2</v>
      </c>
      <c r="M60" s="8">
        <v>0.22361466559458493</v>
      </c>
      <c r="N60" s="41">
        <v>6.08E-2</v>
      </c>
      <c r="O60" s="19">
        <v>4.6199999999999998E-2</v>
      </c>
      <c r="P60" s="20" t="s">
        <v>34</v>
      </c>
      <c r="Q60" s="24">
        <f>(O60-1%)/N60</f>
        <v>0.5953947368421052</v>
      </c>
      <c r="R60" s="25">
        <v>1.24</v>
      </c>
      <c r="S60" s="25">
        <v>-0.24</v>
      </c>
      <c r="T60" s="26">
        <f>R60*N60</f>
        <v>7.5392000000000001E-2</v>
      </c>
      <c r="U60" s="29">
        <v>0.6</v>
      </c>
      <c r="V60" s="30">
        <v>1.54</v>
      </c>
      <c r="W60" s="30">
        <v>-0.54</v>
      </c>
      <c r="X60" s="31">
        <f>N60*V60</f>
        <v>9.3632000000000007E-2</v>
      </c>
    </row>
    <row r="61" spans="1:24" x14ac:dyDescent="0.2">
      <c r="A61" s="3"/>
      <c r="B61" s="8">
        <v>-0.1549746841936735</v>
      </c>
      <c r="C61" s="8">
        <v>9.4553675633450476E-2</v>
      </c>
      <c r="D61" s="8">
        <v>-6.6952827907962628E-2</v>
      </c>
      <c r="E61" s="8">
        <v>0.10837932928803433</v>
      </c>
      <c r="F61" s="8">
        <v>0.30356757993574907</v>
      </c>
      <c r="G61" s="8">
        <v>-4.9392392618867846E-2</v>
      </c>
      <c r="H61" s="8">
        <v>6.5081622745643997E-2</v>
      </c>
      <c r="I61" s="8">
        <v>0.3931738446407822</v>
      </c>
      <c r="J61" s="8">
        <v>0.22139589294283754</v>
      </c>
      <c r="K61" s="8">
        <v>4.9421280974149003E-2</v>
      </c>
      <c r="L61" s="8">
        <v>-0.13182772908894136</v>
      </c>
      <c r="M61" s="8">
        <v>0.16757440344286498</v>
      </c>
      <c r="N61" s="39">
        <v>6.7400000000000002E-2</v>
      </c>
      <c r="O61" s="18">
        <v>0.05</v>
      </c>
      <c r="Q61" s="23"/>
      <c r="R61" s="23"/>
      <c r="S61" s="23"/>
      <c r="T61" s="23"/>
      <c r="U61" s="28"/>
      <c r="V61" s="28"/>
      <c r="W61" s="28"/>
      <c r="X61" s="28"/>
    </row>
    <row r="62" spans="1:24" x14ac:dyDescent="0.2">
      <c r="A62" s="3"/>
      <c r="B62" s="8">
        <v>-0.26238575970208577</v>
      </c>
      <c r="C62" s="8">
        <v>0.16225741900018281</v>
      </c>
      <c r="D62" s="8">
        <v>-0.13261516929492434</v>
      </c>
      <c r="E62" s="8">
        <v>0.17108328744408965</v>
      </c>
      <c r="F62" s="8">
        <v>0.42823526940895262</v>
      </c>
      <c r="G62" s="8">
        <v>-5.8954093350927592E-2</v>
      </c>
      <c r="H62" s="8">
        <v>0.11649101151326124</v>
      </c>
      <c r="I62" s="8">
        <v>0.49674950472616114</v>
      </c>
      <c r="J62" s="8">
        <v>0.32794026071389482</v>
      </c>
      <c r="K62" s="8">
        <v>1.767173274448117E-2</v>
      </c>
      <c r="L62" s="8">
        <v>-0.28826522653101211</v>
      </c>
      <c r="M62" s="8">
        <v>2.1791749860421462E-2</v>
      </c>
      <c r="N62" s="39">
        <v>8.6300000000000002E-2</v>
      </c>
      <c r="O62" s="18">
        <v>0.06</v>
      </c>
      <c r="Q62" s="23"/>
      <c r="R62" s="23"/>
      <c r="S62" s="23"/>
      <c r="T62" s="23"/>
      <c r="U62" s="28"/>
      <c r="V62" s="28"/>
      <c r="W62" s="28"/>
      <c r="X62" s="28"/>
    </row>
    <row r="63" spans="1:24" x14ac:dyDescent="0.2">
      <c r="A63" s="3"/>
      <c r="B63" s="8">
        <v>-0.36995728030900332</v>
      </c>
      <c r="C63" s="8">
        <v>0.23022053750251559</v>
      </c>
      <c r="D63" s="8">
        <v>-0.19791006772165987</v>
      </c>
      <c r="E63" s="8">
        <v>0.23359860956866813</v>
      </c>
      <c r="F63" s="8">
        <v>0.5526881316191381</v>
      </c>
      <c r="G63" s="8">
        <v>-6.8374966313786395E-2</v>
      </c>
      <c r="H63" s="8">
        <v>0.1673129147842391</v>
      </c>
      <c r="I63" s="8">
        <v>0.60026013514306575</v>
      </c>
      <c r="J63" s="8">
        <v>0.43378970050834753</v>
      </c>
      <c r="K63" s="8">
        <v>-2.0035340278301027E-2</v>
      </c>
      <c r="L63" s="8">
        <v>-0.44325134771282249</v>
      </c>
      <c r="M63" s="8">
        <v>-0.11834103920853459</v>
      </c>
      <c r="N63" s="39">
        <v>0.1066</v>
      </c>
      <c r="O63" s="18">
        <v>7.0000000000000007E-2</v>
      </c>
      <c r="Q63" s="23"/>
      <c r="R63" s="23"/>
      <c r="S63" s="23"/>
      <c r="T63" s="23"/>
      <c r="U63" s="28"/>
      <c r="V63" s="28"/>
      <c r="W63" s="28"/>
      <c r="X63" s="28"/>
    </row>
    <row r="64" spans="1:24" x14ac:dyDescent="0.2">
      <c r="Q64" s="23"/>
      <c r="R64" s="23"/>
      <c r="S64" s="23"/>
      <c r="T64" s="23"/>
      <c r="U64" s="28"/>
      <c r="W64" s="28"/>
      <c r="X64" s="28"/>
    </row>
    <row r="65" spans="1:24" x14ac:dyDescent="0.2">
      <c r="A65" s="2" t="s">
        <v>35</v>
      </c>
      <c r="B65" s="8">
        <v>0</v>
      </c>
      <c r="C65" s="8">
        <v>0</v>
      </c>
      <c r="D65" s="8">
        <v>0</v>
      </c>
      <c r="E65" s="8">
        <v>2.8190067132619949E-2</v>
      </c>
      <c r="F65" s="8">
        <v>0.19529588524561484</v>
      </c>
      <c r="G65" s="8">
        <v>0</v>
      </c>
      <c r="H65" s="8">
        <v>2.4123222258681468E-2</v>
      </c>
      <c r="I65" s="8">
        <v>0.33846499280674219</v>
      </c>
      <c r="J65" s="8">
        <v>0.14134781477339442</v>
      </c>
      <c r="K65" s="8">
        <v>0</v>
      </c>
      <c r="L65" s="8">
        <v>3.9833691882439355E-2</v>
      </c>
      <c r="M65" s="8">
        <v>0.23274432399701209</v>
      </c>
      <c r="N65" s="42">
        <v>5.8099999999999999E-2</v>
      </c>
      <c r="O65" s="21">
        <v>4.4299999999999999E-2</v>
      </c>
      <c r="Q65" s="23">
        <f>(O65-1%)/N65</f>
        <v>0.59036144578313254</v>
      </c>
      <c r="R65" s="25">
        <f>(5.5%-1%)/(O65-1%)</f>
        <v>1.3119533527696794</v>
      </c>
      <c r="S65" s="43">
        <f>1-R65</f>
        <v>-0.31195335276967939</v>
      </c>
      <c r="T65" s="26"/>
      <c r="U65" s="29">
        <v>0.59</v>
      </c>
      <c r="V65" s="44">
        <f>(5.5%-3%)/(O65-3%)</f>
        <v>1.7482517482517483</v>
      </c>
      <c r="W65" s="30">
        <f>1-V65</f>
        <v>-0.74825174825174834</v>
      </c>
      <c r="X65" s="31">
        <f>N65*V65</f>
        <v>0.10157342657342658</v>
      </c>
    </row>
    <row r="66" spans="1:24" x14ac:dyDescent="0.2">
      <c r="A66" s="2" t="s">
        <v>37</v>
      </c>
      <c r="B66" s="8">
        <v>0.01</v>
      </c>
      <c r="C66" s="8">
        <v>0.01</v>
      </c>
      <c r="D66" s="8">
        <v>0.01</v>
      </c>
      <c r="E66" s="8">
        <v>0.03</v>
      </c>
      <c r="F66" s="8">
        <v>0.24</v>
      </c>
      <c r="G66" s="8">
        <v>-0.06</v>
      </c>
      <c r="H66" s="8">
        <v>0.04</v>
      </c>
      <c r="I66" s="8">
        <v>0.19</v>
      </c>
      <c r="J66" s="8">
        <v>0.16</v>
      </c>
      <c r="K66" s="8">
        <v>0.1</v>
      </c>
      <c r="L66" s="8">
        <v>0.12</v>
      </c>
      <c r="M66" s="8">
        <v>0.15</v>
      </c>
      <c r="N66" s="21">
        <v>5.6300000000000003E-2</v>
      </c>
      <c r="O66" s="21">
        <v>4.19E-2</v>
      </c>
      <c r="Q66" s="23">
        <f>(O66-1%)/N66</f>
        <v>0.56660746003552387</v>
      </c>
      <c r="R66" s="25">
        <f>(5.5%-1%)/(O66-1%)</f>
        <v>1.4106583072100314</v>
      </c>
      <c r="S66" s="43">
        <f>1-R66</f>
        <v>-0.41065830721003138</v>
      </c>
      <c r="T66" s="26"/>
      <c r="U66" s="28">
        <v>0.56699999999999995</v>
      </c>
      <c r="V66" s="44">
        <f>(5.5%-3%)/(O66-3%)</f>
        <v>2.1008403361344539</v>
      </c>
      <c r="W66" s="30">
        <f>1-V66</f>
        <v>-1.1008403361344539</v>
      </c>
      <c r="X66" s="31">
        <f>V66*N66</f>
        <v>0.11827731092436976</v>
      </c>
    </row>
    <row r="69" spans="1:24" x14ac:dyDescent="0.2">
      <c r="A69" s="2" t="s">
        <v>38</v>
      </c>
      <c r="B69" s="1">
        <v>0.01</v>
      </c>
      <c r="C69" s="1">
        <v>0.01</v>
      </c>
      <c r="D69" s="1">
        <v>0.01</v>
      </c>
      <c r="E69" s="1">
        <v>0.03</v>
      </c>
      <c r="F69" s="1">
        <v>0.06</v>
      </c>
      <c r="G69" s="1">
        <v>-0.08</v>
      </c>
      <c r="H69" s="1">
        <v>-0.05</v>
      </c>
      <c r="I69" s="1">
        <v>-0.01</v>
      </c>
      <c r="J69" s="1">
        <v>-0.01</v>
      </c>
      <c r="K69" s="1">
        <v>-0.06</v>
      </c>
      <c r="L69" s="1">
        <v>-0.08</v>
      </c>
      <c r="M69" s="1">
        <v>-0.05</v>
      </c>
    </row>
    <row r="70" spans="1:24" x14ac:dyDescent="0.2">
      <c r="A70" s="2" t="s">
        <v>39</v>
      </c>
      <c r="B70" s="1">
        <v>0.21</v>
      </c>
      <c r="C70" s="1">
        <v>0.21</v>
      </c>
      <c r="D70" s="1">
        <v>0.21</v>
      </c>
      <c r="E70" s="1">
        <v>0.23</v>
      </c>
      <c r="F70" s="1">
        <v>0.26</v>
      </c>
      <c r="G70" s="1">
        <v>0.12</v>
      </c>
      <c r="H70" s="1">
        <v>0.15</v>
      </c>
      <c r="I70" s="1">
        <v>0.19</v>
      </c>
      <c r="J70" s="1">
        <v>0.19</v>
      </c>
      <c r="K70" s="1">
        <v>0.14000000000000001</v>
      </c>
      <c r="L70" s="1">
        <v>0.12</v>
      </c>
      <c r="M70" s="1">
        <v>0.15</v>
      </c>
    </row>
    <row r="72" spans="1:24" ht="153" x14ac:dyDescent="0.2">
      <c r="A72" s="46" t="s">
        <v>45</v>
      </c>
      <c r="B72" s="45" t="s">
        <v>46</v>
      </c>
    </row>
  </sheetData>
  <mergeCells count="2">
    <mergeCell ref="Q54:T54"/>
    <mergeCell ref="U54:X54"/>
  </mergeCells>
  <pageMargins left="0.75" right="0.75" top="1" bottom="1" header="0.5" footer="0.5"/>
  <ignoredErrors>
    <ignoredError sqref="N27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Exhibit 17</vt:lpstr>
    </vt:vector>
  </TitlesOfParts>
  <Company>UWM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Faculty</dc:creator>
  <cp:lastModifiedBy>Feng Gao</cp:lastModifiedBy>
  <dcterms:created xsi:type="dcterms:W3CDTF">2005-02-11T19:15:36Z</dcterms:created>
  <dcterms:modified xsi:type="dcterms:W3CDTF">2023-10-07T03:53:36Z</dcterms:modified>
</cp:coreProperties>
</file>