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vanwa\Documents\Xentity\BIC\GoCode\GoCodeColorado-kbase-public\"/>
    </mc:Choice>
  </mc:AlternateContent>
  <xr:revisionPtr revIDLastSave="0" documentId="8_{72F067B8-E99D-4DBD-9C25-FD30F0851630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Data" sheetId="1" r:id="rId1"/>
    <sheet name="No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94" i="1" l="1"/>
  <c r="D293" i="1"/>
  <c r="D292" i="1"/>
  <c r="D291" i="1"/>
  <c r="D290" i="1"/>
  <c r="D289" i="1"/>
  <c r="D287" i="1"/>
  <c r="D286" i="1"/>
  <c r="D285" i="1"/>
  <c r="D284" i="1"/>
  <c r="D283" i="1"/>
  <c r="D279" i="1"/>
  <c r="D277" i="1"/>
  <c r="D272" i="1"/>
  <c r="D269" i="1"/>
  <c r="D268" i="1"/>
  <c r="D267" i="1"/>
  <c r="D260" i="1"/>
  <c r="D258" i="1"/>
  <c r="D257" i="1"/>
  <c r="D256" i="1"/>
  <c r="D255" i="1"/>
  <c r="D254" i="1"/>
  <c r="D253" i="1"/>
  <c r="D252" i="1"/>
  <c r="D251" i="1"/>
  <c r="D250" i="1"/>
  <c r="D248" i="1"/>
  <c r="D247" i="1"/>
  <c r="D246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7" i="1"/>
  <c r="D146" i="1"/>
  <c r="D145" i="1"/>
  <c r="D144" i="1"/>
  <c r="D143" i="1"/>
  <c r="D142" i="1"/>
  <c r="D140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4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50" i="1"/>
  <c r="D49" i="1"/>
  <c r="D48" i="1"/>
  <c r="D47" i="1"/>
  <c r="D46" i="1"/>
  <c r="D45" i="1"/>
  <c r="D44" i="1"/>
  <c r="D43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19" i="1"/>
  <c r="D18" i="1"/>
  <c r="D13" i="1"/>
  <c r="D12" i="1"/>
  <c r="D8" i="1"/>
  <c r="D6" i="1"/>
  <c r="D5" i="1"/>
  <c r="D4" i="1"/>
  <c r="D3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8" authorId="0" shapeId="0" xr:uid="{00000000-0006-0000-0000-000001000000}">
      <text>
        <r>
          <rPr>
            <sz val="10"/>
            <color rgb="FF000000"/>
            <rFont val="Arial"/>
          </rPr>
          <t>MagpieSupply maintains this dataset on CIM</t>
        </r>
      </text>
    </comment>
    <comment ref="D277" authorId="0" shapeId="0" xr:uid="{00000000-0006-0000-0000-000002000000}">
      <text>
        <r>
          <rPr>
            <sz val="10"/>
            <color rgb="FF000000"/>
            <rFont val="Arial"/>
          </rPr>
          <t xml:space="preserve">external link type dataset
</t>
        </r>
      </text>
    </comment>
    <comment ref="D289" authorId="0" shapeId="0" xr:uid="{00000000-0006-0000-0000-000003000000}">
      <text>
        <r>
          <rPr>
            <sz val="10"/>
            <color rgb="FF000000"/>
            <rFont val="Arial"/>
          </rPr>
          <t xml:space="preserve">external link type dataset
</t>
        </r>
      </text>
    </comment>
    <comment ref="D290" authorId="0" shapeId="0" xr:uid="{00000000-0006-0000-0000-000004000000}">
      <text>
        <r>
          <rPr>
            <sz val="10"/>
            <color rgb="FF000000"/>
            <rFont val="Arial"/>
          </rPr>
          <t xml:space="preserve">external link type dataset
</t>
        </r>
      </text>
    </comment>
  </commentList>
</comments>
</file>

<file path=xl/sharedStrings.xml><?xml version="1.0" encoding="utf-8"?>
<sst xmlns="http://schemas.openxmlformats.org/spreadsheetml/2006/main" count="710" uniqueCount="441">
  <si>
    <t>Dataset Title</t>
  </si>
  <si>
    <t>Data Provider</t>
  </si>
  <si>
    <t>Socrata Link</t>
  </si>
  <si>
    <t>Truck Station Electrification in Colorado 2014</t>
  </si>
  <si>
    <t>AFDC</t>
  </si>
  <si>
    <t>GDP by Metropolitan Statistical Area</t>
  </si>
  <si>
    <t>BEA</t>
  </si>
  <si>
    <t>Personal Consumption Expenditures</t>
  </si>
  <si>
    <t>Restaurant Inspections in Boulder County Colorado</t>
  </si>
  <si>
    <t>BOCO</t>
  </si>
  <si>
    <t>Septic Systems in Boulder County Colorado</t>
  </si>
  <si>
    <t>Aquaculture Facilities in Colorado</t>
  </si>
  <si>
    <t>CDA</t>
  </si>
  <si>
    <t>e6e8-qmi7</t>
  </si>
  <si>
    <t>Farmers Markets in Colorado 2017</t>
  </si>
  <si>
    <t>Degrees Awarded to Post-Secondary Graduates in Colorado</t>
  </si>
  <si>
    <t>CDHE</t>
  </si>
  <si>
    <t>hxf8-ab6k</t>
  </si>
  <si>
    <t>Enrollment Demographics for Post-Secondary Graduates in Colorado</t>
  </si>
  <si>
    <t>p8m4-v33g</t>
  </si>
  <si>
    <t>Post-Secondary Financial Aid Demographics in Colorado</t>
  </si>
  <si>
    <t>g53r-j5td</t>
  </si>
  <si>
    <t>Long-Term Employment Projections in Colorado</t>
  </si>
  <si>
    <t>CDLE</t>
  </si>
  <si>
    <t>Short-Term Employment Projections in Colorado</t>
  </si>
  <si>
    <t>Employee Counts by Industry in Colorado</t>
  </si>
  <si>
    <t>cjkq-q9ih</t>
  </si>
  <si>
    <t>Unemployment Estimates in Colorado</t>
  </si>
  <si>
    <t>4e3w-qire</t>
  </si>
  <si>
    <t>Employment Wages in Colorado</t>
  </si>
  <si>
    <t>busm-qa5b</t>
  </si>
  <si>
    <t>Personal Income in Colorado</t>
  </si>
  <si>
    <t>2cpa-vbur</t>
  </si>
  <si>
    <t>Population Estimates by Year for Counties in Colorado 2015</t>
  </si>
  <si>
    <t>School Programs in Colorado</t>
  </si>
  <si>
    <t>Hours Worked by Employees in Colorado</t>
  </si>
  <si>
    <t>pt2g-89wc</t>
  </si>
  <si>
    <t>Consumer Price Index 2014</t>
  </si>
  <si>
    <t>bynd-i2hj</t>
  </si>
  <si>
    <t>Building Material Sales in Colorado</t>
  </si>
  <si>
    <t>CDOR</t>
  </si>
  <si>
    <t>Motor Vehicle Sales in Colorado</t>
  </si>
  <si>
    <t>Restaurant Sales in Colorado</t>
  </si>
  <si>
    <t>Retail Reports by Industry in Colorado</t>
  </si>
  <si>
    <t>Taxes by County and Industry in Colorado</t>
  </si>
  <si>
    <t>Licensed Marijuana Businesses in Colorado</t>
  </si>
  <si>
    <t>Marijuana Sales Tax Revenue in Colorado</t>
  </si>
  <si>
    <t>Marijuana Special Tax Revenue by City in Colorado</t>
  </si>
  <si>
    <t>Marijuana Special Tax Revenue by County in Colorado</t>
  </si>
  <si>
    <t>Marijuana Sales Revenue in Colorado</t>
  </si>
  <si>
    <t>Liquor Compliance Check Statistics in Colorado</t>
  </si>
  <si>
    <t>Recently Approved Liquor Licenses in Colorado</t>
  </si>
  <si>
    <t>Liquor Licenses in Colorado</t>
  </si>
  <si>
    <t>Recently Expired and Surrendered Liquor Licenses in Colorado</t>
  </si>
  <si>
    <t>Sales Rooms in Colorado</t>
  </si>
  <si>
    <t>Manufacturer Temporary Sales Room Permits in Colorado</t>
  </si>
  <si>
    <t>Liquor Permits for Special Events in Colorado</t>
  </si>
  <si>
    <t>County Areas Collecting State Sales Tax in Colorado</t>
  </si>
  <si>
    <t>h5yt-egtp</t>
  </si>
  <si>
    <t>Use Tax Rates for Districts in Colorado</t>
  </si>
  <si>
    <t>kch9-6p6i</t>
  </si>
  <si>
    <t>City Tax Rates Without State Collected Tax in Colorado</t>
  </si>
  <si>
    <t>nd6a-59yu</t>
  </si>
  <si>
    <t>City Areas Collecting State Sales Tax in Colorado</t>
  </si>
  <si>
    <t>wx84-he7r</t>
  </si>
  <si>
    <t>Durable Medical Equipment Suppliers in Colorado</t>
  </si>
  <si>
    <t>CDOS</t>
  </si>
  <si>
    <t>Current Notaries in Colorado</t>
  </si>
  <si>
    <t>Directory of Lobbyist Clients in Colorado</t>
  </si>
  <si>
    <t>Directory of Lobbyists in Colorado</t>
  </si>
  <si>
    <t>Expenses for Lobbyists in Colorado</t>
  </si>
  <si>
    <t>Characterization of Lobbyist Clients in Colorado</t>
  </si>
  <si>
    <t>Subcontractors for Lobbyists in Colorado</t>
  </si>
  <si>
    <t>Bill Information and Position with Income of Lobbyist in Colorado</t>
  </si>
  <si>
    <t>Business Entity Transaction History</t>
  </si>
  <si>
    <t>casm-dbbj</t>
  </si>
  <si>
    <t>Uniform Commercial Code (UCC) Collateral Information in Colorado</t>
  </si>
  <si>
    <t>4am6-w6u4</t>
  </si>
  <si>
    <t>Business Entities in Colorado</t>
  </si>
  <si>
    <t>4ykn-tg5h</t>
  </si>
  <si>
    <t>Uniform Commercial Code (UCC) Debtor Information in Colorado</t>
  </si>
  <si>
    <t>8upq-58vz</t>
  </si>
  <si>
    <t>Uniform Commercial Code (UCC) Filing Information in Colorado</t>
  </si>
  <si>
    <t>wffy-3uut</t>
  </si>
  <si>
    <t>Tax Exempt Subsections from IRS in Colorado</t>
  </si>
  <si>
    <t>2z9k-uy4q</t>
  </si>
  <si>
    <t>Other State Solicitation of Charities’ Registrants in Colorado</t>
  </si>
  <si>
    <t>5wyf-xqw7</t>
  </si>
  <si>
    <t>Charities Solicitation Notices in Colorado</t>
  </si>
  <si>
    <t>ew9y-6tv9</t>
  </si>
  <si>
    <t>Charities Solicitation Campaign Type in Colorado</t>
  </si>
  <si>
    <t>w6kb-3vsj</t>
  </si>
  <si>
    <t>Charitable Solicitation Call Center Locations in Colorado</t>
  </si>
  <si>
    <t>wwhd-vg25</t>
  </si>
  <si>
    <t>Campaign Reports for Solicitation Notices to Charities in Colorado</t>
  </si>
  <si>
    <t>fdcw-ei67</t>
  </si>
  <si>
    <t>Charity Filed Financial Information in Colorado</t>
  </si>
  <si>
    <t>37wu-kn3g</t>
  </si>
  <si>
    <t>Charitable Purpose of the Charity in Colorado</t>
  </si>
  <si>
    <t>7jm9-f28m</t>
  </si>
  <si>
    <t>Solicitation Campaign Supervisors Listed on Solicitation Notices in Colorado</t>
  </si>
  <si>
    <t>hyr8-d3v9</t>
  </si>
  <si>
    <t>Charities Registrants Officers, Directors, and Trustees in Colorado</t>
  </si>
  <si>
    <t>mr4v-jz8u</t>
  </si>
  <si>
    <t>Charitable Organizations’ Offices in Colorado</t>
  </si>
  <si>
    <t>3qtu-edua</t>
  </si>
  <si>
    <t>Associated ‘Doing Business As’ Names for Charitable Organizations in Colorado</t>
  </si>
  <si>
    <t>q2av-rpr5</t>
  </si>
  <si>
    <t>Paid Solicitors for Charities in Colorado</t>
  </si>
  <si>
    <t>wwbh-7bpa</t>
  </si>
  <si>
    <t>Charity Requests for Financial Reporting Extension in Colorado</t>
  </si>
  <si>
    <t>icqv-mi3c</t>
  </si>
  <si>
    <t>Trademarks for Businesses in Colorado</t>
  </si>
  <si>
    <t>d3m2-b6we</t>
  </si>
  <si>
    <t>Master List in Colorado</t>
  </si>
  <si>
    <t>ej2c-jkvh</t>
  </si>
  <si>
    <t>Trade Names for Businesses in Colorado</t>
  </si>
  <si>
    <t>u7sb-g482</t>
  </si>
  <si>
    <t>Secured Party Information in Colorado</t>
  </si>
  <si>
    <t>ap62-sav4</t>
  </si>
  <si>
    <t>Airports in Colorado</t>
  </si>
  <si>
    <t>CDOT</t>
  </si>
  <si>
    <t>Highway Traffic Counts in Colorado 2015</t>
  </si>
  <si>
    <t>Highway Traffic Counts in Colorado 2016</t>
  </si>
  <si>
    <t>Highway Quality in Colorado 2016</t>
  </si>
  <si>
    <t>Highway Traffic Counts in Colorado 2017</t>
  </si>
  <si>
    <t>Highway Quality in Colorado 2017</t>
  </si>
  <si>
    <t>Road Traffic Counts in Colorado 2015</t>
  </si>
  <si>
    <t>Road Traffic Counts in Colorado 2017</t>
  </si>
  <si>
    <t>Road Traffic Counts in Colorado 2016</t>
  </si>
  <si>
    <t>Road Surface Treatment Projects in Colorado 2017</t>
  </si>
  <si>
    <t>Construction Project Line Segments for Funded Roads in Colorado 2017</t>
  </si>
  <si>
    <t>Construction Projects Endpoints for Funded Roads in Colorado 2017</t>
  </si>
  <si>
    <t>Sign Locations in Colorado</t>
  </si>
  <si>
    <t>Sign Posts in Colorado</t>
  </si>
  <si>
    <t>Sign Panels in Colorado</t>
  </si>
  <si>
    <t>Road Surface Treatment Projects in Colorado 2016</t>
  </si>
  <si>
    <t>Highway Quality in Colorado 2015</t>
  </si>
  <si>
    <t>Road Surface Treatment Projects in Colorado 2015</t>
  </si>
  <si>
    <t>Highway Traffic Counts in Colorado 2014</t>
  </si>
  <si>
    <t>Road Traffic Counts in Colorado 2014</t>
  </si>
  <si>
    <t>Noxious Weeds in Colorado 2014</t>
  </si>
  <si>
    <t>Highway Quality in Colorado 2014</t>
  </si>
  <si>
    <t>Road Surface Treatment Projects in Colorado 2014</t>
  </si>
  <si>
    <t>State Highway On-System Curb Ramps in Colorado</t>
  </si>
  <si>
    <t>4qh9-evw6</t>
  </si>
  <si>
    <t>Road Attributes in Colorado</t>
  </si>
  <si>
    <t>j8pu-22qi</t>
  </si>
  <si>
    <t>HOV and Restricted Driving Lanes in Colorado</t>
  </si>
  <si>
    <t>7sv7-7d5a</t>
  </si>
  <si>
    <t>Road Curves and Grades in Colorado</t>
  </si>
  <si>
    <t>cdva-fnp3</t>
  </si>
  <si>
    <t>Highway Curves and Grades in Colorado</t>
  </si>
  <si>
    <t>gemu-wyf3</t>
  </si>
  <si>
    <t>Bicycle and Pedestrian Counts in Colorado</t>
  </si>
  <si>
    <t>q2qp-xhnj</t>
  </si>
  <si>
    <t>Noxious Weeds in Colorado 2013</t>
  </si>
  <si>
    <t>sfvq-tb9q</t>
  </si>
  <si>
    <t>Noxious Weeds in Colorado 2010</t>
  </si>
  <si>
    <t>Noxious Weeds in Colorado 2012</t>
  </si>
  <si>
    <t>t8ag-kzkw</t>
  </si>
  <si>
    <t>Highways in Colorado</t>
  </si>
  <si>
    <t>Major Roads in Colorado</t>
  </si>
  <si>
    <t>Local Roads in Colorado</t>
  </si>
  <si>
    <t>Highway Routes in Colorado</t>
  </si>
  <si>
    <t>Railroads in Colorado</t>
  </si>
  <si>
    <t>Counties in Colorado</t>
  </si>
  <si>
    <t>Highway Milepoints in Colorado</t>
  </si>
  <si>
    <t>Highway Mileposts in Colorado</t>
  </si>
  <si>
    <t>Lakes in Colorado</t>
  </si>
  <si>
    <t>Streams in Colorado</t>
  </si>
  <si>
    <t>Cities in Colorado</t>
  </si>
  <si>
    <t>Crime Offenses by Police District 2001-2016 in Colorado</t>
  </si>
  <si>
    <t>CDPS</t>
  </si>
  <si>
    <t>Crimes in Colorado</t>
  </si>
  <si>
    <t>Crimes in Colorado 1997 to 2015</t>
  </si>
  <si>
    <t>Arrests and Offenses Tool for Colorado</t>
  </si>
  <si>
    <t>Crime Arrests by Police District 2001-2016 in Colorado</t>
  </si>
  <si>
    <t>Firearm Transactions in Colorado</t>
  </si>
  <si>
    <t>Concealed Handgun Permit Counts in Colorado</t>
  </si>
  <si>
    <t>Firearm Sale Fugitive Arrests in Colorado</t>
  </si>
  <si>
    <t>Firearm Sale Denials in Colorado</t>
  </si>
  <si>
    <t>State Agency Water and Sewer Usage in Colorado</t>
  </si>
  <si>
    <t>CEO</t>
  </si>
  <si>
    <t>State Agency Fuel Usage in Colorado</t>
  </si>
  <si>
    <t>State Agency Electricity Usage in Colorado</t>
  </si>
  <si>
    <t>Denver Parcels</t>
  </si>
  <si>
    <t>City and county of Denver</t>
  </si>
  <si>
    <t>Tree Inventory Denver</t>
  </si>
  <si>
    <t>General Improvement Districts Denver</t>
  </si>
  <si>
    <t>Neighborhood Business Revitalization Corridors Denver</t>
  </si>
  <si>
    <t>Points of Interest in Denver</t>
  </si>
  <si>
    <t>Food Stores in Denver</t>
  </si>
  <si>
    <t>Body Art Licenses Denver</t>
  </si>
  <si>
    <t>Business Improvement Districts Denver</t>
  </si>
  <si>
    <t>Active Business Licenses Denver</t>
  </si>
  <si>
    <t>Tree Canopy Assesment 2013 Denver</t>
  </si>
  <si>
    <t>Rain Hail and Snow in Colorado 2015</t>
  </si>
  <si>
    <t>COCORAHS</t>
  </si>
  <si>
    <t>mqid-8hv2</t>
  </si>
  <si>
    <t>Vacancies by Age of Building for Colorado 2016</t>
  </si>
  <si>
    <t>DOLA</t>
  </si>
  <si>
    <t>Census Blocks in Colorado 2000</t>
  </si>
  <si>
    <t>r87x-h98m</t>
  </si>
  <si>
    <t>Race Forecasts in Colorado</t>
  </si>
  <si>
    <t>Race Estimates in Colorado</t>
  </si>
  <si>
    <t>Census Places in Colorado 2014</t>
  </si>
  <si>
    <t>Census Counties in Colorado 2014</t>
  </si>
  <si>
    <t>Census Tracts in Colorado 2014</t>
  </si>
  <si>
    <t>Census Block Groups in Colorado 2014</t>
  </si>
  <si>
    <t>Census Blocks in Colorado 2010</t>
  </si>
  <si>
    <t>xipb-k5bu</t>
  </si>
  <si>
    <t>Census Zip Codes in Colorado 2012</t>
  </si>
  <si>
    <t>Census Congressional Districts in Colorado 2013</t>
  </si>
  <si>
    <t>Census Zip Codes in Colorado 2013</t>
  </si>
  <si>
    <t>Census Tracts in Colorado 2013</t>
  </si>
  <si>
    <t>Census Places in Colorado 2013</t>
  </si>
  <si>
    <t>Census Block Groups in Colorado 2013</t>
  </si>
  <si>
    <t>Census State of Colorado 2013</t>
  </si>
  <si>
    <t>Census Counties in Colorado 2013</t>
  </si>
  <si>
    <t>Census in Colorado 2014</t>
  </si>
  <si>
    <t>Census Congressional Districts in Colorado 2014</t>
  </si>
  <si>
    <t>Census Zip Codes in Colorado 2014</t>
  </si>
  <si>
    <t>Census Congressional Districts in Colorado 2015</t>
  </si>
  <si>
    <t>Census Zip Codes in Colorado 2015</t>
  </si>
  <si>
    <t>Census Counties in Colorado 2015</t>
  </si>
  <si>
    <t>Census Block Groups in Colorado 2015</t>
  </si>
  <si>
    <t>Census Tracts in Colorado 2015</t>
  </si>
  <si>
    <t>Census Places in Colorado 2015</t>
  </si>
  <si>
    <t>Census in Colorado 2015</t>
  </si>
  <si>
    <t>Census in Colorado 2016</t>
  </si>
  <si>
    <t>Census Zip Codes in Colorado 2016</t>
  </si>
  <si>
    <t>Census Congressional Districts in Colorado 2016</t>
  </si>
  <si>
    <t>Census Places in Colorado 2016</t>
  </si>
  <si>
    <t>Census Block Groups in Colorado 2016</t>
  </si>
  <si>
    <t>Census Counties in Colorado 2016</t>
  </si>
  <si>
    <t>Census Tracts in Colorado 2016</t>
  </si>
  <si>
    <t>Census Zip Codes in Colorado 2017</t>
  </si>
  <si>
    <t>Census Congressional Districts in Colorado 2017</t>
  </si>
  <si>
    <t>Census in Colorado 2017</t>
  </si>
  <si>
    <t>Census Places in Colorado 2017</t>
  </si>
  <si>
    <t>Census Tracts in Colorado 2017</t>
  </si>
  <si>
    <t>Census Counties in Colorado 2017</t>
  </si>
  <si>
    <t>Census Block Groups in Colorado 2017</t>
  </si>
  <si>
    <t>Building Permit Counts in Colorado</t>
  </si>
  <si>
    <t>Census Field Descriptions</t>
  </si>
  <si>
    <t>Census Datasets on Colorado Information Marketplace</t>
  </si>
  <si>
    <t>Foreclosure Filings in Colorado 2016</t>
  </si>
  <si>
    <t>Foreclosure Sales in Colorado 2016</t>
  </si>
  <si>
    <t>Vacancies by Size of Building in Colorado 2016</t>
  </si>
  <si>
    <t>Rents by Type of Apartment in Colorado 2016</t>
  </si>
  <si>
    <t>Rents by Age of Building in Colorado 2016</t>
  </si>
  <si>
    <t>Rents by Size of Building in Colorado 2016</t>
  </si>
  <si>
    <t>Vacancies by Type of Apartment in Colorado 2016</t>
  </si>
  <si>
    <t>Library Districts in Colorado</t>
  </si>
  <si>
    <t>Parks and Rec Districts in Colorado</t>
  </si>
  <si>
    <t>Cemetary Distrticts in Colorado</t>
  </si>
  <si>
    <t>Water and Sanitation Districts in Colorado</t>
  </si>
  <si>
    <t>All Special Districts in Colorado</t>
  </si>
  <si>
    <t>School Districts in Colorado</t>
  </si>
  <si>
    <t>Soil Districts in Colorado</t>
  </si>
  <si>
    <t>Metro Districts in Colorado</t>
  </si>
  <si>
    <t>Fire Districts in Colorado</t>
  </si>
  <si>
    <t>Hospital Districts in Colorado</t>
  </si>
  <si>
    <t>Census Combined Statistical Area in Colorado 2012</t>
  </si>
  <si>
    <t>2ddb-srxn</t>
  </si>
  <si>
    <t>Census State in Colorado 2012</t>
  </si>
  <si>
    <t>fr27-d5rz</t>
  </si>
  <si>
    <t>Census Places in Colorado 2012</t>
  </si>
  <si>
    <t>n53p-giqe</t>
  </si>
  <si>
    <t>Census School Districts in Colorado 2011</t>
  </si>
  <si>
    <t>p562-ke9a</t>
  </si>
  <si>
    <t>Census Core Based Statistical Area in Colorado 2011</t>
  </si>
  <si>
    <t>qx2d-46a5</t>
  </si>
  <si>
    <t>Census State in Colorado 2011</t>
  </si>
  <si>
    <t>rntb-5cdp</t>
  </si>
  <si>
    <t>Census Combined Statistical Area in Colorado 2011</t>
  </si>
  <si>
    <t>sdgy-egf7</t>
  </si>
  <si>
    <t>Census Places in Colorado 2011</t>
  </si>
  <si>
    <t>ueer-yycc</t>
  </si>
  <si>
    <t>Census Core Based Statistical Area in Colorado 2012</t>
  </si>
  <si>
    <t>v56b-yh3u</t>
  </si>
  <si>
    <t>Census School Districts in Colorado 2012</t>
  </si>
  <si>
    <t>xg8m-4prc</t>
  </si>
  <si>
    <t>Census ACS Counties in Colorado 2011</t>
  </si>
  <si>
    <t>22bw-ijyi</t>
  </si>
  <si>
    <t>Census County Subdivisions in Colorado 2011</t>
  </si>
  <si>
    <t>6gtx-i289</t>
  </si>
  <si>
    <t>Census Block Groups in Colorado 2012</t>
  </si>
  <si>
    <t>jjnc-cu9z</t>
  </si>
  <si>
    <t>Census County Subdivisions in Colorado 2012</t>
  </si>
  <si>
    <t>mxmm-svgz</t>
  </si>
  <si>
    <t>Census Tracts in Colorado 2011</t>
  </si>
  <si>
    <t>xh4c-32wb</t>
  </si>
  <si>
    <t>Census Counties in Colorado 2012</t>
  </si>
  <si>
    <t>xwky-bmsn</t>
  </si>
  <si>
    <t>Census Tracts in Colorado 2012</t>
  </si>
  <si>
    <t>yqfw-dg5f</t>
  </si>
  <si>
    <t>Census Block Groups in Colorado 2011</t>
  </si>
  <si>
    <t>6ddv-3hk2</t>
  </si>
  <si>
    <t>Census Places SF3 in Colorado 2000</t>
  </si>
  <si>
    <t>7yta-8qvv</t>
  </si>
  <si>
    <t>Census Tracts SF1 in Colorado 2000</t>
  </si>
  <si>
    <t>8vnm-57r6</t>
  </si>
  <si>
    <t>Census Zip Codes SF3 in Colorado 2000</t>
  </si>
  <si>
    <t>bd44-na6d</t>
  </si>
  <si>
    <t>Census Places SF1 in Colorado 2000</t>
  </si>
  <si>
    <t>c6qj-6kx2</t>
  </si>
  <si>
    <t>Census State SF1 in Colorado 2000</t>
  </si>
  <si>
    <t>cuid-432h</t>
  </si>
  <si>
    <t>Census County Subdivisions SF3 in Colorado 2000</t>
  </si>
  <si>
    <t>f3th-4ste</t>
  </si>
  <si>
    <t>Census State SF3 in Colorado 2000</t>
  </si>
  <si>
    <t>fjhv-ruxa</t>
  </si>
  <si>
    <t>Census Counties SF3 in Colorado 2000</t>
  </si>
  <si>
    <t>gvnt-p2w8</t>
  </si>
  <si>
    <t>Census Zip Codes SF1 in Colorado 2000</t>
  </si>
  <si>
    <t>khe9-7d2c</t>
  </si>
  <si>
    <t>Census Block Groups SF1 in Colorado 2000</t>
  </si>
  <si>
    <t>nbfg-y9mh</t>
  </si>
  <si>
    <t>Census County Subdivisions SF1 in Colorado 2000</t>
  </si>
  <si>
    <t>nnpy-czzx</t>
  </si>
  <si>
    <t>Census Tracts SF3 in Colorado 2000</t>
  </si>
  <si>
    <t>p674-r4hf</t>
  </si>
  <si>
    <t>Census Block Groups SF3 in Colorado 2000</t>
  </si>
  <si>
    <t>us3j-cyz6</t>
  </si>
  <si>
    <t>Census Counties SF1 in Colorado 2000</t>
  </si>
  <si>
    <t>v4w4-3yz8</t>
  </si>
  <si>
    <t>Census Combined Statistical Area in Colorado 2010</t>
  </si>
  <si>
    <t>33fk-kb5q</t>
  </si>
  <si>
    <t>Census Core Based Statistical Area in Colorado 2010</t>
  </si>
  <si>
    <t>94t6-d4wd</t>
  </si>
  <si>
    <t>Census School Districts in Colorado 2010</t>
  </si>
  <si>
    <t>9b7x-qm8d</t>
  </si>
  <si>
    <t>Census Tracts in Colorado 2010</t>
  </si>
  <si>
    <t>gu6r-zvv2</t>
  </si>
  <si>
    <t>Census Places in Colorado 2010</t>
  </si>
  <si>
    <t>hcfi-bvst</t>
  </si>
  <si>
    <t>Census County Subdivisions in Colorado 2010</t>
  </si>
  <si>
    <t>hxnu-kp2f</t>
  </si>
  <si>
    <t>Census Block Groups in Colorado 2010</t>
  </si>
  <si>
    <t>kfm9-mvzv</t>
  </si>
  <si>
    <t>Census Zip Codes in Colorado 2010</t>
  </si>
  <si>
    <t>wcvg-8vki</t>
  </si>
  <si>
    <t>Census Counties in Colorado 2010</t>
  </si>
  <si>
    <t>wtpp-eaj8</t>
  </si>
  <si>
    <t>Census State in Colorado 2010</t>
  </si>
  <si>
    <t>x5e5-npqm</t>
  </si>
  <si>
    <t>Municipal Annexations in Colorado</t>
  </si>
  <si>
    <t>5qqr-23dz</t>
  </si>
  <si>
    <t>Municipal Boundaries in Colorado</t>
  </si>
  <si>
    <t>u943-ics6</t>
  </si>
  <si>
    <t>Population Projections in Colorado</t>
  </si>
  <si>
    <t>q5vp-adf3</t>
  </si>
  <si>
    <t>Licensed Real Estate Professionals in Colorado</t>
  </si>
  <si>
    <t>DORA</t>
  </si>
  <si>
    <t>Professional and Occupational License Types in Colorado</t>
  </si>
  <si>
    <t>Professional and Occupational Licenses in Colorado</t>
  </si>
  <si>
    <t>Current Surface Water Conditions in Colorado</t>
  </si>
  <si>
    <t>DWR</t>
  </si>
  <si>
    <t>4yw9-a5y6</t>
  </si>
  <si>
    <t>Purpose and Operational Size of Charities Operating in Colorado</t>
  </si>
  <si>
    <t>IRS</t>
  </si>
  <si>
    <t>Fundraising Revenue of Charities Operating in Colorado</t>
  </si>
  <si>
    <t>Total Revenue of Charities Operating in Colorado</t>
  </si>
  <si>
    <t>IRS Filing Information for Charities Operating in Colorado</t>
  </si>
  <si>
    <t>Total Revenue and Types of Art for Charities Operating in Colorado</t>
  </si>
  <si>
    <t>Conservation Easements for Charities Operating in Colorado</t>
  </si>
  <si>
    <t>Activities of Charities Operating in Colorado</t>
  </si>
  <si>
    <t>Expenses of Charities Operating in Colorado</t>
  </si>
  <si>
    <t>Expenses of Charities Filing IRS Form EZ Operating in Colorado</t>
  </si>
  <si>
    <t>Energy Profile in Colorado 2014</t>
  </si>
  <si>
    <t>NREL</t>
  </si>
  <si>
    <t>443p-eijy</t>
  </si>
  <si>
    <t>Geothermal Potential in Colorado 2009</t>
  </si>
  <si>
    <t>Weather Station in San Luis Valley Colorado 2009</t>
  </si>
  <si>
    <t>fph6-vi4y</t>
  </si>
  <si>
    <t>Weather Station in Pueblo Colorado 2011</t>
  </si>
  <si>
    <t>ii3b-uafi</t>
  </si>
  <si>
    <t>Wind Potential for Colorado 2014</t>
  </si>
  <si>
    <t>yajv-ea35</t>
  </si>
  <si>
    <t>Biomass Potential in Colorado 2014</t>
  </si>
  <si>
    <t>9bzu-nqxb</t>
  </si>
  <si>
    <t>Biomethane Potential in Colorado 2014</t>
  </si>
  <si>
    <t>fypu-tup4</t>
  </si>
  <si>
    <t>Weather Station in Lowry Range Colorado 2014</t>
  </si>
  <si>
    <t>5s6g-ze7t</t>
  </si>
  <si>
    <t>Solar PV Capacity Factor in Colorado 2015</t>
  </si>
  <si>
    <t>Solar Global Horizontal Irradiance in Colorado 2014</t>
  </si>
  <si>
    <t>Solar Direct Normal Irradiance in Colorado 2014</t>
  </si>
  <si>
    <t>Weather Station in Swink Colorado 2015</t>
  </si>
  <si>
    <t>wpcp-usqg</t>
  </si>
  <si>
    <t>Alternative Energy Laws and Incentives in Colorado 2014</t>
  </si>
  <si>
    <t>nxw4-ev8w</t>
  </si>
  <si>
    <t>Weather in Golden Colorado 2005</t>
  </si>
  <si>
    <t>Weather Station in Aurora Colorado 2014</t>
  </si>
  <si>
    <t>e86d-vx82</t>
  </si>
  <si>
    <t>Weather Station in Boulder Colorado 2015</t>
  </si>
  <si>
    <t>pfjr-vhp3</t>
  </si>
  <si>
    <t>Weather Station in South Park Colorado 2015</t>
  </si>
  <si>
    <t>yree-6k9x</t>
  </si>
  <si>
    <t>Alternative Fuels and Electric Vehicle Charging Station Locations in Colorado</t>
  </si>
  <si>
    <t>team-3ugz</t>
  </si>
  <si>
    <t>Events and Festivals in Colorado</t>
  </si>
  <si>
    <t>OEDIT</t>
  </si>
  <si>
    <t>Cellular Performance Tests in Colorado 2015</t>
  </si>
  <si>
    <t>OITGIS</t>
  </si>
  <si>
    <t>6ad7-gqy3</t>
  </si>
  <si>
    <t>Restaurant Inspections in Tri-County Colorado 2018</t>
  </si>
  <si>
    <t>TCHD</t>
  </si>
  <si>
    <t>Crude Oil Rail Terminals in Colorado 2014</t>
  </si>
  <si>
    <t>USEIA</t>
  </si>
  <si>
    <t>hb4b-8v4q</t>
  </si>
  <si>
    <t>Crude Oil Pipelines in Colorado 2014</t>
  </si>
  <si>
    <t>mv3v-5qet</t>
  </si>
  <si>
    <t>Natural Gas Underground Storage in Colorado 2014</t>
  </si>
  <si>
    <t>evkd-zgn4</t>
  </si>
  <si>
    <t>Electricity Revenue by Utility in US</t>
  </si>
  <si>
    <t>Electricity Net Metering by Utility in US</t>
  </si>
  <si>
    <t>Electricity Revenue in US</t>
  </si>
  <si>
    <t>Natural Gas Prices in Colorado</t>
  </si>
  <si>
    <t>Gasoline Prices in Colorado</t>
  </si>
  <si>
    <t>Wind Turbines in Colorado 2013</t>
  </si>
  <si>
    <t>USGS</t>
  </si>
  <si>
    <t>knn6-7fy9</t>
  </si>
  <si>
    <t>Contour Lines in Colorado</t>
  </si>
  <si>
    <t>National Hydrography Dataset (NHD) in Colorado</t>
  </si>
  <si>
    <t>Restaurant Inspections in Tri-County Colorado</t>
  </si>
  <si>
    <t>Development Projects in Grand Junction Colorado 2019</t>
  </si>
  <si>
    <t>City of Grand Junction</t>
  </si>
  <si>
    <t>Grocery Stores in Grand Junction Colorado</t>
  </si>
  <si>
    <t>Vacant Industrial and Commercial Parcels in Grand Junction Colorado</t>
  </si>
  <si>
    <t>Socrata Links can be to locate a dataset from any other CIM dataset URL.</t>
  </si>
  <si>
    <t>For Example:</t>
  </si>
  <si>
    <t>https://data.colorado.gov/Transportation/Highway-Mileposts-in-Colorado/trm9-dm4m</t>
  </si>
  <si>
    <t xml:space="preserve">can become </t>
  </si>
  <si>
    <t>https://data.colorado.gov/Transportation/Highway-Mileposts-in-Colorado/c8jj-hcxj</t>
  </si>
  <si>
    <t>which redirects to</t>
  </si>
  <si>
    <t>https://data.colorado.gov/Energy/Truck-Station-Electrification-in-Colorado-2014/c8jj-hcxj</t>
  </si>
  <si>
    <t>Copy the ID (4 characters - 4 characters, such as "c8jj-hcxj") and paste it into the end of an existing dataset URL</t>
  </si>
  <si>
    <t>Bic datasets can also be discovered by applying the tag "gocodecolorado" on CIM.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</si>
</sst>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b/>
      <sz val="10"/>
      <name val="Arial"/>
    </font>
    <font>
      <b/>
      <sz val="10"/>
      <color theme="1"/>
      <name val="Trebuchet MS"/>
    </font>
    <font>
      <sz val="10"/>
      <color theme="1"/>
      <name val="Arial"/>
    </font>
    <font>
      <u/>
      <sz val="10"/>
      <color rgb="FF1155CC"/>
      <name val="Trebuchet MS"/>
    </font>
    <font>
      <u/>
      <sz val="10"/>
      <color rgb="FF1155CC"/>
      <name val="Arial"/>
    </font>
    <font>
      <u/>
      <sz val="9"/>
      <color rgb="FF1155CC"/>
      <name val="Trebuchet MS"/>
    </font>
    <font>
      <u/>
      <sz val="10"/>
      <color rgb="FF1155CC"/>
      <name val="Trebuchet MS"/>
    </font>
    <font>
      <u/>
      <sz val="9"/>
      <color rgb="FF1155CC"/>
      <name val="Trebuchet MS"/>
    </font>
    <font>
      <u/>
      <sz val="10"/>
      <color rgb="FF1155CC"/>
      <name val="Trebuchet MS"/>
    </font>
    <font>
      <u/>
      <sz val="9"/>
      <color rgb="FF1155CC"/>
      <name val="Trebuchet MS"/>
    </font>
    <font>
      <u/>
      <sz val="9"/>
      <color rgb="FF0000FF"/>
      <name val="Trebuchet MS"/>
    </font>
    <font>
      <u/>
      <sz val="10"/>
      <color rgb="FF1155CC"/>
      <name val="Trebuchet MS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/>
    <xf numFmtId="0" fontId="7" fillId="0" borderId="0" xfId="0" applyFont="1" applyAlignment="1"/>
    <xf numFmtId="0" fontId="8" fillId="0" borderId="0" xfId="0" applyFont="1" applyAlignment="1"/>
    <xf numFmtId="0" fontId="9" fillId="2" borderId="0" xfId="0" applyFont="1" applyFill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>
      <alignment horizontal="center" wrapText="1"/>
    </xf>
    <xf numFmtId="0" fontId="13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colorado.gov/Energy/Truck-Station-Electrification-in-Colorado-2014/c8jj-hcxj" TargetMode="External"/><Relationship Id="rId2" Type="http://schemas.openxmlformats.org/officeDocument/2006/relationships/hyperlink" Target="https://data.colorado.gov/Transportation/Highway-Mileposts-in-Colorado/c8jj-hcxj" TargetMode="External"/><Relationship Id="rId1" Type="http://schemas.openxmlformats.org/officeDocument/2006/relationships/hyperlink" Target="https://data.colorado.gov/Transportation/Highway-Mileposts-in-Colorado/trm9-dm4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D294"/>
  <sheetViews>
    <sheetView tabSelected="1" workbookViewId="0">
      <selection activeCell="D4" sqref="D4"/>
    </sheetView>
  </sheetViews>
  <sheetFormatPr defaultColWidth="14.42578125" defaultRowHeight="15.75" customHeight="1" x14ac:dyDescent="0.2"/>
  <cols>
    <col min="2" max="2" width="67.140625" customWidth="1"/>
  </cols>
  <sheetData>
    <row r="1" spans="2:4" ht="15.75" customHeight="1" x14ac:dyDescent="0.3">
      <c r="B1" s="1" t="s">
        <v>0</v>
      </c>
      <c r="C1" s="1" t="s">
        <v>1</v>
      </c>
      <c r="D1" s="2" t="s">
        <v>2</v>
      </c>
    </row>
    <row r="2" spans="2:4" ht="15.75" customHeight="1" x14ac:dyDescent="0.3">
      <c r="B2" s="3" t="s">
        <v>3</v>
      </c>
      <c r="C2" s="3" t="s">
        <v>4</v>
      </c>
      <c r="D2" s="4" t="str">
        <f>HYPERLINK("https://data.colorado.gov/Energy/Truck-Station-Electrification-in-Colorado-2014/c8jj-hcxj","c8jj-hcxj")</f>
        <v>c8jj-hcxj</v>
      </c>
    </row>
    <row r="3" spans="2:4" x14ac:dyDescent="0.2">
      <c r="B3" s="3" t="s">
        <v>5</v>
      </c>
      <c r="C3" s="3" t="s">
        <v>6</v>
      </c>
      <c r="D3" s="5" t="str">
        <f>HYPERLINK("https://data.colorado.gov/Business/GDP-by-Metropolitan-Statistical-Area-in-Colorado/82s5-cpkk","82s5-cpkk")</f>
        <v>82s5-cpkk</v>
      </c>
    </row>
    <row r="4" spans="2:4" x14ac:dyDescent="0.2">
      <c r="B4" s="3" t="s">
        <v>7</v>
      </c>
      <c r="C4" s="3" t="s">
        <v>6</v>
      </c>
      <c r="D4" s="5" t="str">
        <f>HYPERLINK("https://data.colorado.gov/Business/Personal-Consumption-Expenditures-by-State/n55r-9hud","n55r-9hud")</f>
        <v>n55r-9hud</v>
      </c>
    </row>
    <row r="5" spans="2:4" ht="15.75" customHeight="1" x14ac:dyDescent="0.35">
      <c r="B5" s="3" t="s">
        <v>8</v>
      </c>
      <c r="C5" s="3" t="s">
        <v>9</v>
      </c>
      <c r="D5" s="6" t="str">
        <f>HYPERLINK("https://data.colorado.gov/dataset/Restaurant-Inspections-in-Boulder-County-Colorado/tuvj-xz3m","tuvj-xz3m")</f>
        <v>tuvj-xz3m</v>
      </c>
    </row>
    <row r="6" spans="2:4" ht="15.75" customHeight="1" x14ac:dyDescent="0.3">
      <c r="B6" s="3" t="s">
        <v>10</v>
      </c>
      <c r="C6" s="3" t="s">
        <v>9</v>
      </c>
      <c r="D6" s="7" t="str">
        <f>HYPERLINK("https://data.colorado.gov/dataset/Septic-Systems-in-Boulder-County-Colorado/ihbp-hi2s/","ihbp-hi2s")</f>
        <v>ihbp-hi2s</v>
      </c>
    </row>
    <row r="7" spans="2:4" ht="15.75" customHeight="1" x14ac:dyDescent="0.3">
      <c r="B7" s="3" t="s">
        <v>11</v>
      </c>
      <c r="C7" s="3" t="s">
        <v>12</v>
      </c>
      <c r="D7" s="7" t="s">
        <v>13</v>
      </c>
    </row>
    <row r="8" spans="2:4" ht="15.75" customHeight="1" x14ac:dyDescent="0.35">
      <c r="B8" s="3" t="s">
        <v>14</v>
      </c>
      <c r="C8" s="3" t="s">
        <v>12</v>
      </c>
      <c r="D8" s="8" t="str">
        <f>HYPERLINK("https://data.colorado.gov/Agriculture/Farmers-Markets-in-Colorado-2017/ms6b-y4xc","ms6b-y4xc")</f>
        <v>ms6b-y4xc</v>
      </c>
    </row>
    <row r="9" spans="2:4" ht="15.75" customHeight="1" x14ac:dyDescent="0.3">
      <c r="B9" s="3" t="s">
        <v>15</v>
      </c>
      <c r="C9" s="3" t="s">
        <v>16</v>
      </c>
      <c r="D9" s="9" t="s">
        <v>17</v>
      </c>
    </row>
    <row r="10" spans="2:4" ht="15.75" customHeight="1" x14ac:dyDescent="0.3">
      <c r="B10" s="3" t="s">
        <v>18</v>
      </c>
      <c r="C10" s="3" t="s">
        <v>16</v>
      </c>
      <c r="D10" s="9" t="s">
        <v>19</v>
      </c>
    </row>
    <row r="11" spans="2:4" ht="15" x14ac:dyDescent="0.3">
      <c r="B11" s="3" t="s">
        <v>20</v>
      </c>
      <c r="C11" s="3" t="s">
        <v>16</v>
      </c>
      <c r="D11" s="9" t="s">
        <v>21</v>
      </c>
    </row>
    <row r="12" spans="2:4" ht="15" x14ac:dyDescent="0.35">
      <c r="B12" s="3" t="s">
        <v>22</v>
      </c>
      <c r="C12" s="3" t="s">
        <v>23</v>
      </c>
      <c r="D12" s="6" t="str">
        <f>HYPERLINK("https://data.colorado.gov/dataset/Long-Term-Employment-Projections-in-Colorado/gyeb-jc69","gyeb-jc69")</f>
        <v>gyeb-jc69</v>
      </c>
    </row>
    <row r="13" spans="2:4" ht="15" x14ac:dyDescent="0.35">
      <c r="B13" s="3" t="s">
        <v>24</v>
      </c>
      <c r="C13" s="3" t="s">
        <v>23</v>
      </c>
      <c r="D13" s="6" t="str">
        <f>HYPERLINK("https://data.colorado.gov/dataset/Short-Term-Employment-Projections-in-Colorado/u2t6-bfhr","u2t6-bfhr")</f>
        <v>u2t6-bfhr</v>
      </c>
    </row>
    <row r="14" spans="2:4" ht="15" x14ac:dyDescent="0.3">
      <c r="B14" s="3" t="s">
        <v>25</v>
      </c>
      <c r="C14" s="3" t="s">
        <v>23</v>
      </c>
      <c r="D14" s="7" t="s">
        <v>26</v>
      </c>
    </row>
    <row r="15" spans="2:4" ht="15" x14ac:dyDescent="0.3">
      <c r="B15" s="3" t="s">
        <v>27</v>
      </c>
      <c r="C15" s="3" t="s">
        <v>23</v>
      </c>
      <c r="D15" s="7" t="s">
        <v>28</v>
      </c>
    </row>
    <row r="16" spans="2:4" ht="15" x14ac:dyDescent="0.3">
      <c r="B16" s="3" t="s">
        <v>29</v>
      </c>
      <c r="C16" s="3" t="s">
        <v>23</v>
      </c>
      <c r="D16" s="7" t="s">
        <v>30</v>
      </c>
    </row>
    <row r="17" spans="2:4" ht="15" x14ac:dyDescent="0.35">
      <c r="B17" s="3" t="s">
        <v>31</v>
      </c>
      <c r="C17" s="3" t="s">
        <v>23</v>
      </c>
      <c r="D17" s="10" t="s">
        <v>32</v>
      </c>
    </row>
    <row r="18" spans="2:4" ht="15" x14ac:dyDescent="0.3">
      <c r="B18" s="3" t="s">
        <v>33</v>
      </c>
      <c r="C18" s="3" t="s">
        <v>23</v>
      </c>
      <c r="D18" s="7" t="str">
        <f>HYPERLINK("https://data.colorado.gov/Labor-Employment/Annual-Census-Population-Estimates-for-Colorado-Co/bu8h-8sux","bu8h-8sux")</f>
        <v>bu8h-8sux</v>
      </c>
    </row>
    <row r="19" spans="2:4" ht="15" x14ac:dyDescent="0.3">
      <c r="B19" s="3" t="s">
        <v>34</v>
      </c>
      <c r="C19" s="3" t="s">
        <v>23</v>
      </c>
      <c r="D19" s="7" t="str">
        <f>HYPERLINK("https://data.colorado.gov/Education/School-Programs-in-Colorado/jnj7-fw37","jnj7-fw37")</f>
        <v>jnj7-fw37</v>
      </c>
    </row>
    <row r="20" spans="2:4" ht="15" x14ac:dyDescent="0.3">
      <c r="B20" s="3" t="s">
        <v>35</v>
      </c>
      <c r="C20" s="3" t="s">
        <v>23</v>
      </c>
      <c r="D20" s="7" t="s">
        <v>36</v>
      </c>
    </row>
    <row r="21" spans="2:4" ht="15" x14ac:dyDescent="0.3">
      <c r="B21" s="3" t="s">
        <v>37</v>
      </c>
      <c r="C21" s="3" t="s">
        <v>23</v>
      </c>
      <c r="D21" s="7" t="s">
        <v>38</v>
      </c>
    </row>
    <row r="22" spans="2:4" ht="15" x14ac:dyDescent="0.3">
      <c r="B22" s="3" t="s">
        <v>39</v>
      </c>
      <c r="C22" s="3" t="s">
        <v>40</v>
      </c>
      <c r="D22" s="7" t="str">
        <f>HYPERLINK("https://data.colorado.gov/Business/Building-Material-Sales-in-Colorado/hbkb-4hbj","hbkb-4hbj")</f>
        <v>hbkb-4hbj</v>
      </c>
    </row>
    <row r="23" spans="2:4" ht="15" x14ac:dyDescent="0.3">
      <c r="B23" s="3" t="s">
        <v>41</v>
      </c>
      <c r="C23" s="3" t="s">
        <v>40</v>
      </c>
      <c r="D23" s="7" t="str">
        <f>HYPERLINK("https://data.colorado.gov/Business/Motor-Vehicle-Sales-in-Colorado/pdd3-umrz","pdd3-umrz")</f>
        <v>pdd3-umrz</v>
      </c>
    </row>
    <row r="24" spans="2:4" ht="15" x14ac:dyDescent="0.3">
      <c r="B24" s="3" t="s">
        <v>42</v>
      </c>
      <c r="C24" s="3" t="s">
        <v>40</v>
      </c>
      <c r="D24" s="7" t="str">
        <f>HYPERLINK("https://data.colorado.gov/Business/Restaurant-Sales-in-Colorado/rjvq-j29g","rjvq-j29g")</f>
        <v>rjvq-j29g</v>
      </c>
    </row>
    <row r="25" spans="2:4" ht="15" x14ac:dyDescent="0.3">
      <c r="B25" s="3" t="s">
        <v>43</v>
      </c>
      <c r="C25" s="3" t="s">
        <v>40</v>
      </c>
      <c r="D25" s="7" t="str">
        <f>HYPERLINK("https://data.colorado.gov/Labor-Employment/DOR-Retail-Sales-by-County-and-Industry/fe4v-h3pk","fe4v-h3pk")</f>
        <v>fe4v-h3pk</v>
      </c>
    </row>
    <row r="26" spans="2:4" ht="15" x14ac:dyDescent="0.3">
      <c r="B26" s="3" t="s">
        <v>44</v>
      </c>
      <c r="C26" s="3" t="s">
        <v>40</v>
      </c>
      <c r="D26" s="7" t="str">
        <f>HYPERLINK("https://data.colorado.gov/Labor-Employment/DOR-Taxes-by-County-and-Industry/ax6t-kdim","ax6t-kdim")</f>
        <v>ax6t-kdim</v>
      </c>
    </row>
    <row r="27" spans="2:4" ht="15" x14ac:dyDescent="0.35">
      <c r="B27" s="3" t="s">
        <v>45</v>
      </c>
      <c r="C27" s="3" t="s">
        <v>40</v>
      </c>
      <c r="D27" s="6" t="str">
        <f>HYPERLINK("https://data.colorado.gov/Business/MED-Licensed-Medical-and-Retail-Marijuana-Business/sqs8-2un5","sqs8-2un5")</f>
        <v>sqs8-2un5</v>
      </c>
    </row>
    <row r="28" spans="2:4" ht="12.75" x14ac:dyDescent="0.2">
      <c r="B28" s="3" t="s">
        <v>46</v>
      </c>
      <c r="C28" s="3" t="s">
        <v>40</v>
      </c>
      <c r="D28" s="5" t="str">
        <f>HYPERLINK("https://data.colorado.gov/Revenue/Marijuana-Sales-Tax-2-9-Revenues-in-Colorado-/3sm5-jtur","3sm5-jtur")</f>
        <v>3sm5-jtur</v>
      </c>
    </row>
    <row r="29" spans="2:4" ht="12.75" x14ac:dyDescent="0.2">
      <c r="B29" s="3" t="s">
        <v>47</v>
      </c>
      <c r="C29" s="3" t="s">
        <v>40</v>
      </c>
      <c r="D29" s="5" t="str">
        <f>HYPERLINK("https://data.colorado.gov/dataset/State-Special-Tax-on-Marijuana-Revenues-by-City/ehk3-i5tr","ehk3-i5tr")</f>
        <v>ehk3-i5tr</v>
      </c>
    </row>
    <row r="30" spans="2:4" ht="12.75" x14ac:dyDescent="0.2">
      <c r="B30" s="3" t="s">
        <v>48</v>
      </c>
      <c r="C30" s="3" t="s">
        <v>40</v>
      </c>
      <c r="D30" s="5" t="str">
        <f>HYPERLINK("https://data.colorado.gov/Revenue/State-Special-Tax-Revenues-from-Marijuana-by-Count/v9m8-x8dh","v9m8-x8dh")</f>
        <v>v9m8-x8dh</v>
      </c>
    </row>
    <row r="31" spans="2:4" ht="12.75" x14ac:dyDescent="0.2">
      <c r="B31" s="3" t="s">
        <v>49</v>
      </c>
      <c r="C31" s="3" t="s">
        <v>40</v>
      </c>
      <c r="D31" s="5" t="str">
        <f>HYPERLINK("https://data.colorado.gov/Revenue/Statewide-Marijuana-Sales-by-County/j7a3-jgd3","j7a3-jgd3")</f>
        <v>j7a3-jgd3</v>
      </c>
    </row>
    <row r="32" spans="2:4" ht="15" x14ac:dyDescent="0.35">
      <c r="B32" s="3" t="s">
        <v>50</v>
      </c>
      <c r="C32" s="3" t="s">
        <v>40</v>
      </c>
      <c r="D32" s="6" t="str">
        <f>HYPERLINK("https://data.colorado.gov/dataset/Liquor-Compliance-Check-Statistics-in-Colorado/kapc-ib6e","kapc-ib6e")</f>
        <v>kapc-ib6e</v>
      </c>
    </row>
    <row r="33" spans="2:4" ht="15" x14ac:dyDescent="0.35">
      <c r="B33" s="3" t="s">
        <v>51</v>
      </c>
      <c r="C33" s="3" t="s">
        <v>40</v>
      </c>
      <c r="D33" s="6" t="str">
        <f>HYPERLINK("https://data.colorado.gov/Business/Recently-Approved-Liquor-Licenses-in-Colorado/htyp-tqzh","htyp-tqzh")</f>
        <v>htyp-tqzh</v>
      </c>
    </row>
    <row r="34" spans="2:4" ht="15" x14ac:dyDescent="0.35">
      <c r="B34" s="3" t="s">
        <v>52</v>
      </c>
      <c r="C34" s="3" t="s">
        <v>40</v>
      </c>
      <c r="D34" s="6" t="str">
        <f>HYPERLINK("https://data.colorado.gov/Business/Liquor-Licenses-in-Colorado/ier5-5ms2","ier5-5ms2")</f>
        <v>ier5-5ms2</v>
      </c>
    </row>
    <row r="35" spans="2:4" ht="15" x14ac:dyDescent="0.35">
      <c r="B35" s="3" t="s">
        <v>53</v>
      </c>
      <c r="C35" s="3" t="s">
        <v>40</v>
      </c>
      <c r="D35" s="6" t="str">
        <f>HYPERLINK("https://data.colorado.gov/Business/Recently-Expired-And-Surrendered-Licenses-in-Color/pwjb-9dd5","pwjb-9dd5")</f>
        <v>pwjb-9dd5</v>
      </c>
    </row>
    <row r="36" spans="2:4" ht="15" x14ac:dyDescent="0.35">
      <c r="B36" s="3" t="s">
        <v>54</v>
      </c>
      <c r="C36" s="3" t="s">
        <v>40</v>
      </c>
      <c r="D36" s="6" t="str">
        <f>HYPERLINK("https://data.colorado.gov/dataset/Breweries-Wineries-and-Distilleries-in-Colorado/9pwz-gi5v","9pwz-gi5v")</f>
        <v>9pwz-gi5v</v>
      </c>
    </row>
    <row r="37" spans="2:4" ht="15" x14ac:dyDescent="0.35">
      <c r="B37" s="3" t="s">
        <v>55</v>
      </c>
      <c r="C37" s="3" t="s">
        <v>40</v>
      </c>
      <c r="D37" s="6" t="str">
        <f>HYPERLINK("https://data.colorado.gov/dataset/Temporary-Manufacturer-Sales-Room-Tasting-Permits-/d4s4-xqg6","d4s4-xqg6")</f>
        <v>d4s4-xqg6</v>
      </c>
    </row>
    <row r="38" spans="2:4" ht="15" x14ac:dyDescent="0.35">
      <c r="B38" s="3" t="s">
        <v>56</v>
      </c>
      <c r="C38" s="3" t="s">
        <v>40</v>
      </c>
      <c r="D38" s="6" t="str">
        <f>HYPERLINK("https://data.colorado.gov/dataset/Special-Events-Requiring-a-Liquor-Permit-in-Colora/d6t8-xish","d6t8-xish")</f>
        <v>d6t8-xish</v>
      </c>
    </row>
    <row r="39" spans="2:4" ht="15" x14ac:dyDescent="0.3">
      <c r="B39" s="3" t="s">
        <v>57</v>
      </c>
      <c r="C39" s="3" t="s">
        <v>40</v>
      </c>
      <c r="D39" s="9" t="s">
        <v>58</v>
      </c>
    </row>
    <row r="40" spans="2:4" ht="15" x14ac:dyDescent="0.3">
      <c r="B40" s="3" t="s">
        <v>59</v>
      </c>
      <c r="C40" s="3" t="s">
        <v>40</v>
      </c>
      <c r="D40" s="9" t="s">
        <v>60</v>
      </c>
    </row>
    <row r="41" spans="2:4" ht="15" x14ac:dyDescent="0.3">
      <c r="B41" s="3" t="s">
        <v>61</v>
      </c>
      <c r="C41" s="3" t="s">
        <v>40</v>
      </c>
      <c r="D41" s="9" t="s">
        <v>62</v>
      </c>
    </row>
    <row r="42" spans="2:4" ht="15" x14ac:dyDescent="0.3">
      <c r="B42" s="3" t="s">
        <v>63</v>
      </c>
      <c r="C42" s="3" t="s">
        <v>40</v>
      </c>
      <c r="D42" s="9" t="s">
        <v>64</v>
      </c>
    </row>
    <row r="43" spans="2:4" ht="15" x14ac:dyDescent="0.3">
      <c r="B43" s="3" t="s">
        <v>65</v>
      </c>
      <c r="C43" s="3" t="s">
        <v>66</v>
      </c>
      <c r="D43" s="7" t="str">
        <f>HYPERLINK("https://data.colorado.gov/Health/Durable-Medical-Equipment-Suppliers-in-Colorado/s7ct-nf65","s7ct-nf65")</f>
        <v>s7ct-nf65</v>
      </c>
    </row>
    <row r="44" spans="2:4" ht="15" x14ac:dyDescent="0.35">
      <c r="B44" s="3" t="s">
        <v>67</v>
      </c>
      <c r="C44" s="3" t="s">
        <v>66</v>
      </c>
      <c r="D44" s="6" t="str">
        <f>HYPERLINK("https://data.colorado.gov/Business/Current-Notaries-in-Colorado/k4uv-yvnk","k4uv-yvnk")</f>
        <v>k4uv-yvnk</v>
      </c>
    </row>
    <row r="45" spans="2:4" ht="15" x14ac:dyDescent="0.3">
      <c r="B45" s="3" t="s">
        <v>68</v>
      </c>
      <c r="C45" s="3" t="s">
        <v>66</v>
      </c>
      <c r="D45" s="7" t="str">
        <f>HYPERLINK("https://data.colorado.gov/Legislative/Directory-of-Lobbyist-Clients-in-Colorado/35k5-cv8s","35k5-cv8s")</f>
        <v>35k5-cv8s</v>
      </c>
    </row>
    <row r="46" spans="2:4" ht="15" x14ac:dyDescent="0.3">
      <c r="B46" s="3" t="s">
        <v>69</v>
      </c>
      <c r="C46" s="3" t="s">
        <v>66</v>
      </c>
      <c r="D46" s="7" t="str">
        <f>HYPERLINK("https://data.colorado.gov/Legislative/Directory-of-Lobbyists-in-Colorado/bqa5-gr84","bqa5-gr84")</f>
        <v>bqa5-gr84</v>
      </c>
    </row>
    <row r="47" spans="2:4" ht="15" x14ac:dyDescent="0.3">
      <c r="B47" s="3" t="s">
        <v>70</v>
      </c>
      <c r="C47" s="3" t="s">
        <v>66</v>
      </c>
      <c r="D47" s="7" t="str">
        <f>HYPERLINK("https://data.colorado.gov/Legislative/Expenses-for-Lobbyists-in-Colorado/eqsm-7ah7","eqsm-7ah7")</f>
        <v>eqsm-7ah7</v>
      </c>
    </row>
    <row r="48" spans="2:4" ht="15" x14ac:dyDescent="0.3">
      <c r="B48" s="3" t="s">
        <v>71</v>
      </c>
      <c r="C48" s="3" t="s">
        <v>66</v>
      </c>
      <c r="D48" s="7" t="str">
        <f>HYPERLINK("https://data.colorado.gov/Legislative/Characterization-of-Lobbyist-Clients-in-Colorado/g89g-muvw","g89g-muvw")</f>
        <v>g89g-muvw</v>
      </c>
    </row>
    <row r="49" spans="2:4" ht="15" x14ac:dyDescent="0.3">
      <c r="B49" s="3" t="s">
        <v>72</v>
      </c>
      <c r="C49" s="3" t="s">
        <v>66</v>
      </c>
      <c r="D49" s="7" t="str">
        <f>HYPERLINK("https://data.colorado.gov/Legislative/Subcontractors-for-Lobbyists-in-Colorado/gcmk-9nwy","gcmk-9nwy")</f>
        <v>gcmk-9nwy</v>
      </c>
    </row>
    <row r="50" spans="2:4" ht="15" x14ac:dyDescent="0.3">
      <c r="B50" s="3" t="s">
        <v>73</v>
      </c>
      <c r="C50" s="3" t="s">
        <v>66</v>
      </c>
      <c r="D50" s="7" t="str">
        <f>HYPERLINK("https://data.colorado.gov/Legislative/Bill-Information-and-Position-with-Income-of-Lobby/gxnn-wthy","gxnn-wthy")</f>
        <v>gxnn-wthy</v>
      </c>
    </row>
    <row r="51" spans="2:4" ht="15" x14ac:dyDescent="0.3">
      <c r="B51" s="3" t="s">
        <v>74</v>
      </c>
      <c r="C51" s="3" t="s">
        <v>66</v>
      </c>
      <c r="D51" s="7" t="s">
        <v>75</v>
      </c>
    </row>
    <row r="52" spans="2:4" ht="15" x14ac:dyDescent="0.3">
      <c r="B52" s="3" t="s">
        <v>76</v>
      </c>
      <c r="C52" s="3" t="s">
        <v>66</v>
      </c>
      <c r="D52" s="9" t="s">
        <v>77</v>
      </c>
    </row>
    <row r="53" spans="2:4" ht="15" x14ac:dyDescent="0.3">
      <c r="B53" s="3" t="s">
        <v>78</v>
      </c>
      <c r="C53" s="3" t="s">
        <v>66</v>
      </c>
      <c r="D53" s="9" t="s">
        <v>79</v>
      </c>
    </row>
    <row r="54" spans="2:4" ht="15" x14ac:dyDescent="0.3">
      <c r="B54" s="3" t="s">
        <v>80</v>
      </c>
      <c r="C54" s="3" t="s">
        <v>66</v>
      </c>
      <c r="D54" s="9" t="s">
        <v>81</v>
      </c>
    </row>
    <row r="55" spans="2:4" ht="15" x14ac:dyDescent="0.3">
      <c r="B55" s="3" t="s">
        <v>82</v>
      </c>
      <c r="C55" s="3" t="s">
        <v>66</v>
      </c>
      <c r="D55" s="7" t="s">
        <v>83</v>
      </c>
    </row>
    <row r="56" spans="2:4" ht="15" x14ac:dyDescent="0.3">
      <c r="B56" s="3" t="s">
        <v>84</v>
      </c>
      <c r="C56" s="3" t="s">
        <v>66</v>
      </c>
      <c r="D56" s="9" t="s">
        <v>85</v>
      </c>
    </row>
    <row r="57" spans="2:4" ht="15" x14ac:dyDescent="0.3">
      <c r="B57" s="3" t="s">
        <v>86</v>
      </c>
      <c r="C57" s="3" t="s">
        <v>66</v>
      </c>
      <c r="D57" s="9" t="s">
        <v>87</v>
      </c>
    </row>
    <row r="58" spans="2:4" ht="15" x14ac:dyDescent="0.3">
      <c r="B58" s="3" t="s">
        <v>88</v>
      </c>
      <c r="C58" s="3" t="s">
        <v>66</v>
      </c>
      <c r="D58" s="9" t="s">
        <v>89</v>
      </c>
    </row>
    <row r="59" spans="2:4" ht="15" x14ac:dyDescent="0.3">
      <c r="B59" s="3" t="s">
        <v>90</v>
      </c>
      <c r="C59" s="3" t="s">
        <v>66</v>
      </c>
      <c r="D59" s="7" t="s">
        <v>91</v>
      </c>
    </row>
    <row r="60" spans="2:4" ht="15" x14ac:dyDescent="0.3">
      <c r="B60" s="3" t="s">
        <v>92</v>
      </c>
      <c r="C60" s="3" t="s">
        <v>66</v>
      </c>
      <c r="D60" s="9" t="s">
        <v>93</v>
      </c>
    </row>
    <row r="61" spans="2:4" ht="15" x14ac:dyDescent="0.3">
      <c r="B61" s="3" t="s">
        <v>94</v>
      </c>
      <c r="C61" s="3" t="s">
        <v>66</v>
      </c>
      <c r="D61" s="9" t="s">
        <v>95</v>
      </c>
    </row>
    <row r="62" spans="2:4" ht="15" x14ac:dyDescent="0.3">
      <c r="B62" s="3" t="s">
        <v>96</v>
      </c>
      <c r="C62" s="3" t="s">
        <v>66</v>
      </c>
      <c r="D62" s="9" t="s">
        <v>97</v>
      </c>
    </row>
    <row r="63" spans="2:4" ht="15" x14ac:dyDescent="0.3">
      <c r="B63" s="3" t="s">
        <v>98</v>
      </c>
      <c r="C63" s="3" t="s">
        <v>66</v>
      </c>
      <c r="D63" s="9" t="s">
        <v>99</v>
      </c>
    </row>
    <row r="64" spans="2:4" ht="15" x14ac:dyDescent="0.3">
      <c r="B64" s="3" t="s">
        <v>100</v>
      </c>
      <c r="C64" s="3" t="s">
        <v>66</v>
      </c>
      <c r="D64" s="9" t="s">
        <v>101</v>
      </c>
    </row>
    <row r="65" spans="2:4" ht="15" x14ac:dyDescent="0.3">
      <c r="B65" s="3" t="s">
        <v>102</v>
      </c>
      <c r="C65" s="3" t="s">
        <v>66</v>
      </c>
      <c r="D65" s="9" t="s">
        <v>103</v>
      </c>
    </row>
    <row r="66" spans="2:4" ht="15" x14ac:dyDescent="0.3">
      <c r="B66" s="3" t="s">
        <v>104</v>
      </c>
      <c r="C66" s="3" t="s">
        <v>66</v>
      </c>
      <c r="D66" s="7" t="s">
        <v>105</v>
      </c>
    </row>
    <row r="67" spans="2:4" ht="15" x14ac:dyDescent="0.3">
      <c r="B67" s="3" t="s">
        <v>106</v>
      </c>
      <c r="C67" s="3" t="s">
        <v>66</v>
      </c>
      <c r="D67" s="9" t="s">
        <v>107</v>
      </c>
    </row>
    <row r="68" spans="2:4" ht="15" x14ac:dyDescent="0.3">
      <c r="B68" s="3" t="s">
        <v>108</v>
      </c>
      <c r="C68" s="3" t="s">
        <v>66</v>
      </c>
      <c r="D68" s="9" t="s">
        <v>109</v>
      </c>
    </row>
    <row r="69" spans="2:4" ht="15" x14ac:dyDescent="0.3">
      <c r="B69" s="3" t="s">
        <v>110</v>
      </c>
      <c r="C69" s="3" t="s">
        <v>66</v>
      </c>
      <c r="D69" s="9" t="s">
        <v>111</v>
      </c>
    </row>
    <row r="70" spans="2:4" ht="15" x14ac:dyDescent="0.3">
      <c r="B70" s="3" t="s">
        <v>112</v>
      </c>
      <c r="C70" s="3" t="s">
        <v>66</v>
      </c>
      <c r="D70" s="7" t="s">
        <v>113</v>
      </c>
    </row>
    <row r="71" spans="2:4" ht="15" x14ac:dyDescent="0.3">
      <c r="B71" s="3" t="s">
        <v>114</v>
      </c>
      <c r="C71" s="3" t="s">
        <v>66</v>
      </c>
      <c r="D71" s="7" t="s">
        <v>115</v>
      </c>
    </row>
    <row r="72" spans="2:4" ht="15" x14ac:dyDescent="0.3">
      <c r="B72" s="3" t="s">
        <v>116</v>
      </c>
      <c r="C72" s="3" t="s">
        <v>66</v>
      </c>
      <c r="D72" s="7" t="s">
        <v>117</v>
      </c>
    </row>
    <row r="73" spans="2:4" ht="15" x14ac:dyDescent="0.3">
      <c r="B73" s="3" t="s">
        <v>118</v>
      </c>
      <c r="C73" s="3" t="s">
        <v>66</v>
      </c>
      <c r="D73" s="9" t="s">
        <v>119</v>
      </c>
    </row>
    <row r="74" spans="2:4" ht="15" x14ac:dyDescent="0.3">
      <c r="B74" s="3" t="s">
        <v>120</v>
      </c>
      <c r="C74" s="3" t="s">
        <v>121</v>
      </c>
      <c r="D74" s="7" t="str">
        <f>HYPERLINK("https://data.colorado.gov/Transportation/Colorado-Airports/x5bw-ax3d","x5bw-ax3d")</f>
        <v>x5bw-ax3d</v>
      </c>
    </row>
    <row r="75" spans="2:4" ht="15" x14ac:dyDescent="0.3">
      <c r="B75" s="3" t="s">
        <v>122</v>
      </c>
      <c r="C75" s="3" t="s">
        <v>121</v>
      </c>
      <c r="D75" s="7" t="str">
        <f>HYPERLINK("https://data.colorado.gov/Transportation/Highway-Traffic-Counts-in-Colorado-for-2015/3bgg-gcfa","3bgg-gcfa")</f>
        <v>3bgg-gcfa</v>
      </c>
    </row>
    <row r="76" spans="2:4" ht="15" x14ac:dyDescent="0.3">
      <c r="B76" s="3" t="s">
        <v>123</v>
      </c>
      <c r="C76" s="3" t="s">
        <v>121</v>
      </c>
      <c r="D76" s="7" t="str">
        <f>HYPERLINK("https://data.colorado.gov/Transportation/Highway-Traffic-Counts-in-Colorado-2016/ue4w-dnyi","ue4w-dnyi")</f>
        <v>ue4w-dnyi</v>
      </c>
    </row>
    <row r="77" spans="2:4" ht="15" x14ac:dyDescent="0.3">
      <c r="B77" s="3" t="s">
        <v>124</v>
      </c>
      <c r="C77" s="3" t="s">
        <v>121</v>
      </c>
      <c r="D77" s="7" t="str">
        <f>HYPERLINK("https://data.colorado.gov/Transportation/Highway-Quality-2016-In-Colorado/d6bh-7i9s","d6bh-7i9s")</f>
        <v>d6bh-7i9s</v>
      </c>
    </row>
    <row r="78" spans="2:4" ht="15" x14ac:dyDescent="0.3">
      <c r="B78" s="3" t="s">
        <v>125</v>
      </c>
      <c r="C78" s="3" t="s">
        <v>121</v>
      </c>
      <c r="D78" s="7" t="str">
        <f>HYPERLINK("https://data.colorado.gov/Transportation/Highway-Traffic-Counts-in-Colorado-2017/4vf9-vbyi","4vf9-vbyi")</f>
        <v>4vf9-vbyi</v>
      </c>
    </row>
    <row r="79" spans="2:4" ht="15" x14ac:dyDescent="0.35">
      <c r="B79" s="3" t="s">
        <v>126</v>
      </c>
      <c r="C79" s="3" t="s">
        <v>121</v>
      </c>
      <c r="D79" s="6" t="str">
        <f>HYPERLINK("https://data.colorado.gov/dataset/Highway-Quality-in-Colorado-2017/7amf-p4uj","7amf-p4uj")</f>
        <v>7amf-p4uj</v>
      </c>
    </row>
    <row r="80" spans="2:4" ht="12.75" x14ac:dyDescent="0.2">
      <c r="B80" s="3" t="s">
        <v>127</v>
      </c>
      <c r="C80" s="3" t="s">
        <v>121</v>
      </c>
      <c r="D80" s="5" t="str">
        <f>HYPERLINK("https://data.colorado.gov/Transportation/Road-Traffic-Counts-in-Colorado-2015/3b56-km3g","3b56-km3g")</f>
        <v>3b56-km3g</v>
      </c>
    </row>
    <row r="81" spans="2:4" ht="12.75" x14ac:dyDescent="0.2">
      <c r="B81" s="3" t="s">
        <v>128</v>
      </c>
      <c r="C81" s="3" t="s">
        <v>121</v>
      </c>
      <c r="D81" s="5" t="str">
        <f>HYPERLINK("https://data.colorado.gov/Transportation/Road-Traffic-Counts-in-Colorado-2017/uzf4-3qtt","uzf4-3qtt")</f>
        <v>uzf4-3qtt</v>
      </c>
    </row>
    <row r="82" spans="2:4" ht="12.75" x14ac:dyDescent="0.2">
      <c r="B82" s="3" t="s">
        <v>129</v>
      </c>
      <c r="C82" s="3" t="s">
        <v>121</v>
      </c>
      <c r="D82" s="5" t="str">
        <f>HYPERLINK("https://data.colorado.gov/Transportation/Road-Traffic-Counts-in-Colorado-2016/x5dz-rik8","x5dz-rik8")</f>
        <v>x5dz-rik8</v>
      </c>
    </row>
    <row r="83" spans="2:4" ht="15" x14ac:dyDescent="0.35">
      <c r="B83" s="3" t="s">
        <v>130</v>
      </c>
      <c r="C83" s="3" t="s">
        <v>121</v>
      </c>
      <c r="D83" s="8" t="str">
        <f>HYPERLINK("https://data.colorado.gov/dataset/Road-Surface-Treatment-Projects-in-Colorado-2017/uiuh-m69w","uiuh-m69w")</f>
        <v>uiuh-m69w</v>
      </c>
    </row>
    <row r="84" spans="2:4" ht="15" x14ac:dyDescent="0.3">
      <c r="B84" s="3" t="s">
        <v>131</v>
      </c>
      <c r="C84" s="3" t="s">
        <v>121</v>
      </c>
      <c r="D84" s="7" t="str">
        <f>HYPERLINK("https://data.colorado.gov/Transportation/Construction-Project-Line-Segments-for-Funded-Road/dnyf-3m59","dnyf-3m59")</f>
        <v>dnyf-3m59</v>
      </c>
    </row>
    <row r="85" spans="2:4" ht="15" x14ac:dyDescent="0.3">
      <c r="B85" s="3" t="s">
        <v>132</v>
      </c>
      <c r="C85" s="3" t="s">
        <v>121</v>
      </c>
      <c r="D85" s="7" t="str">
        <f>HYPERLINK("https://data.colorado.gov/Transportation/Construction-Projects-Endpoints-for-Funded-Roads-i/7bzf-viss","7bzf-viss")</f>
        <v>7bzf-viss</v>
      </c>
    </row>
    <row r="86" spans="2:4" ht="15" x14ac:dyDescent="0.3">
      <c r="B86" s="3" t="s">
        <v>133</v>
      </c>
      <c r="C86" s="3" t="s">
        <v>121</v>
      </c>
      <c r="D86" s="7" t="str">
        <f>HYPERLINK("https://data.colorado.gov/Transportation/Sign-Locations-in-Colorado/emmy-a4kg","emmy-a4kg")</f>
        <v>emmy-a4kg</v>
      </c>
    </row>
    <row r="87" spans="2:4" ht="15" x14ac:dyDescent="0.3">
      <c r="B87" s="3" t="s">
        <v>134</v>
      </c>
      <c r="C87" s="3" t="s">
        <v>121</v>
      </c>
      <c r="D87" s="7" t="str">
        <f>HYPERLINK("https://data.colorado.gov/Transportation/Sign-Posts-in-Colorado/gh3v-k494","gh3v-k494")</f>
        <v>gh3v-k494</v>
      </c>
    </row>
    <row r="88" spans="2:4" ht="15" x14ac:dyDescent="0.3">
      <c r="B88" s="3" t="s">
        <v>135</v>
      </c>
      <c r="C88" s="3" t="s">
        <v>121</v>
      </c>
      <c r="D88" s="7" t="str">
        <f>HYPERLINK("https://data.colorado.gov/Transportation/Sign-Panels-in-Colorado/vqzj-5nyt","vqzj-5nyt")</f>
        <v>vqzj-5nyt</v>
      </c>
    </row>
    <row r="89" spans="2:4" ht="15" x14ac:dyDescent="0.3">
      <c r="B89" s="3" t="s">
        <v>136</v>
      </c>
      <c r="C89" s="3" t="s">
        <v>121</v>
      </c>
      <c r="D89" s="7" t="str">
        <f>HYPERLINK("https://data.colorado.gov/Transportation/Road-Surface-Treatment-Projects-2016-in-Colorado/9ghp-7fx6","9ghp-7fx6")</f>
        <v>9ghp-7fx6</v>
      </c>
    </row>
    <row r="90" spans="2:4" ht="15" x14ac:dyDescent="0.3">
      <c r="B90" s="3" t="s">
        <v>137</v>
      </c>
      <c r="C90" s="3" t="s">
        <v>121</v>
      </c>
      <c r="D90" s="7" t="str">
        <f>HYPERLINK("https://data.colorado.gov/Transportation/Highway-Quality-2015-in-Colorado/uhup-hcc4","uhup-hcc4")</f>
        <v>uhup-hcc4</v>
      </c>
    </row>
    <row r="91" spans="2:4" ht="15" x14ac:dyDescent="0.3">
      <c r="B91" s="3" t="s">
        <v>138</v>
      </c>
      <c r="C91" s="3" t="s">
        <v>121</v>
      </c>
      <c r="D91" s="7" t="str">
        <f>HYPERLINK("https://data.colorado.gov/Transportation/Road-Surface-Treatment-Projects-2015-in-Colorado/nbem-wipy","nbem-wipy")</f>
        <v>nbem-wipy</v>
      </c>
    </row>
    <row r="92" spans="2:4" ht="15" x14ac:dyDescent="0.3">
      <c r="B92" s="3" t="s">
        <v>139</v>
      </c>
      <c r="C92" s="3" t="s">
        <v>121</v>
      </c>
      <c r="D92" s="7" t="str">
        <f>HYPERLINK("https://data.colorado.gov/Transportation/Highway-Traffic-Counts-in-Colorado/4h6z-rhfw","4h6z-rhfw")</f>
        <v>4h6z-rhfw</v>
      </c>
    </row>
    <row r="93" spans="2:4" ht="15" x14ac:dyDescent="0.3">
      <c r="B93" s="3" t="s">
        <v>140</v>
      </c>
      <c r="C93" s="3" t="s">
        <v>121</v>
      </c>
      <c r="D93" s="7" t="str">
        <f>HYPERLINK("https://data.colorado.gov/Transportation/Road-Traffic-Counts-in-Colorado/dx5q-y5je","dx5q-y5je")</f>
        <v>dx5q-y5je</v>
      </c>
    </row>
    <row r="94" spans="2:4" ht="15" x14ac:dyDescent="0.3">
      <c r="B94" s="3" t="s">
        <v>141</v>
      </c>
      <c r="C94" s="3" t="s">
        <v>121</v>
      </c>
      <c r="D94" s="7" t="str">
        <f>HYPERLINK("https://data.colorado.gov/Environment/Noxious-Weeds-in-Colorado-2014/mguq-rjzb","mguq-rjzb")</f>
        <v>mguq-rjzb</v>
      </c>
    </row>
    <row r="95" spans="2:4" ht="15" x14ac:dyDescent="0.3">
      <c r="B95" s="3" t="s">
        <v>142</v>
      </c>
      <c r="C95" s="3" t="s">
        <v>121</v>
      </c>
      <c r="D95" s="7" t="str">
        <f>HYPERLINK("https://data.colorado.gov/Transportation/Highway-Quality-in-Colorado/49ck-u67r","49ck-u67r")</f>
        <v>49ck-u67r</v>
      </c>
    </row>
    <row r="96" spans="2:4" ht="15" x14ac:dyDescent="0.3">
      <c r="B96" s="3" t="s">
        <v>143</v>
      </c>
      <c r="C96" s="3" t="s">
        <v>121</v>
      </c>
      <c r="D96" s="7" t="str">
        <f>HYPERLINK("https://data.colorado.gov/Transportation/Road-Surface-Treatment-Projects-in-Colorado/gi9w-h59d","gi9w-h59d")</f>
        <v>gi9w-h59d</v>
      </c>
    </row>
    <row r="97" spans="2:4" ht="15" x14ac:dyDescent="0.3">
      <c r="B97" s="3" t="s">
        <v>144</v>
      </c>
      <c r="C97" s="3" t="s">
        <v>121</v>
      </c>
      <c r="D97" s="7" t="s">
        <v>145</v>
      </c>
    </row>
    <row r="98" spans="2:4" ht="15" x14ac:dyDescent="0.3">
      <c r="B98" s="3" t="s">
        <v>146</v>
      </c>
      <c r="C98" s="3" t="s">
        <v>121</v>
      </c>
      <c r="D98" s="7" t="s">
        <v>147</v>
      </c>
    </row>
    <row r="99" spans="2:4" ht="15" x14ac:dyDescent="0.3">
      <c r="B99" s="3" t="s">
        <v>148</v>
      </c>
      <c r="C99" s="3" t="s">
        <v>121</v>
      </c>
      <c r="D99" s="7" t="s">
        <v>149</v>
      </c>
    </row>
    <row r="100" spans="2:4" ht="15" x14ac:dyDescent="0.3">
      <c r="B100" s="3" t="s">
        <v>150</v>
      </c>
      <c r="C100" s="3" t="s">
        <v>121</v>
      </c>
      <c r="D100" s="7" t="s">
        <v>151</v>
      </c>
    </row>
    <row r="101" spans="2:4" ht="15" x14ac:dyDescent="0.3">
      <c r="B101" s="3" t="s">
        <v>152</v>
      </c>
      <c r="C101" s="3" t="s">
        <v>121</v>
      </c>
      <c r="D101" s="7" t="s">
        <v>153</v>
      </c>
    </row>
    <row r="102" spans="2:4" ht="15" x14ac:dyDescent="0.3">
      <c r="B102" s="3" t="s">
        <v>154</v>
      </c>
      <c r="C102" s="3" t="s">
        <v>121</v>
      </c>
      <c r="D102" s="7" t="s">
        <v>155</v>
      </c>
    </row>
    <row r="103" spans="2:4" ht="15" x14ac:dyDescent="0.3">
      <c r="B103" s="3" t="s">
        <v>156</v>
      </c>
      <c r="C103" s="3" t="s">
        <v>121</v>
      </c>
      <c r="D103" s="7" t="s">
        <v>157</v>
      </c>
    </row>
    <row r="104" spans="2:4" ht="15" x14ac:dyDescent="0.3">
      <c r="B104" s="3" t="s">
        <v>158</v>
      </c>
      <c r="C104" s="3" t="s">
        <v>121</v>
      </c>
      <c r="D104" s="7" t="str">
        <f>HYPERLINK("https://data.colorado.gov/Environment/Noxious-Weeds-2010/8hx8-24k6","8hx8-24k6")</f>
        <v>8hx8-24k6</v>
      </c>
    </row>
    <row r="105" spans="2:4" ht="15" x14ac:dyDescent="0.3">
      <c r="B105" s="3" t="s">
        <v>159</v>
      </c>
      <c r="C105" s="3" t="s">
        <v>121</v>
      </c>
      <c r="D105" s="7" t="s">
        <v>160</v>
      </c>
    </row>
    <row r="106" spans="2:4" ht="15" x14ac:dyDescent="0.3">
      <c r="B106" s="3" t="s">
        <v>161</v>
      </c>
      <c r="C106" s="3" t="s">
        <v>121</v>
      </c>
      <c r="D106" s="7" t="str">
        <f>HYPERLINK("https://data.colorado.gov/Transportation/Colorado-Highways/2h6w-z9ry","2h6w-z9ry")</f>
        <v>2h6w-z9ry</v>
      </c>
    </row>
    <row r="107" spans="2:4" ht="15" x14ac:dyDescent="0.3">
      <c r="B107" s="3" t="s">
        <v>162</v>
      </c>
      <c r="C107" s="3" t="s">
        <v>121</v>
      </c>
      <c r="D107" s="7" t="str">
        <f>HYPERLINK("https://data.colorado.gov/Transportation/Colorado-Major-Roads/e7ye-tasg","e7ye-tasg")</f>
        <v>e7ye-tasg</v>
      </c>
    </row>
    <row r="108" spans="2:4" ht="15" x14ac:dyDescent="0.3">
      <c r="B108" s="3" t="s">
        <v>163</v>
      </c>
      <c r="C108" s="3" t="s">
        <v>121</v>
      </c>
      <c r="D108" s="7" t="str">
        <f>HYPERLINK("https://data.colorado.gov/Transportation/Colorado-Local-Roads/qvrk-xsmj","qvrk-xsmj")</f>
        <v>qvrk-xsmj</v>
      </c>
    </row>
    <row r="109" spans="2:4" ht="15" x14ac:dyDescent="0.3">
      <c r="B109" s="3" t="s">
        <v>164</v>
      </c>
      <c r="C109" s="3" t="s">
        <v>121</v>
      </c>
      <c r="D109" s="7" t="str">
        <f>HYPERLINK("https://data.colorado.gov/Transportation/Colorado-Highway-Routes/xs2v-uzeg","xs2v-uzeg")</f>
        <v>xs2v-uzeg</v>
      </c>
    </row>
    <row r="110" spans="2:4" ht="15" x14ac:dyDescent="0.3">
      <c r="B110" s="3" t="s">
        <v>165</v>
      </c>
      <c r="C110" s="3" t="s">
        <v>121</v>
      </c>
      <c r="D110" s="7" t="str">
        <f>HYPERLINK("https://data.colorado.gov/Transportation/Colorado-Railroads/hpem-wb68","hpem-wb68")</f>
        <v>hpem-wb68</v>
      </c>
    </row>
    <row r="111" spans="2:4" ht="15" x14ac:dyDescent="0.3">
      <c r="B111" s="3" t="s">
        <v>166</v>
      </c>
      <c r="C111" s="3" t="s">
        <v>121</v>
      </c>
      <c r="D111" s="7" t="str">
        <f>HYPERLINK("https://data.colorado.gov/Transportation/Colorado-Counties/67vn-ijga","67vn-ijga")</f>
        <v>67vn-ijga</v>
      </c>
    </row>
    <row r="112" spans="2:4" ht="15" x14ac:dyDescent="0.3">
      <c r="B112" s="3" t="s">
        <v>167</v>
      </c>
      <c r="C112" s="3" t="s">
        <v>121</v>
      </c>
      <c r="D112" s="7" t="str">
        <f>HYPERLINK("https://data.colorado.gov/Transportation/Colorado-Highway-Milepoints/9syq-9vv5","9syq-9vv5")</f>
        <v>9syq-9vv5</v>
      </c>
    </row>
    <row r="113" spans="2:4" ht="15" x14ac:dyDescent="0.3">
      <c r="B113" s="3" t="s">
        <v>168</v>
      </c>
      <c r="C113" s="3" t="s">
        <v>121</v>
      </c>
      <c r="D113" s="7" t="str">
        <f>HYPERLINK("https://data.colorado.gov/Transportation/Colorado-Highway-Mileposts-GPS/trm9-dm4m","trm9-dm4m")</f>
        <v>trm9-dm4m</v>
      </c>
    </row>
    <row r="114" spans="2:4" ht="15" x14ac:dyDescent="0.3">
      <c r="B114" s="3" t="s">
        <v>169</v>
      </c>
      <c r="C114" s="3" t="s">
        <v>121</v>
      </c>
      <c r="D114" s="7" t="str">
        <f>HYPERLINK("https://data.colorado.gov/Water/Colorado-Lakes/uksn-8qya","uksn-8qya")</f>
        <v>uksn-8qya</v>
      </c>
    </row>
    <row r="115" spans="2:4" ht="15" x14ac:dyDescent="0.3">
      <c r="B115" s="3" t="s">
        <v>170</v>
      </c>
      <c r="C115" s="3" t="s">
        <v>121</v>
      </c>
      <c r="D115" s="7" t="str">
        <f>HYPERLINK("https://data.colorado.gov/Water/Colorado-Streams/x238-vje7","x238-vje7")</f>
        <v>x238-vje7</v>
      </c>
    </row>
    <row r="116" spans="2:4" ht="15" x14ac:dyDescent="0.3">
      <c r="B116" s="3" t="s">
        <v>171</v>
      </c>
      <c r="C116" s="3" t="s">
        <v>121</v>
      </c>
      <c r="D116" s="7" t="str">
        <f>HYPERLINK("https://data.colorado.gov/Transportation/Colorado-Cities/7nuk-vzhq","7nuk-vzhq")</f>
        <v>7nuk-vzhq</v>
      </c>
    </row>
    <row r="117" spans="2:4" ht="15" x14ac:dyDescent="0.3">
      <c r="B117" s="3" t="s">
        <v>172</v>
      </c>
      <c r="C117" s="3" t="s">
        <v>173</v>
      </c>
      <c r="D117" s="7" t="str">
        <f>HYPERLINK("https://data.colorado.gov/Public-Safety/Crime-Offenses-Reported-by-Police-District-in-Colo/ya69-n6ta","ya69-n6ta")</f>
        <v>ya69-n6ta</v>
      </c>
    </row>
    <row r="118" spans="2:4" ht="15" x14ac:dyDescent="0.35">
      <c r="B118" s="3" t="s">
        <v>174</v>
      </c>
      <c r="C118" s="3" t="s">
        <v>173</v>
      </c>
      <c r="D118" s="6" t="str">
        <f>HYPERLINK("https://data.colorado.gov/Public-Safety/Crimes-in-Colorado-2016-and-2017/j6g4-gayk","j6g4-gayk")</f>
        <v>j6g4-gayk</v>
      </c>
    </row>
    <row r="119" spans="2:4" ht="15" x14ac:dyDescent="0.35">
      <c r="B119" s="3" t="s">
        <v>175</v>
      </c>
      <c r="C119" s="3" t="s">
        <v>173</v>
      </c>
      <c r="D119" s="6" t="str">
        <f>HYPERLINK("https://data.colorado.gov/Public-Safety/Crimes-in-Colorado-1997-to-2015/6vnq-az4b","6vnq-az4b")</f>
        <v>6vnq-az4b</v>
      </c>
    </row>
    <row r="120" spans="2:4" ht="12.75" x14ac:dyDescent="0.2">
      <c r="B120" s="3" t="s">
        <v>176</v>
      </c>
      <c r="C120" s="3" t="s">
        <v>173</v>
      </c>
      <c r="D120" s="5" t="str">
        <f>HYPERLINK("https://data.colorado.gov/Public-Safety/Colorado-Crime-Stats-Viewer/hwz6-96jc/","hwz6-96jc")</f>
        <v>hwz6-96jc</v>
      </c>
    </row>
    <row r="121" spans="2:4" ht="15" x14ac:dyDescent="0.3">
      <c r="B121" s="3" t="s">
        <v>177</v>
      </c>
      <c r="C121" s="3" t="s">
        <v>173</v>
      </c>
      <c r="D121" s="7" t="str">
        <f>HYPERLINK("https://data.colorado.gov/Public-Safety/Crime-Arrests-by-Police-District-in-Colorado/2e5i-5hfy","2e5i-5hfy")</f>
        <v>2e5i-5hfy</v>
      </c>
    </row>
    <row r="122" spans="2:4" ht="15" x14ac:dyDescent="0.35">
      <c r="B122" s="3" t="s">
        <v>178</v>
      </c>
      <c r="C122" s="3" t="s">
        <v>173</v>
      </c>
      <c r="D122" s="8" t="str">
        <f>HYPERLINK("https://data.colorado.gov/Public-Safety/Firearm-Transactions-in-Colorado/imfq-n268","imfq-n268")</f>
        <v>imfq-n268</v>
      </c>
    </row>
    <row r="123" spans="2:4" ht="15" x14ac:dyDescent="0.35">
      <c r="B123" s="3" t="s">
        <v>179</v>
      </c>
      <c r="C123" s="3" t="s">
        <v>173</v>
      </c>
      <c r="D123" s="8" t="str">
        <f>HYPERLINK("https://data.colorado.gov/Public-Safety/Concealed-Handgun-Permit-Counts-in-Colorado/fv5d-rvkc","fv5d-rvkc")</f>
        <v>fv5d-rvkc</v>
      </c>
    </row>
    <row r="124" spans="2:4" ht="15" x14ac:dyDescent="0.35">
      <c r="B124" s="3" t="s">
        <v>180</v>
      </c>
      <c r="C124" s="3" t="s">
        <v>173</v>
      </c>
      <c r="D124" s="8" t="str">
        <f>HYPERLINK("https://data.colorado.gov/Public-Safety/Firearm-Sale-Fugitive-Arrests-in-Colorado/kwih-avzs","kwih-avzs")</f>
        <v>kwih-avzs</v>
      </c>
    </row>
    <row r="125" spans="2:4" ht="15" x14ac:dyDescent="0.35">
      <c r="B125" s="3" t="s">
        <v>181</v>
      </c>
      <c r="C125" s="3" t="s">
        <v>173</v>
      </c>
      <c r="D125" s="8" t="str">
        <f>HYPERLINK("https://data.colorado.gov/Public-Safety/Firearm-Sale-Denials-in-Colorado/sbud-c5kj","sbud-c5kj")</f>
        <v>sbud-c5kj</v>
      </c>
    </row>
    <row r="126" spans="2:4" ht="15" x14ac:dyDescent="0.35">
      <c r="B126" s="3" t="s">
        <v>182</v>
      </c>
      <c r="C126" s="3" t="s">
        <v>183</v>
      </c>
      <c r="D126" s="6" t="str">
        <f>HYPERLINK("https://data.colorado.gov/dataset/Stage-Agency-Water-and-Sewage-Usage-in-Colorado/nymn-sjs9","nymn-sjs9")</f>
        <v>nymn-sjs9</v>
      </c>
    </row>
    <row r="127" spans="2:4" ht="15" x14ac:dyDescent="0.35">
      <c r="B127" s="3" t="s">
        <v>184</v>
      </c>
      <c r="C127" s="3" t="s">
        <v>183</v>
      </c>
      <c r="D127" s="6" t="str">
        <f>HYPERLINK("https://data.colorado.gov/dataset/State-Agency-Fuel-Usage-in-Colorado/et6s-ufjm","et6s-ufjm")</f>
        <v>et6s-ufjm</v>
      </c>
    </row>
    <row r="128" spans="2:4" ht="15" x14ac:dyDescent="0.35">
      <c r="B128" s="3" t="s">
        <v>185</v>
      </c>
      <c r="C128" s="3" t="s">
        <v>183</v>
      </c>
      <c r="D128" s="6" t="str">
        <f>HYPERLINK("https://data.colorado.gov/dataset/State-Agency-Electricity-Usage-in-Colorado/uir2-bpe7","uir2-bpe7")</f>
        <v>uir2-bpe7</v>
      </c>
    </row>
    <row r="129" spans="2:4" ht="12.75" x14ac:dyDescent="0.2">
      <c r="B129" s="3" t="s">
        <v>186</v>
      </c>
      <c r="C129" s="3" t="s">
        <v>187</v>
      </c>
      <c r="D129" s="5" t="str">
        <f>HYPERLINK("https://data.colorado.gov/Local-Aggregation/Parcels-in-Denver/msap-49q7","msap-49q7")</f>
        <v>msap-49q7</v>
      </c>
    </row>
    <row r="130" spans="2:4" ht="12.75" x14ac:dyDescent="0.2">
      <c r="B130" s="3" t="s">
        <v>188</v>
      </c>
      <c r="C130" s="3" t="s">
        <v>187</v>
      </c>
      <c r="D130" s="5" t="str">
        <f>HYPERLINK("https://data.colorado.gov/Environment/Tree-Inventory-Denver/wz8h-dap6","wz8h-dap6")</f>
        <v>wz8h-dap6</v>
      </c>
    </row>
    <row r="131" spans="2:4" ht="12.75" x14ac:dyDescent="0.2">
      <c r="B131" s="3" t="s">
        <v>189</v>
      </c>
      <c r="C131" s="3" t="s">
        <v>187</v>
      </c>
      <c r="D131" s="5" t="str">
        <f>HYPERLINK("https://data.colorado.gov/Economic-Growth/General-Improvement-Districts-in-Denver/g62i-kdzu","g62i-kdzu")</f>
        <v>g62i-kdzu</v>
      </c>
    </row>
    <row r="132" spans="2:4" ht="12.75" x14ac:dyDescent="0.2">
      <c r="B132" s="3" t="s">
        <v>190</v>
      </c>
      <c r="C132" s="3" t="s">
        <v>187</v>
      </c>
      <c r="D132" s="5" t="str">
        <f>HYPERLINK("https://data.colorado.gov/Economic-Growth/Neighborhood-Business-Revitalization-Corridors-in-/ifza-iedd","ifza-iedd")</f>
        <v>ifza-iedd</v>
      </c>
    </row>
    <row r="133" spans="2:4" ht="12.75" x14ac:dyDescent="0.2">
      <c r="B133" s="3" t="s">
        <v>191</v>
      </c>
      <c r="C133" s="3" t="s">
        <v>187</v>
      </c>
      <c r="D133" s="5" t="str">
        <f>HYPERLINK("https://data.colorado.gov/Recreation/Points-of-Interest-in-Denver/y6w6-igw6","y6w6-igw6")</f>
        <v>y6w6-igw6</v>
      </c>
    </row>
    <row r="134" spans="2:4" ht="12.75" x14ac:dyDescent="0.2">
      <c r="B134" s="3" t="s">
        <v>192</v>
      </c>
      <c r="C134" s="3" t="s">
        <v>187</v>
      </c>
      <c r="D134" s="5" t="str">
        <f>HYPERLINK("https://data.colorado.gov/Economic-Growth/Food-Stores-in-Denver/hysf-mrke","hysf-mrke")</f>
        <v>hysf-mrke</v>
      </c>
    </row>
    <row r="135" spans="2:4" ht="12.75" x14ac:dyDescent="0.2">
      <c r="B135" s="3" t="s">
        <v>193</v>
      </c>
      <c r="C135" s="3" t="s">
        <v>187</v>
      </c>
      <c r="D135" s="5" t="str">
        <f>HYPERLINK("https://data.colorado.gov/Health/Body-Art-Licenses-in-Denver/n9gj-cjub","n9gj-cjub")</f>
        <v>n9gj-cjub</v>
      </c>
    </row>
    <row r="136" spans="2:4" ht="12.75" x14ac:dyDescent="0.2">
      <c r="B136" s="3" t="s">
        <v>194</v>
      </c>
      <c r="C136" s="3" t="s">
        <v>187</v>
      </c>
      <c r="D136" s="5" t="str">
        <f>HYPERLINK("https://data.colorado.gov/Economic-Growth/Business-Improvement-Districts-in-Denver/qtga-qgdf","qtga-qgdf")</f>
        <v>qtga-qgdf</v>
      </c>
    </row>
    <row r="137" spans="2:4" ht="12.75" x14ac:dyDescent="0.2">
      <c r="B137" s="3" t="s">
        <v>195</v>
      </c>
      <c r="C137" s="3" t="s">
        <v>187</v>
      </c>
      <c r="D137" s="5" t="str">
        <f>HYPERLINK("https://data.colorado.gov/Business/Active-Business-Licenses-in-Denver/s9wt-dsfz","s9wt-dsfz")</f>
        <v>s9wt-dsfz</v>
      </c>
    </row>
    <row r="138" spans="2:4" ht="12.75" x14ac:dyDescent="0.2">
      <c r="B138" s="3" t="s">
        <v>196</v>
      </c>
      <c r="C138" s="3" t="s">
        <v>187</v>
      </c>
      <c r="D138" s="5" t="str">
        <f>HYPERLINK("https://data.colorado.gov/Environment/Tree-Canopy-Assessment-Denver/xi27-7j3e","xi27-7j3e")</f>
        <v>xi27-7j3e</v>
      </c>
    </row>
    <row r="139" spans="2:4" ht="15" x14ac:dyDescent="0.3">
      <c r="B139" s="3" t="s">
        <v>197</v>
      </c>
      <c r="C139" s="3" t="s">
        <v>198</v>
      </c>
      <c r="D139" s="7" t="s">
        <v>199</v>
      </c>
    </row>
    <row r="140" spans="2:4" ht="15" x14ac:dyDescent="0.3">
      <c r="B140" s="3" t="s">
        <v>200</v>
      </c>
      <c r="C140" s="3" t="s">
        <v>201</v>
      </c>
      <c r="D140" s="7" t="str">
        <f>HYPERLINK("https://data.colorado.gov/Housing/Vacancies-by-Age-of-Building-for-Colorado/2p2k-iq7f","2p2k-iq7f")</f>
        <v>2p2k-iq7f</v>
      </c>
    </row>
    <row r="141" spans="2:4" ht="15" x14ac:dyDescent="0.3">
      <c r="B141" s="3" t="s">
        <v>202</v>
      </c>
      <c r="C141" s="3" t="s">
        <v>201</v>
      </c>
      <c r="D141" s="7" t="s">
        <v>203</v>
      </c>
    </row>
    <row r="142" spans="2:4" ht="15" x14ac:dyDescent="0.35">
      <c r="B142" s="3" t="s">
        <v>204</v>
      </c>
      <c r="C142" s="3" t="s">
        <v>201</v>
      </c>
      <c r="D142" s="10" t="str">
        <f>HYPERLINK("https://data.colorado.gov/dataset/Race-Forecasts-in-Colorado/ab5h-juwk","ab5h-juwk")</f>
        <v>ab5h-juwk</v>
      </c>
    </row>
    <row r="143" spans="2:4" ht="15" x14ac:dyDescent="0.35">
      <c r="B143" s="3" t="s">
        <v>205</v>
      </c>
      <c r="C143" s="3" t="s">
        <v>201</v>
      </c>
      <c r="D143" s="10" t="str">
        <f>HYPERLINK("https://data.colorado.gov/dataset/Race-Estimates-in-Colorado/wv7f-qjj7","wv7f-qjj7")</f>
        <v>wv7f-qjj7</v>
      </c>
    </row>
    <row r="144" spans="2:4" ht="15" x14ac:dyDescent="0.3">
      <c r="B144" s="3" t="s">
        <v>206</v>
      </c>
      <c r="C144" s="3" t="s">
        <v>201</v>
      </c>
      <c r="D144" s="7" t="str">
        <f>HYPERLINK("https://data.colorado.gov/Demographics/Census-Places-in-Colorado-2010-2014/9cn8-g4er","9cn8-g4er")</f>
        <v>9cn8-g4er</v>
      </c>
    </row>
    <row r="145" spans="2:4" ht="15" x14ac:dyDescent="0.3">
      <c r="B145" s="3" t="s">
        <v>207</v>
      </c>
      <c r="C145" s="3" t="s">
        <v>201</v>
      </c>
      <c r="D145" s="7" t="str">
        <f>HYPERLINK("https://data.colorado.gov/Demographics/Census-Counties-in-Colorado-2010-2014/f8ak-7nmp","f8ak-7nmp")</f>
        <v>f8ak-7nmp</v>
      </c>
    </row>
    <row r="146" spans="2:4" ht="15" x14ac:dyDescent="0.3">
      <c r="B146" s="3" t="s">
        <v>208</v>
      </c>
      <c r="C146" s="3" t="s">
        <v>201</v>
      </c>
      <c r="D146" s="7" t="str">
        <f>HYPERLINK("https://data.colorado.gov/Demographics/Census-Tracts-in-Colorado-2010-2014/fifs-d43p","fifs-d43p")</f>
        <v>fifs-d43p</v>
      </c>
    </row>
    <row r="147" spans="2:4" ht="15" x14ac:dyDescent="0.3">
      <c r="B147" s="3" t="s">
        <v>209</v>
      </c>
      <c r="C147" s="3" t="s">
        <v>201</v>
      </c>
      <c r="D147" s="7" t="str">
        <f>HYPERLINK("https://data.colorado.gov/Demographics/Census-Block-Groups-in-Colorado-2010-2014/cmkv-zd4f","cmkv-zd4f")</f>
        <v>cmkv-zd4f</v>
      </c>
    </row>
    <row r="148" spans="2:4" ht="15" x14ac:dyDescent="0.3">
      <c r="B148" s="3" t="s">
        <v>210</v>
      </c>
      <c r="C148" s="3" t="s">
        <v>201</v>
      </c>
      <c r="D148" s="7" t="s">
        <v>211</v>
      </c>
    </row>
    <row r="149" spans="2:4" ht="15" x14ac:dyDescent="0.3">
      <c r="B149" s="3" t="s">
        <v>212</v>
      </c>
      <c r="C149" s="3" t="s">
        <v>201</v>
      </c>
      <c r="D149" s="7" t="str">
        <f>HYPERLINK("https://data.colorado.gov/Demographics/Census-Zip-Codes-in-Colorado-2008-2012/37uc-bdj5","37uc-bdj5")</f>
        <v>37uc-bdj5</v>
      </c>
    </row>
    <row r="150" spans="2:4" ht="15" x14ac:dyDescent="0.35">
      <c r="B150" s="3" t="s">
        <v>213</v>
      </c>
      <c r="C150" s="3" t="s">
        <v>201</v>
      </c>
      <c r="D150" s="8" t="str">
        <f>HYPERLINK("https://data.colorado.gov/dataset/Census-Congressional-Districts-in-Colorado-2013/ty6r-gpdz/data","ty6r-gpdz")</f>
        <v>ty6r-gpdz</v>
      </c>
    </row>
    <row r="151" spans="2:4" ht="15" x14ac:dyDescent="0.3">
      <c r="B151" s="3" t="s">
        <v>214</v>
      </c>
      <c r="C151" s="3" t="s">
        <v>201</v>
      </c>
      <c r="D151" s="7" t="str">
        <f>HYPERLINK("https://data.colorado.gov/Demographics/Census-Zip-Codes-in-Colorado-2009-2013/3ftn-9s6k","3ftn-9s6k")</f>
        <v>3ftn-9s6k</v>
      </c>
    </row>
    <row r="152" spans="2:4" ht="15" x14ac:dyDescent="0.3">
      <c r="B152" s="3" t="s">
        <v>215</v>
      </c>
      <c r="C152" s="3" t="s">
        <v>201</v>
      </c>
      <c r="D152" s="7" t="str">
        <f>HYPERLINK("https://data.colorado.gov/Demographics/Census-Tracts-in-Colorado-2009-2013/232d-4jxg","232d-4jxg")</f>
        <v>232d-4jxg</v>
      </c>
    </row>
    <row r="153" spans="2:4" ht="15" x14ac:dyDescent="0.3">
      <c r="B153" s="3" t="s">
        <v>216</v>
      </c>
      <c r="C153" s="3" t="s">
        <v>201</v>
      </c>
      <c r="D153" s="7" t="str">
        <f>HYPERLINK("https://data.colorado.gov/Demographics/Census-Places-in-Colorado-2009-2013/4zf4-r52a","4zf4-r52a")</f>
        <v>4zf4-r52a</v>
      </c>
    </row>
    <row r="154" spans="2:4" ht="15" x14ac:dyDescent="0.3">
      <c r="B154" s="3" t="s">
        <v>217</v>
      </c>
      <c r="C154" s="3" t="s">
        <v>201</v>
      </c>
      <c r="D154" s="7" t="str">
        <f>HYPERLINK("https://data.colorado.gov/Demographics/Census-Block-Groups-in-Colorado-2009-2013/9gri-r239","9gri-r239")</f>
        <v>9gri-r239</v>
      </c>
    </row>
    <row r="155" spans="2:4" ht="15" x14ac:dyDescent="0.3">
      <c r="B155" s="3" t="s">
        <v>218</v>
      </c>
      <c r="C155" s="3" t="s">
        <v>201</v>
      </c>
      <c r="D155" s="7" t="str">
        <f>HYPERLINK("https://data.colorado.gov/Demographics/Census-State-of-Colorado-2009-2013/v5m6-vhha","v5m6-vhha")</f>
        <v>v5m6-vhha</v>
      </c>
    </row>
    <row r="156" spans="2:4" ht="15" x14ac:dyDescent="0.3">
      <c r="B156" s="3" t="s">
        <v>219</v>
      </c>
      <c r="C156" s="3" t="s">
        <v>201</v>
      </c>
      <c r="D156" s="7" t="str">
        <f>HYPERLINK("https://data.colorado.gov/Demographics/Census-Counties-in-Colorado-2009-2013/xymp-u28i","xymp-u28i")</f>
        <v>xymp-u28i</v>
      </c>
    </row>
    <row r="157" spans="2:4" ht="15" x14ac:dyDescent="0.35">
      <c r="B157" s="3" t="s">
        <v>220</v>
      </c>
      <c r="C157" s="3" t="s">
        <v>201</v>
      </c>
      <c r="D157" s="8" t="str">
        <f>HYPERLINK("https://data.colorado.gov/dataset/Census-in-Colorado-2014/mqbr-wyyb","mqbr-wyyb")</f>
        <v>mqbr-wyyb</v>
      </c>
    </row>
    <row r="158" spans="2:4" ht="15" x14ac:dyDescent="0.35">
      <c r="B158" s="3" t="s">
        <v>221</v>
      </c>
      <c r="C158" s="3" t="s">
        <v>201</v>
      </c>
      <c r="D158" s="8" t="str">
        <f>HYPERLINK("https://data.colorado.gov/dataset/Census-Congressional-Districts-in-Colorado-2014/gafi-svtb/data","gafi-svtb")</f>
        <v>gafi-svtb</v>
      </c>
    </row>
    <row r="159" spans="2:4" ht="15" x14ac:dyDescent="0.3">
      <c r="B159" s="3" t="s">
        <v>222</v>
      </c>
      <c r="C159" s="3" t="s">
        <v>201</v>
      </c>
      <c r="D159" s="7" t="str">
        <f>HYPERLINK("https://data.colorado.gov/Demographics/Census-Zip-Codes-in-Colorado-2010-2014/vne4-cwmy","vne4-cwmy")</f>
        <v>vne4-cwmy</v>
      </c>
    </row>
    <row r="160" spans="2:4" ht="15" x14ac:dyDescent="0.35">
      <c r="B160" s="3" t="s">
        <v>223</v>
      </c>
      <c r="C160" s="3" t="s">
        <v>201</v>
      </c>
      <c r="D160" s="8" t="str">
        <f>HYPERLINK("https://data.colorado.gov/dataset/Census-Congressional-Districts-in-Colorado-2015/3djr-p9q9/data","3djr-p9q9")</f>
        <v>3djr-p9q9</v>
      </c>
    </row>
    <row r="161" spans="2:4" ht="15" x14ac:dyDescent="0.3">
      <c r="B161" s="3" t="s">
        <v>224</v>
      </c>
      <c r="C161" s="3" t="s">
        <v>201</v>
      </c>
      <c r="D161" s="7" t="str">
        <f>HYPERLINK("https://data.colorado.gov/Demographics/Census-Zip-Codes-in-Colorado-2011-2015/jd2b-7gyb","jd2b-7gyb")</f>
        <v>jd2b-7gyb</v>
      </c>
    </row>
    <row r="162" spans="2:4" ht="15" x14ac:dyDescent="0.3">
      <c r="B162" s="3" t="s">
        <v>225</v>
      </c>
      <c r="C162" s="3" t="s">
        <v>201</v>
      </c>
      <c r="D162" s="7" t="str">
        <f>HYPERLINK("https://data.colorado.gov/Demographics/Census-Counties-in-Colorado-2011-2015/5yyk-mqmn","5yyk-mqmn")</f>
        <v>5yyk-mqmn</v>
      </c>
    </row>
    <row r="163" spans="2:4" ht="15" x14ac:dyDescent="0.3">
      <c r="B163" s="3" t="s">
        <v>226</v>
      </c>
      <c r="C163" s="3" t="s">
        <v>201</v>
      </c>
      <c r="D163" s="7" t="str">
        <f>HYPERLINK("https://data.colorado.gov/Demographics/Census-Block-Groups-in-Colorado-2011-2015/6hee-tnp6","6hee-tnp6")</f>
        <v>6hee-tnp6</v>
      </c>
    </row>
    <row r="164" spans="2:4" ht="15" x14ac:dyDescent="0.3">
      <c r="B164" s="3" t="s">
        <v>227</v>
      </c>
      <c r="C164" s="3" t="s">
        <v>201</v>
      </c>
      <c r="D164" s="7" t="str">
        <f>HYPERLINK("https://data.colorado.gov/Demographics/Census-Tracts-in-Colorado-2011-2015/jc8p-yc8f","jc8p-yc8f")</f>
        <v>jc8p-yc8f</v>
      </c>
    </row>
    <row r="165" spans="2:4" ht="15" x14ac:dyDescent="0.3">
      <c r="B165" s="3" t="s">
        <v>228</v>
      </c>
      <c r="C165" s="3" t="s">
        <v>201</v>
      </c>
      <c r="D165" s="7" t="str">
        <f>HYPERLINK("https://data.colorado.gov/Demographics/Census-Places-in-Colorado-2011-2015/t3uw-qtqc","t3uw-qtqc")</f>
        <v>t3uw-qtqc</v>
      </c>
    </row>
    <row r="166" spans="2:4" ht="15" x14ac:dyDescent="0.3">
      <c r="B166" s="3" t="s">
        <v>229</v>
      </c>
      <c r="C166" s="3" t="s">
        <v>201</v>
      </c>
      <c r="D166" s="7" t="str">
        <f>HYPERLINK("https://data.colorado.gov/Demographics/Census-State-of-Colorado-2011-2015/xxfz-y2eq","xxfz-y2eq")</f>
        <v>xxfz-y2eq</v>
      </c>
    </row>
    <row r="167" spans="2:4" ht="15" x14ac:dyDescent="0.35">
      <c r="B167" s="3" t="s">
        <v>230</v>
      </c>
      <c r="C167" s="3" t="s">
        <v>201</v>
      </c>
      <c r="D167" s="8" t="str">
        <f>HYPERLINK("https://data.colorado.gov/dataset/Census-in-Colorado-2016/7m6d-cpmt","7m6d-cpmt")</f>
        <v>7m6d-cpmt</v>
      </c>
    </row>
    <row r="168" spans="2:4" ht="15" x14ac:dyDescent="0.35">
      <c r="B168" s="3" t="s">
        <v>231</v>
      </c>
      <c r="C168" s="3" t="s">
        <v>201</v>
      </c>
      <c r="D168" s="8" t="str">
        <f>HYPERLINK("https://data.colorado.gov/dataset/Census-Block-Groups-in-Colorado-2016/rwak-e74e","rwak-e74e")</f>
        <v>rwak-e74e</v>
      </c>
    </row>
    <row r="169" spans="2:4" ht="15" x14ac:dyDescent="0.35">
      <c r="B169" s="3" t="s">
        <v>232</v>
      </c>
      <c r="C169" s="3" t="s">
        <v>201</v>
      </c>
      <c r="D169" s="8" t="str">
        <f>HYPERLINK("https://data.colorado.gov/dataset/Census-Congressional-Districts-in-Colorado-2016/6fg8-f8c5/data","6fg8-f8c5")</f>
        <v>6fg8-f8c5</v>
      </c>
    </row>
    <row r="170" spans="2:4" ht="15" x14ac:dyDescent="0.35">
      <c r="B170" s="3" t="s">
        <v>233</v>
      </c>
      <c r="C170" s="3" t="s">
        <v>201</v>
      </c>
      <c r="D170" s="8" t="str">
        <f>HYPERLINK("https://data.colorado.gov/dataset/Census-Places-in-Colorado-2016/2chb-kzb6/data","2chb-kzb6")</f>
        <v>2chb-kzb6</v>
      </c>
    </row>
    <row r="171" spans="2:4" ht="15" x14ac:dyDescent="0.35">
      <c r="B171" s="3" t="s">
        <v>234</v>
      </c>
      <c r="C171" s="3" t="s">
        <v>201</v>
      </c>
      <c r="D171" s="8" t="str">
        <f>HYPERLINK("https://data.colorado.gov/dataset/Census-Block-Groups-in-Colorado-2016/iku4-4bpx/data","iku4-4bpx")</f>
        <v>iku4-4bpx</v>
      </c>
    </row>
    <row r="172" spans="2:4" ht="15" x14ac:dyDescent="0.35">
      <c r="B172" s="3" t="s">
        <v>235</v>
      </c>
      <c r="C172" s="3" t="s">
        <v>201</v>
      </c>
      <c r="D172" s="8" t="str">
        <f>HYPERLINK("https://data.colorado.gov/Demographics/Census-Counties-in-Colorado-2016/sn6p-34bq/data","sn6p-34bq")</f>
        <v>sn6p-34bq</v>
      </c>
    </row>
    <row r="173" spans="2:4" ht="15" x14ac:dyDescent="0.35">
      <c r="B173" s="3" t="s">
        <v>236</v>
      </c>
      <c r="C173" s="3" t="s">
        <v>201</v>
      </c>
      <c r="D173" s="8" t="str">
        <f>HYPERLINK("https://data.colorado.gov/dataset/Census-Tracts-in-Colorado-2016/tfrg-b5pp/data","tfrg-b5pp")</f>
        <v>tfrg-b5pp</v>
      </c>
    </row>
    <row r="174" spans="2:4" ht="15" x14ac:dyDescent="0.35">
      <c r="B174" s="3" t="s">
        <v>237</v>
      </c>
      <c r="C174" s="3" t="s">
        <v>201</v>
      </c>
      <c r="D174" s="11" t="str">
        <f>HYPERLINK("https://data.colorado.gov/Demographics/Census-Zip-Codes-in-Colorado-2017/g598-t929","g598-t929")</f>
        <v>g598-t929</v>
      </c>
    </row>
    <row r="175" spans="2:4" ht="15" x14ac:dyDescent="0.35">
      <c r="B175" s="3" t="s">
        <v>238</v>
      </c>
      <c r="C175" s="3" t="s">
        <v>201</v>
      </c>
      <c r="D175" s="11" t="str">
        <f>HYPERLINK("https://data.colorado.gov/Demographics/Census-Congressional-Districts-in-Colorado-2017/3u6n-menq","3u6n-menq")</f>
        <v>3u6n-menq</v>
      </c>
    </row>
    <row r="176" spans="2:4" ht="15" x14ac:dyDescent="0.35">
      <c r="B176" s="3" t="s">
        <v>239</v>
      </c>
      <c r="C176" s="3" t="s">
        <v>201</v>
      </c>
      <c r="D176" s="8" t="str">
        <f>HYPERLINK("https://data.colorado.gov/Demographics/Census-in-Colorado-2017/jycn-t6wi","jycn-t6wi")</f>
        <v>jycn-t6wi</v>
      </c>
    </row>
    <row r="177" spans="2:4" ht="15" x14ac:dyDescent="0.35">
      <c r="B177" s="3" t="s">
        <v>240</v>
      </c>
      <c r="C177" s="3" t="s">
        <v>201</v>
      </c>
      <c r="D177" s="8" t="str">
        <f>HYPERLINK("https://data.colorado.gov/Demographics/Census-Places-in-Colorado-2017/7i2s-r6pd","7i2s-r6pd")</f>
        <v>7i2s-r6pd</v>
      </c>
    </row>
    <row r="178" spans="2:4" ht="15" x14ac:dyDescent="0.35">
      <c r="B178" s="3" t="s">
        <v>241</v>
      </c>
      <c r="C178" s="3" t="s">
        <v>201</v>
      </c>
      <c r="D178" s="8" t="str">
        <f>HYPERLINK("https://data.colorado.gov/Demographics/title/aevh-apr2","aevh-apr2")</f>
        <v>aevh-apr2</v>
      </c>
    </row>
    <row r="179" spans="2:4" ht="15" x14ac:dyDescent="0.35">
      <c r="B179" s="3" t="s">
        <v>242</v>
      </c>
      <c r="C179" s="3" t="s">
        <v>201</v>
      </c>
      <c r="D179" s="8" t="str">
        <f>HYPERLINK("https://data.colorado.gov/Demographics/title/ewkj-ipn7","ewkj-ipn7")</f>
        <v>ewkj-ipn7</v>
      </c>
    </row>
    <row r="180" spans="2:4" ht="15" x14ac:dyDescent="0.35">
      <c r="B180" s="3" t="s">
        <v>243</v>
      </c>
      <c r="C180" s="3" t="s">
        <v>201</v>
      </c>
      <c r="D180" s="8" t="str">
        <f>HYPERLINK("https://data.colorado.gov/Demographics/Census-Block-Groups-in-Colorado-2017/ty5m-9xub","ty5m-9xub")</f>
        <v>ty5m-9xub</v>
      </c>
    </row>
    <row r="181" spans="2:4" ht="15" x14ac:dyDescent="0.3">
      <c r="B181" s="3" t="s">
        <v>244</v>
      </c>
      <c r="C181" s="3" t="s">
        <v>201</v>
      </c>
      <c r="D181" s="7" t="str">
        <f>HYPERLINK("https://data.colorado.gov/dataset/Building-Permits-in-Colorado/v4as-sthd","v4as-sthd")</f>
        <v>v4as-sthd</v>
      </c>
    </row>
    <row r="182" spans="2:4" ht="15" x14ac:dyDescent="0.35">
      <c r="B182" s="3" t="s">
        <v>245</v>
      </c>
      <c r="C182" s="3" t="s">
        <v>201</v>
      </c>
      <c r="D182" s="8" t="str">
        <f>HYPERLINK("https://data.colorado.gov/dataset/Census-Field-Descriptions/qten-sdpn","qten-sdpn")</f>
        <v>qten-sdpn</v>
      </c>
    </row>
    <row r="183" spans="2:4" ht="15" x14ac:dyDescent="0.35">
      <c r="B183" s="3" t="s">
        <v>246</v>
      </c>
      <c r="C183" s="3" t="s">
        <v>201</v>
      </c>
      <c r="D183" s="8" t="str">
        <f>HYPERLINK("https://data.colorado.gov/dataset/Census-Datasets-on-Colorado-Information-Marketplac/vcag-iwy7","vcag-iwy7")</f>
        <v>vcag-iwy7</v>
      </c>
    </row>
    <row r="184" spans="2:4" ht="15" x14ac:dyDescent="0.3">
      <c r="B184" s="3" t="s">
        <v>247</v>
      </c>
      <c r="C184" s="3" t="s">
        <v>201</v>
      </c>
      <c r="D184" s="12" t="str">
        <f>HYPERLINK("https://data.colorado.gov/Housing/Foreclosure-Filings-in-Colorado/chpv-m4xq","chpv-m4xq")</f>
        <v>chpv-m4xq</v>
      </c>
    </row>
    <row r="185" spans="2:4" ht="15" x14ac:dyDescent="0.3">
      <c r="B185" s="3" t="s">
        <v>248</v>
      </c>
      <c r="C185" s="3" t="s">
        <v>201</v>
      </c>
      <c r="D185" s="7" t="str">
        <f>HYPERLINK("https://data.colorado.gov/Housing/Foreclosure-Sales-in-Colorado/tn2f-pf3u","tn2f-pf3u")</f>
        <v>tn2f-pf3u</v>
      </c>
    </row>
    <row r="186" spans="2:4" ht="15" x14ac:dyDescent="0.3">
      <c r="B186" s="3" t="s">
        <v>249</v>
      </c>
      <c r="C186" s="3" t="s">
        <v>201</v>
      </c>
      <c r="D186" s="7" t="str">
        <f>HYPERLINK("https://data.colorado.gov/Housing/Vacancies-by-Size-of-Building-for-Colorado/chnk-j6e5","chnk-j6e5")</f>
        <v>chnk-j6e5</v>
      </c>
    </row>
    <row r="187" spans="2:4" ht="15" x14ac:dyDescent="0.3">
      <c r="B187" s="3" t="s">
        <v>250</v>
      </c>
      <c r="C187" s="3" t="s">
        <v>201</v>
      </c>
      <c r="D187" s="7" t="str">
        <f>HYPERLINK("https://data.colorado.gov/Housing/Rents-by-Type-of-Apartment-for-Colorado/cmr9-ue2w","cmr9-ue2w")</f>
        <v>cmr9-ue2w</v>
      </c>
    </row>
    <row r="188" spans="2:4" ht="15" x14ac:dyDescent="0.3">
      <c r="B188" s="3" t="s">
        <v>251</v>
      </c>
      <c r="C188" s="3" t="s">
        <v>201</v>
      </c>
      <c r="D188" s="7" t="str">
        <f>HYPERLINK("https://data.colorado.gov/Housing/Rents-by-Age-of-Building-for-Colorado/hwir-8ay9","hwir-8ay9")</f>
        <v>hwir-8ay9</v>
      </c>
    </row>
    <row r="189" spans="2:4" ht="15" x14ac:dyDescent="0.3">
      <c r="B189" s="3" t="s">
        <v>252</v>
      </c>
      <c r="C189" s="3" t="s">
        <v>201</v>
      </c>
      <c r="D189" s="7" t="str">
        <f>HYPERLINK("https://data.colorado.gov/Housing/Rents-by-Size-of-Building-for-Colorado/ixu8-bvqa","ixu8-bvqa")</f>
        <v>ixu8-bvqa</v>
      </c>
    </row>
    <row r="190" spans="2:4" ht="15" x14ac:dyDescent="0.3">
      <c r="B190" s="3" t="s">
        <v>253</v>
      </c>
      <c r="C190" s="3" t="s">
        <v>201</v>
      </c>
      <c r="D190" s="7" t="str">
        <f>HYPERLINK("https://data.colorado.gov/Housing/Vacancies-by-Type-of-Apartment-for-Colorado/mvn7-a28c","mvn7-a28c")</f>
        <v>mvn7-a28c</v>
      </c>
    </row>
    <row r="191" spans="2:4" ht="15" x14ac:dyDescent="0.3">
      <c r="B191" s="3" t="s">
        <v>254</v>
      </c>
      <c r="C191" s="3" t="s">
        <v>201</v>
      </c>
      <c r="D191" s="9" t="str">
        <f>HYPERLINK("https://data.colorado.gov/Government/Library-Districts-of-Colorado/3thw-b7wj","3thw-b7wj")</f>
        <v>3thw-b7wj</v>
      </c>
    </row>
    <row r="192" spans="2:4" ht="15" x14ac:dyDescent="0.3">
      <c r="B192" s="3" t="s">
        <v>255</v>
      </c>
      <c r="C192" s="3" t="s">
        <v>201</v>
      </c>
      <c r="D192" s="9" t="str">
        <f>HYPERLINK("https://data.colorado.gov/Government/Parks-and-Recreation-Districts-of-Colorado/853a-s2qz","853a-s2qz")</f>
        <v>853a-s2qz</v>
      </c>
    </row>
    <row r="193" spans="2:4" ht="15" x14ac:dyDescent="0.3">
      <c r="B193" s="3" t="s">
        <v>256</v>
      </c>
      <c r="C193" s="3" t="s">
        <v>201</v>
      </c>
      <c r="D193" s="9" t="str">
        <f>HYPERLINK("https://data.colorado.gov/Government/Cemetary-Districts-of-Colorado/9h8i-6khx","9h8i-6khx")</f>
        <v>9h8i-6khx</v>
      </c>
    </row>
    <row r="194" spans="2:4" ht="15" x14ac:dyDescent="0.3">
      <c r="B194" s="3" t="s">
        <v>257</v>
      </c>
      <c r="C194" s="3" t="s">
        <v>201</v>
      </c>
      <c r="D194" s="9" t="str">
        <f>HYPERLINK("https://data.colorado.gov/Government/Waste-and-Sanitation-Districts-of-Colorado/d6bs-3kgu","d6bs-3kgu")</f>
        <v>d6bs-3kgu</v>
      </c>
    </row>
    <row r="195" spans="2:4" ht="15" x14ac:dyDescent="0.3">
      <c r="B195" s="3" t="s">
        <v>258</v>
      </c>
      <c r="C195" s="3" t="s">
        <v>201</v>
      </c>
      <c r="D195" s="7" t="str">
        <f>HYPERLINK("https://data.colorado.gov/Government/All-Special-Districts-in-Colorado/dm2a-biqr","dm2a-biqr")</f>
        <v>dm2a-biqr</v>
      </c>
    </row>
    <row r="196" spans="2:4" ht="15" x14ac:dyDescent="0.3">
      <c r="B196" s="3" t="s">
        <v>259</v>
      </c>
      <c r="C196" s="3" t="s">
        <v>201</v>
      </c>
      <c r="D196" s="9" t="str">
        <f>HYPERLINK("https://data.colorado.gov/Government/School-Districts-of-Colorado/esrk-9vjd","esrk-9vjd")</f>
        <v>esrk-9vjd</v>
      </c>
    </row>
    <row r="197" spans="2:4" ht="15" x14ac:dyDescent="0.3">
      <c r="B197" s="3" t="s">
        <v>260</v>
      </c>
      <c r="C197" s="3" t="s">
        <v>201</v>
      </c>
      <c r="D197" s="9" t="str">
        <f>HYPERLINK("https://data.colorado.gov/Government/Soil-Districts-of-Colorado/fwb5-rzg5","fwb5-rzg5")</f>
        <v>fwb5-rzg5</v>
      </c>
    </row>
    <row r="198" spans="2:4" ht="15" x14ac:dyDescent="0.3">
      <c r="B198" s="3" t="s">
        <v>261</v>
      </c>
      <c r="C198" s="3" t="s">
        <v>201</v>
      </c>
      <c r="D198" s="9" t="str">
        <f>HYPERLINK("https://data.colorado.gov/Government/Metropolitan-Districts-of-Colorado/knbf-ggf2","knbf-ggf2")</f>
        <v>knbf-ggf2</v>
      </c>
    </row>
    <row r="199" spans="2:4" ht="15" x14ac:dyDescent="0.3">
      <c r="B199" s="3" t="s">
        <v>262</v>
      </c>
      <c r="C199" s="3" t="s">
        <v>201</v>
      </c>
      <c r="D199" s="9" t="str">
        <f>HYPERLINK("https://data.colorado.gov/Government/Fire-Districts-of-Colorado/ua3v-vcuh","ua3v-vcuh")</f>
        <v>ua3v-vcuh</v>
      </c>
    </row>
    <row r="200" spans="2:4" ht="15" x14ac:dyDescent="0.3">
      <c r="B200" s="3" t="s">
        <v>263</v>
      </c>
      <c r="C200" s="3" t="s">
        <v>201</v>
      </c>
      <c r="D200" s="9" t="str">
        <f>HYPERLINK("https://data.colorado.gov/Government/Hospital-Districts-of-Colorado/wxzv-xh9i","wxzv-xh9i")</f>
        <v>wxzv-xh9i</v>
      </c>
    </row>
    <row r="201" spans="2:4" ht="15" x14ac:dyDescent="0.3">
      <c r="B201" s="3" t="s">
        <v>264</v>
      </c>
      <c r="C201" s="3" t="s">
        <v>201</v>
      </c>
      <c r="D201" s="7" t="s">
        <v>265</v>
      </c>
    </row>
    <row r="202" spans="2:4" ht="15" x14ac:dyDescent="0.3">
      <c r="B202" s="3" t="s">
        <v>266</v>
      </c>
      <c r="C202" s="3" t="s">
        <v>201</v>
      </c>
      <c r="D202" s="7" t="s">
        <v>267</v>
      </c>
    </row>
    <row r="203" spans="2:4" ht="15" x14ac:dyDescent="0.3">
      <c r="B203" s="3" t="s">
        <v>268</v>
      </c>
      <c r="C203" s="3" t="s">
        <v>201</v>
      </c>
      <c r="D203" s="7" t="s">
        <v>269</v>
      </c>
    </row>
    <row r="204" spans="2:4" ht="15" x14ac:dyDescent="0.3">
      <c r="B204" s="3" t="s">
        <v>270</v>
      </c>
      <c r="C204" s="3" t="s">
        <v>201</v>
      </c>
      <c r="D204" s="7" t="s">
        <v>271</v>
      </c>
    </row>
    <row r="205" spans="2:4" ht="15" x14ac:dyDescent="0.3">
      <c r="B205" s="3" t="s">
        <v>272</v>
      </c>
      <c r="C205" s="3" t="s">
        <v>201</v>
      </c>
      <c r="D205" s="7" t="s">
        <v>273</v>
      </c>
    </row>
    <row r="206" spans="2:4" ht="15" x14ac:dyDescent="0.3">
      <c r="B206" s="3" t="s">
        <v>274</v>
      </c>
      <c r="C206" s="3" t="s">
        <v>201</v>
      </c>
      <c r="D206" s="7" t="s">
        <v>275</v>
      </c>
    </row>
    <row r="207" spans="2:4" ht="15" x14ac:dyDescent="0.3">
      <c r="B207" s="3" t="s">
        <v>276</v>
      </c>
      <c r="C207" s="3" t="s">
        <v>201</v>
      </c>
      <c r="D207" s="7" t="s">
        <v>277</v>
      </c>
    </row>
    <row r="208" spans="2:4" ht="15" x14ac:dyDescent="0.3">
      <c r="B208" s="3" t="s">
        <v>278</v>
      </c>
      <c r="C208" s="3" t="s">
        <v>201</v>
      </c>
      <c r="D208" s="7" t="s">
        <v>279</v>
      </c>
    </row>
    <row r="209" spans="2:4" ht="15" x14ac:dyDescent="0.3">
      <c r="B209" s="3" t="s">
        <v>280</v>
      </c>
      <c r="C209" s="3" t="s">
        <v>201</v>
      </c>
      <c r="D209" s="7" t="s">
        <v>281</v>
      </c>
    </row>
    <row r="210" spans="2:4" ht="15" x14ac:dyDescent="0.3">
      <c r="B210" s="3" t="s">
        <v>282</v>
      </c>
      <c r="C210" s="3" t="s">
        <v>201</v>
      </c>
      <c r="D210" s="7" t="s">
        <v>283</v>
      </c>
    </row>
    <row r="211" spans="2:4" ht="15" x14ac:dyDescent="0.3">
      <c r="B211" s="3" t="s">
        <v>284</v>
      </c>
      <c r="C211" s="3" t="s">
        <v>201</v>
      </c>
      <c r="D211" s="7" t="s">
        <v>285</v>
      </c>
    </row>
    <row r="212" spans="2:4" ht="15" x14ac:dyDescent="0.3">
      <c r="B212" s="3" t="s">
        <v>286</v>
      </c>
      <c r="C212" s="3" t="s">
        <v>201</v>
      </c>
      <c r="D212" s="7" t="s">
        <v>287</v>
      </c>
    </row>
    <row r="213" spans="2:4" ht="15" x14ac:dyDescent="0.3">
      <c r="B213" s="3" t="s">
        <v>288</v>
      </c>
      <c r="C213" s="3" t="s">
        <v>201</v>
      </c>
      <c r="D213" s="7" t="s">
        <v>289</v>
      </c>
    </row>
    <row r="214" spans="2:4" ht="15" x14ac:dyDescent="0.3">
      <c r="B214" s="3" t="s">
        <v>290</v>
      </c>
      <c r="C214" s="3" t="s">
        <v>201</v>
      </c>
      <c r="D214" s="7" t="s">
        <v>291</v>
      </c>
    </row>
    <row r="215" spans="2:4" ht="15" x14ac:dyDescent="0.3">
      <c r="B215" s="3" t="s">
        <v>292</v>
      </c>
      <c r="C215" s="3" t="s">
        <v>201</v>
      </c>
      <c r="D215" s="7" t="s">
        <v>293</v>
      </c>
    </row>
    <row r="216" spans="2:4" ht="15" x14ac:dyDescent="0.3">
      <c r="B216" s="3" t="s">
        <v>294</v>
      </c>
      <c r="C216" s="3" t="s">
        <v>201</v>
      </c>
      <c r="D216" s="7" t="s">
        <v>295</v>
      </c>
    </row>
    <row r="217" spans="2:4" ht="15" x14ac:dyDescent="0.3">
      <c r="B217" s="3" t="s">
        <v>296</v>
      </c>
      <c r="C217" s="3" t="s">
        <v>201</v>
      </c>
      <c r="D217" s="7" t="s">
        <v>297</v>
      </c>
    </row>
    <row r="218" spans="2:4" ht="15" x14ac:dyDescent="0.3">
      <c r="B218" s="3" t="s">
        <v>298</v>
      </c>
      <c r="C218" s="3" t="s">
        <v>201</v>
      </c>
      <c r="D218" s="7" t="s">
        <v>299</v>
      </c>
    </row>
    <row r="219" spans="2:4" ht="15" x14ac:dyDescent="0.3">
      <c r="B219" s="3" t="s">
        <v>300</v>
      </c>
      <c r="C219" s="3" t="s">
        <v>201</v>
      </c>
      <c r="D219" s="7" t="s">
        <v>301</v>
      </c>
    </row>
    <row r="220" spans="2:4" ht="15" x14ac:dyDescent="0.3">
      <c r="B220" s="3" t="s">
        <v>302</v>
      </c>
      <c r="C220" s="3" t="s">
        <v>201</v>
      </c>
      <c r="D220" s="7" t="s">
        <v>303</v>
      </c>
    </row>
    <row r="221" spans="2:4" ht="15" x14ac:dyDescent="0.3">
      <c r="B221" s="3" t="s">
        <v>304</v>
      </c>
      <c r="C221" s="3" t="s">
        <v>201</v>
      </c>
      <c r="D221" s="7" t="s">
        <v>305</v>
      </c>
    </row>
    <row r="222" spans="2:4" ht="15" x14ac:dyDescent="0.3">
      <c r="B222" s="3" t="s">
        <v>306</v>
      </c>
      <c r="C222" s="3" t="s">
        <v>201</v>
      </c>
      <c r="D222" s="7" t="s">
        <v>307</v>
      </c>
    </row>
    <row r="223" spans="2:4" ht="15" x14ac:dyDescent="0.3">
      <c r="B223" s="3" t="s">
        <v>308</v>
      </c>
      <c r="C223" s="3" t="s">
        <v>201</v>
      </c>
      <c r="D223" s="7" t="s">
        <v>309</v>
      </c>
    </row>
    <row r="224" spans="2:4" ht="15" x14ac:dyDescent="0.3">
      <c r="B224" s="3" t="s">
        <v>310</v>
      </c>
      <c r="C224" s="3" t="s">
        <v>201</v>
      </c>
      <c r="D224" s="7" t="s">
        <v>311</v>
      </c>
    </row>
    <row r="225" spans="2:4" ht="15" x14ac:dyDescent="0.3">
      <c r="B225" s="3" t="s">
        <v>312</v>
      </c>
      <c r="C225" s="3" t="s">
        <v>201</v>
      </c>
      <c r="D225" s="7" t="s">
        <v>313</v>
      </c>
    </row>
    <row r="226" spans="2:4" ht="15" x14ac:dyDescent="0.3">
      <c r="B226" s="3" t="s">
        <v>314</v>
      </c>
      <c r="C226" s="3" t="s">
        <v>201</v>
      </c>
      <c r="D226" s="7" t="s">
        <v>315</v>
      </c>
    </row>
    <row r="227" spans="2:4" ht="15" x14ac:dyDescent="0.3">
      <c r="B227" s="3" t="s">
        <v>316</v>
      </c>
      <c r="C227" s="3" t="s">
        <v>201</v>
      </c>
      <c r="D227" s="7" t="s">
        <v>317</v>
      </c>
    </row>
    <row r="228" spans="2:4" ht="15" x14ac:dyDescent="0.3">
      <c r="B228" s="3" t="s">
        <v>318</v>
      </c>
      <c r="C228" s="3" t="s">
        <v>201</v>
      </c>
      <c r="D228" s="7" t="s">
        <v>319</v>
      </c>
    </row>
    <row r="229" spans="2:4" ht="15" x14ac:dyDescent="0.3">
      <c r="B229" s="3" t="s">
        <v>320</v>
      </c>
      <c r="C229" s="3" t="s">
        <v>201</v>
      </c>
      <c r="D229" s="7" t="s">
        <v>321</v>
      </c>
    </row>
    <row r="230" spans="2:4" ht="15" x14ac:dyDescent="0.3">
      <c r="B230" s="3" t="s">
        <v>322</v>
      </c>
      <c r="C230" s="3" t="s">
        <v>201</v>
      </c>
      <c r="D230" s="7" t="s">
        <v>323</v>
      </c>
    </row>
    <row r="231" spans="2:4" ht="15" x14ac:dyDescent="0.3">
      <c r="B231" s="3" t="s">
        <v>324</v>
      </c>
      <c r="C231" s="3" t="s">
        <v>201</v>
      </c>
      <c r="D231" s="7" t="s">
        <v>325</v>
      </c>
    </row>
    <row r="232" spans="2:4" ht="15" x14ac:dyDescent="0.3">
      <c r="B232" s="3" t="s">
        <v>326</v>
      </c>
      <c r="C232" s="3" t="s">
        <v>201</v>
      </c>
      <c r="D232" s="7" t="s">
        <v>327</v>
      </c>
    </row>
    <row r="233" spans="2:4" ht="15" x14ac:dyDescent="0.3">
      <c r="B233" s="3" t="s">
        <v>328</v>
      </c>
      <c r="C233" s="3" t="s">
        <v>201</v>
      </c>
      <c r="D233" s="7" t="s">
        <v>329</v>
      </c>
    </row>
    <row r="234" spans="2:4" ht="15" x14ac:dyDescent="0.3">
      <c r="B234" s="3" t="s">
        <v>330</v>
      </c>
      <c r="C234" s="3" t="s">
        <v>201</v>
      </c>
      <c r="D234" s="7" t="s">
        <v>331</v>
      </c>
    </row>
    <row r="235" spans="2:4" ht="15" x14ac:dyDescent="0.3">
      <c r="B235" s="3" t="s">
        <v>332</v>
      </c>
      <c r="C235" s="3" t="s">
        <v>201</v>
      </c>
      <c r="D235" s="7" t="s">
        <v>333</v>
      </c>
    </row>
    <row r="236" spans="2:4" ht="15" x14ac:dyDescent="0.3">
      <c r="B236" s="3" t="s">
        <v>334</v>
      </c>
      <c r="C236" s="3" t="s">
        <v>201</v>
      </c>
      <c r="D236" s="7" t="s">
        <v>335</v>
      </c>
    </row>
    <row r="237" spans="2:4" ht="15" x14ac:dyDescent="0.3">
      <c r="B237" s="3" t="s">
        <v>336</v>
      </c>
      <c r="C237" s="3" t="s">
        <v>201</v>
      </c>
      <c r="D237" s="7" t="s">
        <v>337</v>
      </c>
    </row>
    <row r="238" spans="2:4" ht="15" x14ac:dyDescent="0.3">
      <c r="B238" s="3" t="s">
        <v>338</v>
      </c>
      <c r="C238" s="3" t="s">
        <v>201</v>
      </c>
      <c r="D238" s="7" t="s">
        <v>339</v>
      </c>
    </row>
    <row r="239" spans="2:4" ht="15" x14ac:dyDescent="0.3">
      <c r="B239" s="3" t="s">
        <v>340</v>
      </c>
      <c r="C239" s="3" t="s">
        <v>201</v>
      </c>
      <c r="D239" s="7" t="s">
        <v>341</v>
      </c>
    </row>
    <row r="240" spans="2:4" ht="15" x14ac:dyDescent="0.3">
      <c r="B240" s="3" t="s">
        <v>342</v>
      </c>
      <c r="C240" s="3" t="s">
        <v>201</v>
      </c>
      <c r="D240" s="7" t="s">
        <v>343</v>
      </c>
    </row>
    <row r="241" spans="2:4" ht="15" x14ac:dyDescent="0.3">
      <c r="B241" s="3" t="s">
        <v>344</v>
      </c>
      <c r="C241" s="3" t="s">
        <v>201</v>
      </c>
      <c r="D241" s="7" t="s">
        <v>345</v>
      </c>
    </row>
    <row r="242" spans="2:4" ht="15" x14ac:dyDescent="0.3">
      <c r="B242" s="3" t="s">
        <v>346</v>
      </c>
      <c r="C242" s="3" t="s">
        <v>201</v>
      </c>
      <c r="D242" s="7" t="s">
        <v>347</v>
      </c>
    </row>
    <row r="243" spans="2:4" ht="15" x14ac:dyDescent="0.3">
      <c r="B243" s="3" t="s">
        <v>348</v>
      </c>
      <c r="C243" s="3" t="s">
        <v>201</v>
      </c>
      <c r="D243" s="7" t="s">
        <v>349</v>
      </c>
    </row>
    <row r="244" spans="2:4" ht="15" x14ac:dyDescent="0.3">
      <c r="B244" s="3" t="s">
        <v>350</v>
      </c>
      <c r="C244" s="3" t="s">
        <v>201</v>
      </c>
      <c r="D244" s="7" t="s">
        <v>351</v>
      </c>
    </row>
    <row r="245" spans="2:4" ht="15" x14ac:dyDescent="0.3">
      <c r="B245" s="3" t="s">
        <v>352</v>
      </c>
      <c r="C245" s="3" t="s">
        <v>201</v>
      </c>
      <c r="D245" s="7" t="s">
        <v>353</v>
      </c>
    </row>
    <row r="246" spans="2:4" ht="15" x14ac:dyDescent="0.35">
      <c r="B246" s="3" t="s">
        <v>354</v>
      </c>
      <c r="C246" s="3" t="s">
        <v>355</v>
      </c>
      <c r="D246" s="8" t="str">
        <f>HYPERLINK("https://data.colorado.gov/Housing/Real-Estate-Professionals-in-Colorado/4zse-6bnw","4zse-6bnw")</f>
        <v>4zse-6bnw</v>
      </c>
    </row>
    <row r="247" spans="2:4" ht="15" x14ac:dyDescent="0.3">
      <c r="B247" s="3" t="s">
        <v>356</v>
      </c>
      <c r="C247" s="3" t="s">
        <v>355</v>
      </c>
      <c r="D247" s="7" t="str">
        <f>HYPERLINK("https://data.colorado.gov/Business/Professional-and-Occupational-License-Types-for-Co/349y-twqi","349y-twqi")</f>
        <v>349y-twqi</v>
      </c>
    </row>
    <row r="248" spans="2:4" ht="15" x14ac:dyDescent="0.3">
      <c r="B248" s="3" t="s">
        <v>357</v>
      </c>
      <c r="C248" s="3" t="s">
        <v>355</v>
      </c>
      <c r="D248" s="7" t="str">
        <f>HYPERLINK("https://data.colorado.gov/Business/Professional-and-Occupational-Licenses-for-Colorad/7s5z-vewr","7s5z-vewr")</f>
        <v>7s5z-vewr</v>
      </c>
    </row>
    <row r="249" spans="2:4" ht="15" x14ac:dyDescent="0.35">
      <c r="B249" s="3" t="s">
        <v>358</v>
      </c>
      <c r="C249" s="3" t="s">
        <v>359</v>
      </c>
      <c r="D249" s="8" t="s">
        <v>360</v>
      </c>
    </row>
    <row r="250" spans="2:4" ht="15" x14ac:dyDescent="0.35">
      <c r="B250" s="3" t="s">
        <v>361</v>
      </c>
      <c r="C250" s="3" t="s">
        <v>362</v>
      </c>
      <c r="D250" s="6" t="str">
        <f>HYPERLINK("https://data.colorado.gov/Nonprofit-Data/Purpose-and-Operational-Size-of-Charities-Operatin/68n7-r6rp","68n7-r6rp")</f>
        <v>68n7-r6rp</v>
      </c>
    </row>
    <row r="251" spans="2:4" ht="15" x14ac:dyDescent="0.35">
      <c r="B251" s="3" t="s">
        <v>363</v>
      </c>
      <c r="C251" s="3" t="s">
        <v>362</v>
      </c>
      <c r="D251" s="6" t="str">
        <f>HYPERLINK("https://data.colorado.gov/dataset/Fundraising-Revenue-of-Charities-Operating-in-Colo/ipm7-5rxr","ipm7-5rxr")</f>
        <v>ipm7-5rxr</v>
      </c>
    </row>
    <row r="252" spans="2:4" ht="15" x14ac:dyDescent="0.35">
      <c r="B252" s="3" t="s">
        <v>364</v>
      </c>
      <c r="C252" s="3" t="s">
        <v>362</v>
      </c>
      <c r="D252" s="6" t="str">
        <f>HYPERLINK("https://data.colorado.gov/Nonprofit-Data/Total-Revenue-of-Charities-Operating-in-Colorado/k26c-fz5q","k26c-fz5q")</f>
        <v>k26c-fz5q</v>
      </c>
    </row>
    <row r="253" spans="2:4" ht="15" x14ac:dyDescent="0.35">
      <c r="B253" s="3" t="s">
        <v>365</v>
      </c>
      <c r="C253" s="3" t="s">
        <v>362</v>
      </c>
      <c r="D253" s="6" t="str">
        <f>HYPERLINK("https://data.colorado.gov/dataset/IRS-Filing-Information-for-Charities-Operating-in-/knby-gpaw","knby-gpaw")</f>
        <v>knby-gpaw</v>
      </c>
    </row>
    <row r="254" spans="2:4" ht="15" x14ac:dyDescent="0.35">
      <c r="B254" s="3" t="s">
        <v>366</v>
      </c>
      <c r="C254" s="3" t="s">
        <v>362</v>
      </c>
      <c r="D254" s="6" t="str">
        <f>HYPERLINK("https://data.colorado.gov/Nonprofit-Data/Total-Revenue-and-Types-of-Art-for-Charities-Opera/n5sw-qzbs","n5sw-qzbs")</f>
        <v>n5sw-qzbs</v>
      </c>
    </row>
    <row r="255" spans="2:4" ht="15" x14ac:dyDescent="0.35">
      <c r="B255" s="3" t="s">
        <v>367</v>
      </c>
      <c r="C255" s="3" t="s">
        <v>362</v>
      </c>
      <c r="D255" s="6" t="str">
        <f>HYPERLINK("https://data.colorado.gov/dataset/Conservation-Easements-for-Charities-Operating-in-/u4xw-xiec","u4xw-xiec")</f>
        <v>u4xw-xiec</v>
      </c>
    </row>
    <row r="256" spans="2:4" ht="15" x14ac:dyDescent="0.35">
      <c r="B256" s="3" t="s">
        <v>368</v>
      </c>
      <c r="C256" s="3" t="s">
        <v>362</v>
      </c>
      <c r="D256" s="6" t="str">
        <f>HYPERLINK("https://data.colorado.gov/dataset/Activities-of-Charities-Operating-in-Colorado/vewn-5ajx","vewn-5ajx")</f>
        <v>vewn-5ajx</v>
      </c>
    </row>
    <row r="257" spans="2:4" ht="15" x14ac:dyDescent="0.35">
      <c r="B257" s="3" t="s">
        <v>369</v>
      </c>
      <c r="C257" s="3" t="s">
        <v>362</v>
      </c>
      <c r="D257" s="6" t="str">
        <f>HYPERLINK("https://data.colorado.gov/dataset/Expenses-of-Charities-Operating-in-Colorado/x2jf-bvk8","x2jf-bvk8")</f>
        <v>x2jf-bvk8</v>
      </c>
    </row>
    <row r="258" spans="2:4" ht="15" x14ac:dyDescent="0.35">
      <c r="B258" s="3" t="s">
        <v>370</v>
      </c>
      <c r="C258" s="3" t="s">
        <v>362</v>
      </c>
      <c r="D258" s="6" t="str">
        <f>HYPERLINK("https://data.colorado.gov/dataset/Expenses-of-Charities-Filing-IRS-Form-EZ-Operating/xb4j-dshc","xb4j-dshc")</f>
        <v>xb4j-dshc</v>
      </c>
    </row>
    <row r="259" spans="2:4" ht="15" x14ac:dyDescent="0.3">
      <c r="B259" s="3" t="s">
        <v>371</v>
      </c>
      <c r="C259" s="3" t="s">
        <v>372</v>
      </c>
      <c r="D259" s="7" t="s">
        <v>373</v>
      </c>
    </row>
    <row r="260" spans="2:4" ht="15" x14ac:dyDescent="0.3">
      <c r="B260" s="3" t="s">
        <v>374</v>
      </c>
      <c r="C260" s="3" t="s">
        <v>372</v>
      </c>
      <c r="D260" s="7" t="str">
        <f>HYPERLINK("https://data.colorado.gov/Environment/Geothermal-Potential-in-Colorado/rpvk-ifh4","rpvk-ifh4")</f>
        <v>rpvk-ifh4</v>
      </c>
    </row>
    <row r="261" spans="2:4" ht="15" x14ac:dyDescent="0.3">
      <c r="B261" s="3" t="s">
        <v>375</v>
      </c>
      <c r="C261" s="3" t="s">
        <v>372</v>
      </c>
      <c r="D261" s="7" t="s">
        <v>376</v>
      </c>
    </row>
    <row r="262" spans="2:4" ht="15" x14ac:dyDescent="0.3">
      <c r="B262" s="3" t="s">
        <v>377</v>
      </c>
      <c r="C262" s="3" t="s">
        <v>372</v>
      </c>
      <c r="D262" s="7" t="s">
        <v>378</v>
      </c>
    </row>
    <row r="263" spans="2:4" ht="15" x14ac:dyDescent="0.3">
      <c r="B263" s="3" t="s">
        <v>379</v>
      </c>
      <c r="C263" s="3" t="s">
        <v>372</v>
      </c>
      <c r="D263" s="7" t="s">
        <v>380</v>
      </c>
    </row>
    <row r="264" spans="2:4" ht="15" x14ac:dyDescent="0.3">
      <c r="B264" s="3" t="s">
        <v>381</v>
      </c>
      <c r="C264" s="3" t="s">
        <v>372</v>
      </c>
      <c r="D264" s="7" t="s">
        <v>382</v>
      </c>
    </row>
    <row r="265" spans="2:4" ht="15" x14ac:dyDescent="0.3">
      <c r="B265" s="3" t="s">
        <v>383</v>
      </c>
      <c r="C265" s="3" t="s">
        <v>372</v>
      </c>
      <c r="D265" s="7" t="s">
        <v>384</v>
      </c>
    </row>
    <row r="266" spans="2:4" ht="15" x14ac:dyDescent="0.3">
      <c r="B266" s="3" t="s">
        <v>385</v>
      </c>
      <c r="C266" s="3" t="s">
        <v>372</v>
      </c>
      <c r="D266" s="7" t="s">
        <v>386</v>
      </c>
    </row>
    <row r="267" spans="2:4" ht="15" x14ac:dyDescent="0.3">
      <c r="B267" s="3" t="s">
        <v>387</v>
      </c>
      <c r="C267" s="3" t="s">
        <v>372</v>
      </c>
      <c r="D267" s="7" t="str">
        <f>HYPERLINK("https://data.colorado.gov/Environment/Solar-PV-Capacity-Factor-in-Colorado/f325-6r9c","f325-6r9c")</f>
        <v>f325-6r9c</v>
      </c>
    </row>
    <row r="268" spans="2:4" ht="15" x14ac:dyDescent="0.3">
      <c r="B268" s="3" t="s">
        <v>388</v>
      </c>
      <c r="C268" s="3" t="s">
        <v>372</v>
      </c>
      <c r="D268" s="7" t="str">
        <f>HYPERLINK("https://data.colorado.gov/Environment/Solar-Global-Horizontal-Irradiance-in-Colorado/rtw9-6tit","rtw9-6tit")</f>
        <v>rtw9-6tit</v>
      </c>
    </row>
    <row r="269" spans="2:4" ht="15" x14ac:dyDescent="0.3">
      <c r="B269" s="3" t="s">
        <v>389</v>
      </c>
      <c r="C269" s="3" t="s">
        <v>372</v>
      </c>
      <c r="D269" s="7" t="str">
        <f>HYPERLINK("https://data.colorado.gov/Environment/Solar-Direct-Normal-Irradiance-in-Colorado/unz2-68bn","unz2-68bn")</f>
        <v>unz2-68bn</v>
      </c>
    </row>
    <row r="270" spans="2:4" ht="15" x14ac:dyDescent="0.3">
      <c r="B270" s="3" t="s">
        <v>390</v>
      </c>
      <c r="C270" s="3" t="s">
        <v>372</v>
      </c>
      <c r="D270" s="7" t="s">
        <v>391</v>
      </c>
    </row>
    <row r="271" spans="2:4" ht="15" x14ac:dyDescent="0.3">
      <c r="B271" s="3" t="s">
        <v>392</v>
      </c>
      <c r="C271" s="3" t="s">
        <v>372</v>
      </c>
      <c r="D271" s="7" t="s">
        <v>393</v>
      </c>
    </row>
    <row r="272" spans="2:4" ht="15" x14ac:dyDescent="0.3">
      <c r="B272" s="3" t="s">
        <v>394</v>
      </c>
      <c r="C272" s="3" t="s">
        <v>372</v>
      </c>
      <c r="D272" s="7" t="str">
        <f>HYPERLINK("https://data.colorado.gov/Environment/NREL-Golden-2000-2005-Weather/jd4d-pcwx","jd4d-pcwx")</f>
        <v>jd4d-pcwx</v>
      </c>
    </row>
    <row r="273" spans="2:4" ht="15" x14ac:dyDescent="0.3">
      <c r="B273" s="3" t="s">
        <v>395</v>
      </c>
      <c r="C273" s="3" t="s">
        <v>372</v>
      </c>
      <c r="D273" s="7" t="s">
        <v>396</v>
      </c>
    </row>
    <row r="274" spans="2:4" ht="15" x14ac:dyDescent="0.3">
      <c r="B274" s="3" t="s">
        <v>397</v>
      </c>
      <c r="C274" s="3" t="s">
        <v>372</v>
      </c>
      <c r="D274" s="7" t="s">
        <v>398</v>
      </c>
    </row>
    <row r="275" spans="2:4" ht="15" x14ac:dyDescent="0.3">
      <c r="B275" s="3" t="s">
        <v>399</v>
      </c>
      <c r="C275" s="3" t="s">
        <v>372</v>
      </c>
      <c r="D275" s="7" t="s">
        <v>400</v>
      </c>
    </row>
    <row r="276" spans="2:4" ht="15" x14ac:dyDescent="0.3">
      <c r="B276" s="3" t="s">
        <v>401</v>
      </c>
      <c r="C276" s="3" t="s">
        <v>372</v>
      </c>
      <c r="D276" s="7" t="s">
        <v>402</v>
      </c>
    </row>
    <row r="277" spans="2:4" ht="15" x14ac:dyDescent="0.35">
      <c r="B277" s="3" t="s">
        <v>403</v>
      </c>
      <c r="C277" s="3" t="s">
        <v>404</v>
      </c>
      <c r="D277" s="6" t="str">
        <f>HYPERLINK("https://data.colorado.gov/Economic-Growth/Events-and-Festivals-in-Colorado/xiem-he2v","xiem-he2v")</f>
        <v>xiem-he2v</v>
      </c>
    </row>
    <row r="278" spans="2:4" ht="15" x14ac:dyDescent="0.3">
      <c r="B278" s="3" t="s">
        <v>405</v>
      </c>
      <c r="C278" s="3" t="s">
        <v>406</v>
      </c>
      <c r="D278" s="7" t="s">
        <v>407</v>
      </c>
    </row>
    <row r="279" spans="2:4" ht="15" x14ac:dyDescent="0.35">
      <c r="B279" s="3" t="s">
        <v>408</v>
      </c>
      <c r="C279" s="3" t="s">
        <v>409</v>
      </c>
      <c r="D279" s="6" t="str">
        <f>HYPERLINK("https://data.colorado.gov/Health/Restaurant-Inspections-in-Tri-County-Colorado/cx7q-izrb","cx7q-izrb")</f>
        <v>cx7q-izrb</v>
      </c>
    </row>
    <row r="280" spans="2:4" ht="15" x14ac:dyDescent="0.3">
      <c r="B280" s="3" t="s">
        <v>410</v>
      </c>
      <c r="C280" s="3" t="s">
        <v>411</v>
      </c>
      <c r="D280" s="7" t="s">
        <v>412</v>
      </c>
    </row>
    <row r="281" spans="2:4" ht="15" x14ac:dyDescent="0.3">
      <c r="B281" s="3" t="s">
        <v>413</v>
      </c>
      <c r="C281" s="3" t="s">
        <v>411</v>
      </c>
      <c r="D281" s="7" t="s">
        <v>414</v>
      </c>
    </row>
    <row r="282" spans="2:4" ht="15" x14ac:dyDescent="0.3">
      <c r="B282" s="3" t="s">
        <v>415</v>
      </c>
      <c r="C282" s="3" t="s">
        <v>411</v>
      </c>
      <c r="D282" s="7" t="s">
        <v>416</v>
      </c>
    </row>
    <row r="283" spans="2:4" ht="15" x14ac:dyDescent="0.3">
      <c r="B283" s="3" t="s">
        <v>417</v>
      </c>
      <c r="C283" s="3" t="s">
        <v>411</v>
      </c>
      <c r="D283" s="7" t="str">
        <f>HYPERLINK("https://data.colorado.gov/Business/Electricity-Revenue-by-Utility-in-US/ue5s-8u8t","ue5s-8u8t")</f>
        <v>ue5s-8u8t</v>
      </c>
    </row>
    <row r="284" spans="2:4" ht="15" x14ac:dyDescent="0.3">
      <c r="B284" s="3" t="s">
        <v>418</v>
      </c>
      <c r="C284" s="3" t="s">
        <v>411</v>
      </c>
      <c r="D284" s="7" t="str">
        <f>HYPERLINK("https://data.colorado.gov/Environment/Net-Metering-in-US/4jjg-g3yq","4jjg-g3yq")</f>
        <v>4jjg-g3yq</v>
      </c>
    </row>
    <row r="285" spans="2:4" ht="15" x14ac:dyDescent="0.3">
      <c r="B285" s="3" t="s">
        <v>419</v>
      </c>
      <c r="C285" s="3" t="s">
        <v>411</v>
      </c>
      <c r="D285" s="7" t="str">
        <f>HYPERLINK("https://data.colorado.gov/Business/Electricity-Revenue-in-the-US/cdkn-c7n9","cdkn-c7n9")</f>
        <v>cdkn-c7n9</v>
      </c>
    </row>
    <row r="286" spans="2:4" ht="15" x14ac:dyDescent="0.3">
      <c r="B286" s="3" t="s">
        <v>420</v>
      </c>
      <c r="C286" s="3" t="s">
        <v>411</v>
      </c>
      <c r="D286" s="7" t="str">
        <f>HYPERLINK("https://data.colorado.gov/Business/Natural-Gas-Prices-in-Colorado/e4ky-6g2n","e4ky-6g2n")</f>
        <v>e4ky-6g2n</v>
      </c>
    </row>
    <row r="287" spans="2:4" ht="15" x14ac:dyDescent="0.3">
      <c r="B287" s="3" t="s">
        <v>421</v>
      </c>
      <c r="C287" s="3" t="s">
        <v>411</v>
      </c>
      <c r="D287" s="7" t="str">
        <f>HYPERLINK("https://data.colorado.gov/Transportation/Gasoline-prices-in-Colorado/8pk9-mh2i","8pk9-mh2i")</f>
        <v>8pk9-mh2i</v>
      </c>
    </row>
    <row r="288" spans="2:4" ht="15" x14ac:dyDescent="0.3">
      <c r="B288" s="3" t="s">
        <v>422</v>
      </c>
      <c r="C288" s="3" t="s">
        <v>423</v>
      </c>
      <c r="D288" s="7" t="s">
        <v>424</v>
      </c>
    </row>
    <row r="289" spans="2:4" ht="15" x14ac:dyDescent="0.35">
      <c r="B289" s="3" t="s">
        <v>425</v>
      </c>
      <c r="C289" s="3" t="s">
        <v>423</v>
      </c>
      <c r="D289" s="6" t="str">
        <f>HYPERLINK("https://data.colorado.gov/Environment/Contour-Lines-in-Colorado/sc9q-ryk8","sc9q-ryk8")</f>
        <v>sc9q-ryk8</v>
      </c>
    </row>
    <row r="290" spans="2:4" ht="15" x14ac:dyDescent="0.35">
      <c r="B290" s="3" t="s">
        <v>426</v>
      </c>
      <c r="C290" s="3" t="s">
        <v>423</v>
      </c>
      <c r="D290" s="6" t="str">
        <f>HYPERLINK("https://data.colorado.gov/Water/National-Hydrography-Dataset-NHD-in-Colorado/5ccs-vx79","5ccs-vx79")</f>
        <v>5ccs-vx79</v>
      </c>
    </row>
    <row r="291" spans="2:4" ht="15" x14ac:dyDescent="0.35">
      <c r="B291" s="3" t="s">
        <v>427</v>
      </c>
      <c r="C291" s="3" t="s">
        <v>409</v>
      </c>
      <c r="D291" s="6" t="str">
        <f>HYPERLINK("https://data.colorado.gov/Municipal/Restaurant-Inspections-in-Tri-County-Colorado/869n-zj3f","869n-zj3f")</f>
        <v>869n-zj3f</v>
      </c>
    </row>
    <row r="292" spans="2:4" ht="15" x14ac:dyDescent="0.35">
      <c r="B292" s="3" t="s">
        <v>428</v>
      </c>
      <c r="C292" s="3" t="s">
        <v>429</v>
      </c>
      <c r="D292" s="6" t="str">
        <f>HYPERLINK("https://data.colorado.gov/Business/Development-Projects-in-Grand-Junction-Colorado-20/8isw-835j","8isw-835j")</f>
        <v>8isw-835j</v>
      </c>
    </row>
    <row r="293" spans="2:4" ht="15" x14ac:dyDescent="0.35">
      <c r="B293" s="3" t="s">
        <v>430</v>
      </c>
      <c r="C293" s="3" t="s">
        <v>429</v>
      </c>
      <c r="D293" s="6" t="str">
        <f>HYPERLINK("https://data.colorado.gov/Business/Grocery-Stores-in-Grand-Junction-Colorado/4e26-8sc4","4e26-8sc4")</f>
        <v>4e26-8sc4</v>
      </c>
    </row>
    <row r="294" spans="2:4" ht="15" x14ac:dyDescent="0.35">
      <c r="B294" s="3" t="s">
        <v>431</v>
      </c>
      <c r="C294" s="3" t="s">
        <v>429</v>
      </c>
      <c r="D294" s="6" t="str">
        <f>HYPERLINK("https://data.colorado.gov/Business/Vacant-Industrial-and-Commercial-Parcels-in-Grand-/4ne3-8rrx","4ne3-8rrx")</f>
        <v>4ne3-8rrx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EA3E-9079-4791-B7C1-0910355C840B}">
  <dimension ref="B4:B14"/>
  <sheetViews>
    <sheetView workbookViewId="0">
      <selection activeCell="B25" sqref="B25"/>
    </sheetView>
  </sheetViews>
  <sheetFormatPr defaultRowHeight="12.75" x14ac:dyDescent="0.2"/>
  <sheetData>
    <row r="4" spans="2:2" x14ac:dyDescent="0.2">
      <c r="B4" t="s">
        <v>432</v>
      </c>
    </row>
    <row r="5" spans="2:2" x14ac:dyDescent="0.2">
      <c r="B5" t="s">
        <v>439</v>
      </c>
    </row>
    <row r="6" spans="2:2" x14ac:dyDescent="0.2">
      <c r="B6" t="s">
        <v>433</v>
      </c>
    </row>
    <row r="7" spans="2:2" x14ac:dyDescent="0.2">
      <c r="B7" s="13" t="s">
        <v>434</v>
      </c>
    </row>
    <row r="8" spans="2:2" x14ac:dyDescent="0.2">
      <c r="B8" t="s">
        <v>435</v>
      </c>
    </row>
    <row r="9" spans="2:2" x14ac:dyDescent="0.2">
      <c r="B9" s="13" t="s">
        <v>436</v>
      </c>
    </row>
    <row r="10" spans="2:2" x14ac:dyDescent="0.2">
      <c r="B10" t="s">
        <v>437</v>
      </c>
    </row>
    <row r="11" spans="2:2" x14ac:dyDescent="0.2">
      <c r="B11" s="13" t="s">
        <v>438</v>
      </c>
    </row>
    <row r="14" spans="2:2" x14ac:dyDescent="0.2">
      <c r="B14" t="s">
        <v>440</v>
      </c>
    </row>
  </sheetData>
  <hyperlinks>
    <hyperlink ref="B7" r:id="rId1" xr:uid="{9DA20359-BC84-467D-BCAA-DC9474A3C935}"/>
    <hyperlink ref="B9" r:id="rId2" xr:uid="{4F7A5EFA-1088-4C0A-8ABB-5DE5237DDC4C}"/>
    <hyperlink ref="B11" r:id="rId3" xr:uid="{4635BF9B-77EA-4798-966F-FDA764E558D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Wallace</dc:creator>
  <cp:lastModifiedBy>Van Wallace</cp:lastModifiedBy>
  <dcterms:created xsi:type="dcterms:W3CDTF">2019-12-06T16:59:31Z</dcterms:created>
  <dcterms:modified xsi:type="dcterms:W3CDTF">2019-12-06T16:59:32Z</dcterms:modified>
</cp:coreProperties>
</file>