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320" activeTab="1"/>
  </bookViews>
  <sheets>
    <sheet name="BACK END CALCULATIONS" sheetId="5" r:id="rId1"/>
    <sheet name="Equity" sheetId="6" r:id="rId2"/>
    <sheet name="Futures , Commodities, Currency" sheetId="7" r:id="rId3"/>
    <sheet name="Options" sheetId="8" r:id="rId4"/>
  </sheets>
  <calcPr calcId="124519"/>
</workbook>
</file>

<file path=xl/calcChain.xml><?xml version="1.0" encoding="utf-8"?>
<calcChain xmlns="http://schemas.openxmlformats.org/spreadsheetml/2006/main">
  <c r="G30" i="6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H18" i="8"/>
  <c r="H17"/>
  <c r="H16"/>
  <c r="H15"/>
  <c r="H14"/>
  <c r="H13"/>
  <c r="H12"/>
  <c r="H11"/>
  <c r="H10"/>
  <c r="H9"/>
  <c r="H8"/>
  <c r="H7"/>
  <c r="H6"/>
  <c r="H91" i="7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42"/>
  <c r="G41"/>
  <c r="G40"/>
  <c r="G39"/>
  <c r="G38"/>
  <c r="G37"/>
  <c r="G36"/>
  <c r="G35"/>
  <c r="G34"/>
  <c r="G33"/>
  <c r="G32"/>
  <c r="G31"/>
  <c r="G30"/>
  <c r="G29"/>
  <c r="G28"/>
  <c r="G21"/>
  <c r="G20"/>
  <c r="G19"/>
  <c r="G18"/>
  <c r="G17"/>
  <c r="G16"/>
  <c r="G15"/>
  <c r="G14"/>
  <c r="G13"/>
  <c r="G12"/>
  <c r="G11"/>
  <c r="G10"/>
  <c r="G9"/>
  <c r="G8"/>
  <c r="G7"/>
  <c r="G6"/>
  <c r="AE125" i="5"/>
  <c r="AE124"/>
  <c r="AE123"/>
  <c r="AE122"/>
  <c r="S125"/>
  <c r="J125"/>
  <c r="R125"/>
  <c r="Q125"/>
  <c r="S124"/>
  <c r="R124"/>
  <c r="Q124"/>
  <c r="J124"/>
  <c r="S123"/>
  <c r="R123"/>
  <c r="Q123"/>
  <c r="J123"/>
  <c r="S122"/>
  <c r="J122"/>
  <c r="R122"/>
  <c r="Q122"/>
  <c r="E117"/>
  <c r="A117"/>
  <c r="AD96"/>
  <c r="AD95"/>
  <c r="AD94"/>
  <c r="AD93"/>
  <c r="R96"/>
  <c r="R95"/>
  <c r="R94"/>
  <c r="R93"/>
  <c r="S96"/>
  <c r="J96"/>
  <c r="Q96"/>
  <c r="S95"/>
  <c r="J95"/>
  <c r="Q95"/>
  <c r="S94"/>
  <c r="J94"/>
  <c r="Q94"/>
  <c r="S93"/>
  <c r="B88"/>
  <c r="Q93"/>
  <c r="Z93"/>
  <c r="D88"/>
  <c r="A88"/>
  <c r="D67"/>
  <c r="D36"/>
  <c r="A36"/>
  <c r="S44"/>
  <c r="I44"/>
  <c r="R44"/>
  <c r="Q44"/>
  <c r="S43"/>
  <c r="I43"/>
  <c r="R43"/>
  <c r="Q43"/>
  <c r="S42"/>
  <c r="I42"/>
  <c r="R42"/>
  <c r="Q42"/>
  <c r="S41"/>
  <c r="B36"/>
  <c r="E36"/>
  <c r="R41"/>
  <c r="Q41"/>
  <c r="T124"/>
  <c r="U124"/>
  <c r="L124"/>
  <c r="T123"/>
  <c r="K123"/>
  <c r="B117"/>
  <c r="F117"/>
  <c r="U123"/>
  <c r="V123"/>
  <c r="M123"/>
  <c r="T94"/>
  <c r="U94"/>
  <c r="T43"/>
  <c r="J43"/>
  <c r="T44"/>
  <c r="U44"/>
  <c r="K124"/>
  <c r="T122"/>
  <c r="K122"/>
  <c r="W122"/>
  <c r="E88"/>
  <c r="K94"/>
  <c r="T93"/>
  <c r="K93"/>
  <c r="U122"/>
  <c r="T96"/>
  <c r="U43"/>
  <c r="K43"/>
  <c r="C36"/>
  <c r="T95"/>
  <c r="C88"/>
  <c r="D117"/>
  <c r="J93"/>
  <c r="W93"/>
  <c r="T125"/>
  <c r="K96"/>
  <c r="U96"/>
  <c r="L96"/>
  <c r="X93"/>
  <c r="AA93"/>
  <c r="G88"/>
  <c r="T42"/>
  <c r="J42"/>
  <c r="U42"/>
  <c r="K42"/>
  <c r="V94"/>
  <c r="M94"/>
  <c r="L94"/>
  <c r="J44"/>
  <c r="U93"/>
  <c r="L93"/>
  <c r="V124"/>
  <c r="M124"/>
  <c r="I41"/>
  <c r="T41"/>
  <c r="Z41"/>
  <c r="Z122"/>
  <c r="V44"/>
  <c r="L44"/>
  <c r="K44"/>
  <c r="U41"/>
  <c r="J41"/>
  <c r="X41"/>
  <c r="V43"/>
  <c r="L43"/>
  <c r="Y93"/>
  <c r="F88"/>
  <c r="V96"/>
  <c r="M96"/>
  <c r="L123"/>
  <c r="W41"/>
  <c r="V42"/>
  <c r="L42"/>
  <c r="V93"/>
  <c r="M93"/>
  <c r="K95"/>
  <c r="U95"/>
  <c r="L122"/>
  <c r="V122"/>
  <c r="M122"/>
  <c r="X122"/>
  <c r="Y122"/>
  <c r="H117"/>
  <c r="U125"/>
  <c r="K125"/>
  <c r="AA41"/>
  <c r="G36"/>
  <c r="Y41"/>
  <c r="F36"/>
  <c r="V41"/>
  <c r="L41"/>
  <c r="K41"/>
  <c r="L95"/>
  <c r="V95"/>
  <c r="M95"/>
  <c r="AA122"/>
  <c r="I117"/>
  <c r="L125"/>
  <c r="V125"/>
  <c r="M125"/>
</calcChain>
</file>

<file path=xl/sharedStrings.xml><?xml version="1.0" encoding="utf-8"?>
<sst xmlns="http://schemas.openxmlformats.org/spreadsheetml/2006/main" count="747" uniqueCount="335">
  <si>
    <t>Stocks</t>
  </si>
  <si>
    <t>Equity Positional</t>
  </si>
  <si>
    <t>Calls Given</t>
  </si>
  <si>
    <t>Hits</t>
  </si>
  <si>
    <t>Misses</t>
  </si>
  <si>
    <t>Success %</t>
  </si>
  <si>
    <t>ROI % on Investment Period</t>
  </si>
  <si>
    <t>Annualised ROI %</t>
  </si>
  <si>
    <t>Call Type</t>
  </si>
  <si>
    <t>Date Range</t>
  </si>
  <si>
    <t>08-05-15 to 13-07-15</t>
  </si>
  <si>
    <t>(depends &amp; will vary on selection)</t>
  </si>
  <si>
    <t>Buy/Sell</t>
  </si>
  <si>
    <t>P/L Per Unit</t>
  </si>
  <si>
    <t>P/L Per Lac</t>
  </si>
  <si>
    <t>SBI</t>
  </si>
  <si>
    <t xml:space="preserve">Heromotoco </t>
  </si>
  <si>
    <t xml:space="preserve">Reliance </t>
  </si>
  <si>
    <t xml:space="preserve">LICHousing </t>
  </si>
  <si>
    <t>Entry Price</t>
  </si>
  <si>
    <t>Target Price</t>
  </si>
  <si>
    <t>Stop Loss</t>
  </si>
  <si>
    <t>Exit Price</t>
  </si>
  <si>
    <t>Gross ROI%</t>
  </si>
  <si>
    <t>Final Result</t>
  </si>
  <si>
    <t>Summarised Snapshot</t>
  </si>
  <si>
    <t>Hit &amp; Miss Report</t>
  </si>
  <si>
    <t>Exit Date</t>
  </si>
  <si>
    <t>COMPUTATION THAT SOFTWARE HAS TO INTERNALLY PERFORM</t>
  </si>
  <si>
    <t>profit or loss - check</t>
  </si>
  <si>
    <t>Profit or Loss Amount</t>
  </si>
  <si>
    <t>differential treatment for different product - Equity , Futures, Options, Commodities etc.</t>
  </si>
  <si>
    <t>ROI calculation as per given formula</t>
  </si>
  <si>
    <t>Sum &amp; Averaging - in case of date filters/range selection</t>
  </si>
  <si>
    <t>DATE RANGE SELECTION FUNCTIONALITY</t>
  </si>
  <si>
    <t>TABLES</t>
  </si>
  <si>
    <t>Status-Open</t>
  </si>
  <si>
    <t>Entry Date</t>
  </si>
  <si>
    <t>No of Units</t>
  </si>
  <si>
    <t>P/L per Lac</t>
  </si>
  <si>
    <t>P/L per Unit</t>
  </si>
  <si>
    <t>SELL</t>
  </si>
  <si>
    <t>BUY</t>
  </si>
  <si>
    <t>TABLE AREA WHICH IS VISIBLE ON THE BLOG SITE</t>
  </si>
  <si>
    <t>TOTAL INVESTMENT</t>
  </si>
  <si>
    <t>NET PROFIT/LOSS</t>
  </si>
  <si>
    <t>GROSS ROI% ON INVESTMENT PERIOD</t>
  </si>
  <si>
    <t>TOTAL AVERAGE TIME PERIOD</t>
  </si>
  <si>
    <t>ANNUALISED ROI%</t>
  </si>
  <si>
    <t>BACKGROUND PAPER FOR ASHISH JI FOR PERFORMANCE TRACKER SYSTEM</t>
  </si>
  <si>
    <t>Time Period (DAYS)</t>
  </si>
  <si>
    <t>coutn of total calls which are in profit</t>
  </si>
  <si>
    <t>count of total calls which are in losses</t>
  </si>
  <si>
    <t xml:space="preserve">count of hit calls / total calls given </t>
  </si>
  <si>
    <t>in percentage</t>
  </si>
  <si>
    <t>will come from back end calculation</t>
  </si>
  <si>
    <t>net profit or loss / total investment made amount</t>
  </si>
  <si>
    <t>net profit or loss /( total investment made amount* average no of days of total invetsment period/365)</t>
  </si>
  <si>
    <t>manually entered by us at the time of call closure</t>
  </si>
  <si>
    <t>if buy : (exit price-entry price)  &amp; if sell : (entry price-exit price)</t>
  </si>
  <si>
    <t>profit or loss per unit X total no of units purchased</t>
  </si>
  <si>
    <t>rounddown on lowerside with zero digit after decimal (1 lac/entry price)</t>
  </si>
  <si>
    <t>profit or loss /(no of units X entry price)</t>
  </si>
  <si>
    <t>HIT if in profit , MISS if in loss</t>
  </si>
  <si>
    <t>sum of entry price* No of Units of all cases.</t>
  </si>
  <si>
    <t xml:space="preserve">sum of profits &amp; losses of all cases </t>
  </si>
  <si>
    <t>sum of profit or loss of all cases /sum of entry price* No of Units of all cases.</t>
  </si>
  <si>
    <t>total no of days or time period/ no of cases closed</t>
  </si>
  <si>
    <t>CONTRACT 1</t>
  </si>
  <si>
    <t>CONTRACT 2</t>
  </si>
  <si>
    <t>CONTRACT 3</t>
  </si>
  <si>
    <t>CONTRACT 4</t>
  </si>
  <si>
    <t>P/L Per LOT</t>
  </si>
  <si>
    <t>LOT SIZE</t>
  </si>
  <si>
    <t>MARGIN%AGE</t>
  </si>
  <si>
    <t>INVESTMENT AMOUNT</t>
  </si>
  <si>
    <t>P/L per Lot</t>
  </si>
  <si>
    <t>All fields as above + Additional Fields or chnages as below :</t>
  </si>
  <si>
    <t>profit or loss per unit x lot size</t>
  </si>
  <si>
    <t>will have to be stored in the master file at the backend. The lot size file has to be updated on a weekly basis. -lot size files for FO , Commodities &amp; Currency will be separate;y kept.</t>
  </si>
  <si>
    <t>will have to be stored in the master file at the backend. Margin %age file has to be updated on a weekly basis. -margin %age files for FO , Commodities &amp; Currency will be separate;y kept.</t>
  </si>
  <si>
    <t>entry price x lot size x margin%age</t>
  </si>
  <si>
    <t>profit or loss per lot / investment amount in that particular contract</t>
  </si>
  <si>
    <t>sum of in investment amounts of each particular contracts</t>
  </si>
  <si>
    <t>FUTURES/ COMMODITIES/CURRENCY  TABLE &amp; BACKEND WORKING</t>
  </si>
  <si>
    <t>EQUITY TABLE &amp; BACK END WORKING</t>
  </si>
  <si>
    <t>Terms Explanation &amp; Formulae</t>
  </si>
  <si>
    <t>BACK END CALCULATION / NOT VISISBLE ON THE BLOG SITE</t>
  </si>
  <si>
    <t>OPTIONS  TABLE &amp; BACKEND WORKING</t>
  </si>
  <si>
    <t>OPTIONS 1</t>
  </si>
  <si>
    <t>OPTIONS 2</t>
  </si>
  <si>
    <t>OPTIONS 3</t>
  </si>
  <si>
    <t>OPTIONS 4</t>
  </si>
  <si>
    <t>Target</t>
  </si>
  <si>
    <t>Exit Premium or Price</t>
  </si>
  <si>
    <t>STRIKE PRICE</t>
  </si>
  <si>
    <t>Changes as compared to Futures table</t>
  </si>
  <si>
    <t>In case of BUY options - Investment amount will be just (entry premium price x lot size)</t>
  </si>
  <si>
    <t>In case of SELL options - Investment amount will be  {(Strike Price+Premimum) x lot size x margin %age}</t>
  </si>
  <si>
    <t>rest all will remain the same.</t>
  </si>
  <si>
    <t>Options table is displayed here separately for your udnerstanding other wise on blogsite it will appear combined with Futures on the single screen , single table of F&amp;O.</t>
  </si>
  <si>
    <t>Our Team will upload this part every week by way of an excel file. That excel file will have to stored in the system somewhere.</t>
  </si>
  <si>
    <t>Software will do this calculation internally and update it in master file being maintained in the system.</t>
  </si>
  <si>
    <t>count of total calls listed in the excel file in that date range</t>
  </si>
  <si>
    <t>count of those calls which are in excel file &amp; not closed/exited during that range.</t>
  </si>
  <si>
    <t>will come from excel file upload</t>
  </si>
  <si>
    <t>(depends &amp; will vary on selection as done by user)</t>
  </si>
  <si>
    <t>Research Calls/Trading Calls posting in the blog is independent of the perfromance tracker.</t>
  </si>
  <si>
    <t>Performance tracker will be solely done on the basis of excel file uploaded in the system by us.</t>
  </si>
  <si>
    <t>Every week, Our team will upload Following Excel files in the system -</t>
  </si>
  <si>
    <t>Equity - Positional Calls</t>
  </si>
  <si>
    <t>Equity - Trading Calls</t>
  </si>
  <si>
    <t>Equity - Futures - Trading Calls</t>
  </si>
  <si>
    <t>Equity - Options - Trading Calls</t>
  </si>
  <si>
    <t>Commodities - Trading Calls</t>
  </si>
  <si>
    <t>Currency - Trading Calls</t>
  </si>
  <si>
    <t>All these excel files will follow a standard format as explained below.</t>
  </si>
  <si>
    <t>These excel files will be required to be stored in some kind of master database for performance tracker in the system.</t>
  </si>
  <si>
    <t>When any user will search for performance tracker, basis the query (product, date range etc) , the data will be pulled from the excel file, some simple 3-4 calculations will be performed by the software and the result will be published as per the given UI.</t>
  </si>
  <si>
    <t>The back end software will have following important components :</t>
  </si>
  <si>
    <t>Time Period calculation - as per Call entry &amp; exit dates differnce</t>
  </si>
  <si>
    <r>
      <t xml:space="preserve">(THIS TABLE FORMAT &amp; CONCEPT OF CALCULATION WILL BE FOLLOWED IN EQUITY - BOTH </t>
    </r>
    <r>
      <rPr>
        <b/>
        <sz val="11"/>
        <color indexed="10"/>
        <rFont val="Tahoma"/>
        <family val="2"/>
      </rPr>
      <t>POSITIONAL &amp; INTRADAY</t>
    </r>
    <r>
      <rPr>
        <sz val="11"/>
        <color indexed="10"/>
        <rFont val="Tahoma"/>
        <family val="2"/>
      </rPr>
      <t>)</t>
    </r>
  </si>
  <si>
    <t>Premium Rate</t>
  </si>
  <si>
    <t>Strike Price</t>
  </si>
  <si>
    <t>to be updated in excel file</t>
  </si>
  <si>
    <t>Future Price</t>
  </si>
  <si>
    <t>CAIRN</t>
  </si>
  <si>
    <t>TATASTEEL</t>
  </si>
  <si>
    <t>BHARTIART</t>
  </si>
  <si>
    <t>TATAMOTORS</t>
  </si>
  <si>
    <t>SBIN</t>
  </si>
  <si>
    <t>COAL INDIA</t>
  </si>
  <si>
    <t>BEL</t>
  </si>
  <si>
    <t>ASTRAMICRO</t>
  </si>
  <si>
    <t>BPCL</t>
  </si>
  <si>
    <t>WIPRO</t>
  </si>
  <si>
    <t>IDEA</t>
  </si>
  <si>
    <t>ITC</t>
  </si>
  <si>
    <t>ICICI BANK</t>
  </si>
  <si>
    <t>AXISBANK</t>
  </si>
  <si>
    <t>ASIAN PAINT</t>
  </si>
  <si>
    <t>ZEEL</t>
  </si>
  <si>
    <t>RELIANCE</t>
  </si>
  <si>
    <t>SUNPHARMA</t>
  </si>
  <si>
    <t>HDFCBANK</t>
  </si>
  <si>
    <t>INFY</t>
  </si>
  <si>
    <t>UNIQUE CODE</t>
  </si>
  <si>
    <t>EQ0001</t>
  </si>
  <si>
    <t>EQ0002</t>
  </si>
  <si>
    <t>EQ0003</t>
  </si>
  <si>
    <t>EQ0004</t>
  </si>
  <si>
    <t>EQ0005</t>
  </si>
  <si>
    <t>EQ0006</t>
  </si>
  <si>
    <t>EQ0007</t>
  </si>
  <si>
    <t>EQ0008</t>
  </si>
  <si>
    <t>EQ0009</t>
  </si>
  <si>
    <t>EQ0010</t>
  </si>
  <si>
    <t>EQ0011</t>
  </si>
  <si>
    <t>EQ0012</t>
  </si>
  <si>
    <t>EQ0013</t>
  </si>
  <si>
    <t>EQ0014</t>
  </si>
  <si>
    <t>EQ0015</t>
  </si>
  <si>
    <t>EQ0016</t>
  </si>
  <si>
    <t>EQ0017</t>
  </si>
  <si>
    <t>EQ0018</t>
  </si>
  <si>
    <t>EQ0019</t>
  </si>
  <si>
    <t>EQ0020</t>
  </si>
  <si>
    <t>EQ0021</t>
  </si>
  <si>
    <t>EQ0022</t>
  </si>
  <si>
    <t>EQ0023</t>
  </si>
  <si>
    <t>EQ0024</t>
  </si>
  <si>
    <t>EQ0025</t>
  </si>
  <si>
    <t>EQ0026</t>
  </si>
  <si>
    <t>EQ0027</t>
  </si>
  <si>
    <t>EQ0028</t>
  </si>
  <si>
    <t>EQ0029</t>
  </si>
  <si>
    <t>HINDPETRO</t>
  </si>
  <si>
    <t>INFRATEL</t>
  </si>
  <si>
    <t>RELINFRA</t>
  </si>
  <si>
    <t>INDUSINDBANK</t>
  </si>
  <si>
    <t>DLF</t>
  </si>
  <si>
    <t>AUROPHARMA</t>
  </si>
  <si>
    <t>TATACHEM</t>
  </si>
  <si>
    <t>ARVIND</t>
  </si>
  <si>
    <t>YESBANK</t>
  </si>
  <si>
    <t>CENTURY</t>
  </si>
  <si>
    <t>JSWSTEEL</t>
  </si>
  <si>
    <t>STAR</t>
  </si>
  <si>
    <t>BATAINDIA</t>
  </si>
  <si>
    <t>JUST DIAL</t>
  </si>
  <si>
    <t>SKS</t>
  </si>
  <si>
    <t>ADANIPORTS</t>
  </si>
  <si>
    <t>IOC</t>
  </si>
  <si>
    <t>GODREJIND</t>
  </si>
  <si>
    <t>IGL</t>
  </si>
  <si>
    <t>BRITANNIA</t>
  </si>
  <si>
    <t>RECLTD</t>
  </si>
  <si>
    <t xml:space="preserve">AMBUJA CEMENTS LTD                  </t>
  </si>
  <si>
    <t>TVS MOTOR</t>
  </si>
  <si>
    <t>TECHM</t>
  </si>
  <si>
    <t>BANKBARODA</t>
  </si>
  <si>
    <t>HINDUSTAN UNILEVER</t>
  </si>
  <si>
    <t>DR. REDDY</t>
  </si>
  <si>
    <t>LT</t>
  </si>
  <si>
    <t>APOLLOTYRE</t>
  </si>
  <si>
    <t>BIOCON</t>
  </si>
  <si>
    <t>KOTAK MAHINDRA</t>
  </si>
  <si>
    <t>Unique Code</t>
  </si>
  <si>
    <t>FO0001</t>
  </si>
  <si>
    <t>FO0002</t>
  </si>
  <si>
    <t>FO0003</t>
  </si>
  <si>
    <t>FO0004</t>
  </si>
  <si>
    <t>FO0005</t>
  </si>
  <si>
    <t>FO0006</t>
  </si>
  <si>
    <t>FO0007</t>
  </si>
  <si>
    <t>FO0008</t>
  </si>
  <si>
    <t>FO0009</t>
  </si>
  <si>
    <t>FO0010</t>
  </si>
  <si>
    <t>FO0011</t>
  </si>
  <si>
    <t>FO0012</t>
  </si>
  <si>
    <t>FO0013</t>
  </si>
  <si>
    <t>FO0014</t>
  </si>
  <si>
    <t>FO0015</t>
  </si>
  <si>
    <t>FO0016</t>
  </si>
  <si>
    <t>FO0017</t>
  </si>
  <si>
    <t>FO0018</t>
  </si>
  <si>
    <t>FO0019</t>
  </si>
  <si>
    <t>FO0020</t>
  </si>
  <si>
    <t>FO0021</t>
  </si>
  <si>
    <t>FO0022</t>
  </si>
  <si>
    <t>FO0023</t>
  </si>
  <si>
    <t>FO0024</t>
  </si>
  <si>
    <t>FO0025</t>
  </si>
  <si>
    <t>FO0026</t>
  </si>
  <si>
    <t>FO0027</t>
  </si>
  <si>
    <t>FO0028</t>
  </si>
  <si>
    <t>FO0029</t>
  </si>
  <si>
    <t>FO0030</t>
  </si>
  <si>
    <t>FO0031</t>
  </si>
  <si>
    <t>FO0032</t>
  </si>
  <si>
    <t>FO0033</t>
  </si>
  <si>
    <t>FO0034</t>
  </si>
  <si>
    <t>FO0035</t>
  </si>
  <si>
    <t>FO0036</t>
  </si>
  <si>
    <t>FO0037</t>
  </si>
  <si>
    <t>FO0038</t>
  </si>
  <si>
    <t>FO0039</t>
  </si>
  <si>
    <t>FO0040</t>
  </si>
  <si>
    <t>FO0041</t>
  </si>
  <si>
    <t>FO0042</t>
  </si>
  <si>
    <t>FO0043</t>
  </si>
  <si>
    <t>FO0044</t>
  </si>
  <si>
    <t>FO0045</t>
  </si>
  <si>
    <t>FO0046</t>
  </si>
  <si>
    <t>FO0047</t>
  </si>
  <si>
    <t>FO0048</t>
  </si>
  <si>
    <t>FO0049</t>
  </si>
  <si>
    <t>FO0050</t>
  </si>
  <si>
    <t>FO0051</t>
  </si>
  <si>
    <t>FO0052</t>
  </si>
  <si>
    <t>FO0053</t>
  </si>
  <si>
    <t>FO0054</t>
  </si>
  <si>
    <t>FO0055</t>
  </si>
  <si>
    <t>FO0056</t>
  </si>
  <si>
    <t>FO0057</t>
  </si>
  <si>
    <t>FO0058</t>
  </si>
  <si>
    <t>FO0059</t>
  </si>
  <si>
    <t>FO0060</t>
  </si>
  <si>
    <t>FO0061</t>
  </si>
  <si>
    <t>FO0062</t>
  </si>
  <si>
    <t>FO0063</t>
  </si>
  <si>
    <t>FO0064</t>
  </si>
  <si>
    <t>FO0065</t>
  </si>
  <si>
    <t>FO0066</t>
  </si>
  <si>
    <t>FO0067</t>
  </si>
  <si>
    <t>FO0068</t>
  </si>
  <si>
    <t>FO0069</t>
  </si>
  <si>
    <t>FO0070</t>
  </si>
  <si>
    <t>FO0071</t>
  </si>
  <si>
    <t>FO0072</t>
  </si>
  <si>
    <t>FO0073</t>
  </si>
  <si>
    <t>FO0074</t>
  </si>
  <si>
    <t>FO0075</t>
  </si>
  <si>
    <t>FO0076</t>
  </si>
  <si>
    <t>FO0077</t>
  </si>
  <si>
    <t>FO0078</t>
  </si>
  <si>
    <t>FO0079</t>
  </si>
  <si>
    <t>FO0080</t>
  </si>
  <si>
    <t>FO0081</t>
  </si>
  <si>
    <t>FO0082</t>
  </si>
  <si>
    <t>FO0083</t>
  </si>
  <si>
    <t>FO0084</t>
  </si>
  <si>
    <t>FO0085</t>
  </si>
  <si>
    <t>FO0086</t>
  </si>
  <si>
    <t>FO0087</t>
  </si>
  <si>
    <t>FO0088</t>
  </si>
  <si>
    <t>FO0089</t>
  </si>
  <si>
    <t>FO0090</t>
  </si>
  <si>
    <t>FO0091</t>
  </si>
  <si>
    <t>FO0092</t>
  </si>
  <si>
    <t>FO0093</t>
  </si>
  <si>
    <t>FO0094</t>
  </si>
  <si>
    <t>FO0095</t>
  </si>
  <si>
    <t>FO0096</t>
  </si>
  <si>
    <t>FO0097</t>
  </si>
  <si>
    <t>Equity - Trading Calls &amp; Positional Calls reports will be uploaded in the same excel format.</t>
  </si>
  <si>
    <t>Futures, Commodities Futures, Currency Futures all will be given in similar format but there will three separate tables for each. The format of the tabke will be as below.</t>
  </si>
  <si>
    <t>In Future we may give the Unique code as FO0001 onwards , Commodities as CM0001 &amp; Currency as CU0001.</t>
  </si>
  <si>
    <t>ICICI BANK-PE</t>
  </si>
  <si>
    <t>BANKNIFTY-PE</t>
  </si>
  <si>
    <t>HDFC-PE</t>
  </si>
  <si>
    <t>HDFCBANK-PE</t>
  </si>
  <si>
    <t>TATASTEEL-PE</t>
  </si>
  <si>
    <t>RELIANCE-CE</t>
  </si>
  <si>
    <t>BANKNIFTY-CE</t>
  </si>
  <si>
    <t>NIFTY-PE</t>
  </si>
  <si>
    <t>LT-PE</t>
  </si>
  <si>
    <t>OP0001</t>
  </si>
  <si>
    <t>OP0002</t>
  </si>
  <si>
    <t>OP0003</t>
  </si>
  <si>
    <t>OP0004</t>
  </si>
  <si>
    <t>OP0005</t>
  </si>
  <si>
    <t>OP0006</t>
  </si>
  <si>
    <t>OP0007</t>
  </si>
  <si>
    <t>OP0008</t>
  </si>
  <si>
    <t>OP0009</t>
  </si>
  <si>
    <t>OP0010</t>
  </si>
  <si>
    <t>OP0011</t>
  </si>
  <si>
    <t>OP0012</t>
  </si>
  <si>
    <t>OP0013</t>
  </si>
  <si>
    <t>OP0014</t>
  </si>
  <si>
    <t>OP0015</t>
  </si>
  <si>
    <t>OP0016</t>
  </si>
  <si>
    <t>OP0017</t>
  </si>
  <si>
    <t>Options Calls reports will be uploaded in this excel format.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</si>
</sst>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indexed="10"/>
      <name val="Tahoma"/>
      <family val="2"/>
    </font>
    <font>
      <b/>
      <sz val="11"/>
      <color indexed="1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color rgb="FFFF0000"/>
      <name val="Tahoma"/>
      <family val="2"/>
    </font>
    <font>
      <b/>
      <sz val="11"/>
      <color rgb="FFFF0000"/>
      <name val="Tahoma"/>
      <family val="2"/>
    </font>
    <font>
      <b/>
      <sz val="11"/>
      <color rgb="FF00206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theme="3" tint="0.39991454817346722"/>
      </left>
      <right/>
      <top style="thick">
        <color theme="3" tint="0.39994506668294322"/>
      </top>
      <bottom/>
      <diagonal/>
    </border>
    <border>
      <left/>
      <right/>
      <top style="thick">
        <color theme="3" tint="0.39994506668294322"/>
      </top>
      <bottom/>
      <diagonal/>
    </border>
    <border>
      <left/>
      <right style="thick">
        <color theme="3" tint="0.39991454817346722"/>
      </right>
      <top style="thick">
        <color theme="3" tint="0.39994506668294322"/>
      </top>
      <bottom/>
      <diagonal/>
    </border>
    <border>
      <left style="thick">
        <color theme="3" tint="0.39991454817346722"/>
      </left>
      <right/>
      <top/>
      <bottom/>
      <diagonal/>
    </border>
    <border>
      <left/>
      <right style="thick">
        <color theme="3" tint="0.39991454817346722"/>
      </right>
      <top/>
      <bottom/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3" tint="0.39991454817346722"/>
      </right>
      <top style="thin">
        <color indexed="64"/>
      </top>
      <bottom style="thin">
        <color indexed="64"/>
      </bottom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ck">
        <color theme="3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3" tint="0.39991454817346722"/>
      </bottom>
      <diagonal/>
    </border>
    <border>
      <left style="thick">
        <color rgb="FF002060"/>
      </left>
      <right/>
      <top/>
      <bottom/>
      <diagonal/>
    </border>
    <border>
      <left/>
      <right style="thick">
        <color rgb="FF002060"/>
      </right>
      <top/>
      <bottom/>
      <diagonal/>
    </border>
    <border>
      <left style="thick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 style="thin">
        <color indexed="64"/>
      </bottom>
      <diagonal/>
    </border>
    <border>
      <left style="thick">
        <color rgb="FF002060"/>
      </left>
      <right style="thin">
        <color indexed="64"/>
      </right>
      <top style="thin">
        <color indexed="64"/>
      </top>
      <bottom style="thick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2060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 style="thick">
        <color rgb="FF002060"/>
      </bottom>
      <diagonal/>
    </border>
    <border>
      <left/>
      <right/>
      <top/>
      <bottom style="thick">
        <color theme="3" tint="0.39991454817346722"/>
      </bottom>
      <diagonal/>
    </border>
    <border>
      <left/>
      <right style="thick">
        <color theme="3" tint="0.39991454817346722"/>
      </right>
      <top/>
      <bottom style="thick">
        <color theme="3" tint="0.39991454817346722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/>
      <diagonal/>
    </border>
    <border>
      <left style="thin">
        <color indexed="64"/>
      </left>
      <right style="thick">
        <color rgb="FF002060"/>
      </right>
      <top/>
      <bottom style="thin">
        <color indexed="64"/>
      </bottom>
      <diagonal/>
    </border>
    <border>
      <left style="thick">
        <color rgb="FF002060"/>
      </left>
      <right style="thin">
        <color indexed="64"/>
      </right>
      <top style="thin">
        <color indexed="64"/>
      </top>
      <bottom/>
      <diagonal/>
    </border>
    <border>
      <left style="thick">
        <color rgb="FF002060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3" tint="0.39994506668294322"/>
      </left>
      <right/>
      <top style="thick">
        <color theme="3" tint="0.39994506668294322"/>
      </top>
      <bottom style="thick">
        <color theme="3" tint="0.39994506668294322"/>
      </bottom>
      <diagonal/>
    </border>
    <border>
      <left/>
      <right/>
      <top style="thick">
        <color theme="3" tint="0.39994506668294322"/>
      </top>
      <bottom style="thick">
        <color theme="3" tint="0.39994506668294322"/>
      </bottom>
      <diagonal/>
    </border>
    <border>
      <left/>
      <right style="thick">
        <color theme="3" tint="0.39994506668294322"/>
      </right>
      <top style="thick">
        <color theme="3" tint="0.39994506668294322"/>
      </top>
      <bottom style="thick">
        <color theme="3" tint="0.39994506668294322"/>
      </bottom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/>
      <top style="thick">
        <color rgb="FF002060"/>
      </top>
      <bottom style="thick">
        <color rgb="FF00206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0">
    <xf numFmtId="0" fontId="0" fillId="0" borderId="0" xfId="0"/>
    <xf numFmtId="0" fontId="4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10" fontId="5" fillId="0" borderId="0" xfId="1" applyNumberFormat="1" applyFont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9" fontId="6" fillId="0" borderId="1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Border="1"/>
    <xf numFmtId="9" fontId="5" fillId="0" borderId="0" xfId="1" applyFont="1" applyBorder="1"/>
    <xf numFmtId="9" fontId="5" fillId="0" borderId="0" xfId="0" applyNumberFormat="1" applyFont="1" applyBorder="1"/>
    <xf numFmtId="0" fontId="5" fillId="0" borderId="1" xfId="0" applyFont="1" applyFill="1" applyBorder="1"/>
    <xf numFmtId="1" fontId="5" fillId="0" borderId="1" xfId="0" applyNumberFormat="1" applyFont="1" applyFill="1" applyBorder="1"/>
    <xf numFmtId="9" fontId="5" fillId="0" borderId="1" xfId="1" applyFont="1" applyFill="1" applyBorder="1"/>
    <xf numFmtId="0" fontId="5" fillId="0" borderId="0" xfId="0" applyFont="1" applyAlignment="1">
      <alignment vertical="center"/>
    </xf>
    <xf numFmtId="0" fontId="6" fillId="3" borderId="0" xfId="0" applyFont="1" applyFill="1"/>
    <xf numFmtId="0" fontId="5" fillId="3" borderId="0" xfId="0" applyFont="1" applyFill="1"/>
    <xf numFmtId="10" fontId="6" fillId="0" borderId="1" xfId="0" applyNumberFormat="1" applyFont="1" applyBorder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/>
    <xf numFmtId="0" fontId="5" fillId="4" borderId="1" xfId="0" applyFont="1" applyFill="1" applyBorder="1"/>
    <xf numFmtId="10" fontId="5" fillId="4" borderId="1" xfId="1" applyNumberFormat="1" applyFont="1" applyFill="1" applyBorder="1"/>
    <xf numFmtId="2" fontId="5" fillId="4" borderId="1" xfId="1" applyNumberFormat="1" applyFont="1" applyFill="1" applyBorder="1"/>
    <xf numFmtId="0" fontId="5" fillId="4" borderId="8" xfId="0" applyFont="1" applyFill="1" applyBorder="1"/>
    <xf numFmtId="0" fontId="5" fillId="4" borderId="9" xfId="0" applyFont="1" applyFill="1" applyBorder="1"/>
    <xf numFmtId="0" fontId="5" fillId="4" borderId="10" xfId="0" applyFont="1" applyFill="1" applyBorder="1"/>
    <xf numFmtId="0" fontId="5" fillId="4" borderId="11" xfId="0" applyFont="1" applyFill="1" applyBorder="1"/>
    <xf numFmtId="0" fontId="5" fillId="4" borderId="0" xfId="0" applyFont="1" applyFill="1" applyBorder="1"/>
    <xf numFmtId="0" fontId="5" fillId="4" borderId="12" xfId="0" applyFont="1" applyFill="1" applyBorder="1"/>
    <xf numFmtId="10" fontId="5" fillId="4" borderId="0" xfId="1" applyNumberFormat="1" applyFont="1" applyFill="1" applyBorder="1"/>
    <xf numFmtId="0" fontId="6" fillId="4" borderId="11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14" fontId="5" fillId="4" borderId="13" xfId="0" applyNumberFormat="1" applyFont="1" applyFill="1" applyBorder="1"/>
    <xf numFmtId="10" fontId="5" fillId="4" borderId="14" xfId="1" applyNumberFormat="1" applyFont="1" applyFill="1" applyBorder="1"/>
    <xf numFmtId="14" fontId="5" fillId="4" borderId="15" xfId="0" applyNumberFormat="1" applyFont="1" applyFill="1" applyBorder="1"/>
    <xf numFmtId="14" fontId="5" fillId="4" borderId="16" xfId="0" applyNumberFormat="1" applyFont="1" applyFill="1" applyBorder="1"/>
    <xf numFmtId="0" fontId="5" fillId="4" borderId="16" xfId="0" applyFont="1" applyFill="1" applyBorder="1"/>
    <xf numFmtId="10" fontId="5" fillId="4" borderId="16" xfId="1" applyNumberFormat="1" applyFont="1" applyFill="1" applyBorder="1"/>
    <xf numFmtId="9" fontId="5" fillId="4" borderId="1" xfId="0" applyNumberFormat="1" applyFont="1" applyFill="1" applyBorder="1"/>
    <xf numFmtId="0" fontId="5" fillId="4" borderId="17" xfId="0" applyFont="1" applyFill="1" applyBorder="1"/>
    <xf numFmtId="0" fontId="5" fillId="4" borderId="18" xfId="0" applyFont="1" applyFill="1" applyBorder="1"/>
    <xf numFmtId="0" fontId="6" fillId="4" borderId="17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14" fontId="5" fillId="4" borderId="19" xfId="0" applyNumberFormat="1" applyFont="1" applyFill="1" applyBorder="1"/>
    <xf numFmtId="0" fontId="5" fillId="4" borderId="20" xfId="0" applyFont="1" applyFill="1" applyBorder="1"/>
    <xf numFmtId="14" fontId="5" fillId="4" borderId="21" xfId="0" applyNumberFormat="1" applyFont="1" applyFill="1" applyBorder="1"/>
    <xf numFmtId="14" fontId="5" fillId="4" borderId="22" xfId="0" applyNumberFormat="1" applyFont="1" applyFill="1" applyBorder="1"/>
    <xf numFmtId="0" fontId="5" fillId="4" borderId="22" xfId="0" applyFont="1" applyFill="1" applyBorder="1"/>
    <xf numFmtId="10" fontId="5" fillId="4" borderId="22" xfId="1" applyNumberFormat="1" applyFont="1" applyFill="1" applyBorder="1"/>
    <xf numFmtId="9" fontId="5" fillId="4" borderId="22" xfId="0" applyNumberFormat="1" applyFont="1" applyFill="1" applyBorder="1"/>
    <xf numFmtId="0" fontId="5" fillId="4" borderId="23" xfId="0" applyFont="1" applyFill="1" applyBorder="1"/>
    <xf numFmtId="10" fontId="0" fillId="0" borderId="1" xfId="0" applyNumberFormat="1" applyFill="1" applyBorder="1"/>
    <xf numFmtId="0" fontId="5" fillId="0" borderId="0" xfId="0" applyFont="1" applyFill="1"/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5" fillId="5" borderId="1" xfId="0" applyFont="1" applyFill="1" applyBorder="1"/>
    <xf numFmtId="0" fontId="5" fillId="5" borderId="22" xfId="0" applyFont="1" applyFill="1" applyBorder="1"/>
    <xf numFmtId="0" fontId="7" fillId="4" borderId="1" xfId="0" applyFont="1" applyFill="1" applyBorder="1"/>
    <xf numFmtId="0" fontId="7" fillId="4" borderId="22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5" borderId="0" xfId="0" applyFont="1" applyFill="1" applyBorder="1"/>
    <xf numFmtId="0" fontId="5" fillId="5" borderId="12" xfId="0" applyFont="1" applyFill="1" applyBorder="1"/>
    <xf numFmtId="0" fontId="5" fillId="5" borderId="24" xfId="0" applyFont="1" applyFill="1" applyBorder="1"/>
    <xf numFmtId="0" fontId="5" fillId="5" borderId="25" xfId="0" applyFont="1" applyFill="1" applyBorder="1"/>
    <xf numFmtId="0" fontId="9" fillId="0" borderId="26" xfId="0" applyFont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left" vertical="center"/>
    </xf>
    <xf numFmtId="0" fontId="4" fillId="0" borderId="0" xfId="0" applyFont="1"/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5" fillId="4" borderId="19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4" borderId="20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wrapText="1"/>
    </xf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5" fillId="4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4" borderId="14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vertic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5" fillId="4" borderId="13" xfId="0" applyFont="1" applyFill="1" applyBorder="1" applyAlignment="1">
      <alignment horizontal="center" wrapText="1"/>
    </xf>
    <xf numFmtId="0" fontId="5" fillId="0" borderId="0" xfId="0" applyFont="1" applyAlignment="1">
      <alignment horizontal="left" wrapText="1"/>
    </xf>
    <xf numFmtId="0" fontId="6" fillId="0" borderId="1" xfId="0" applyFont="1" applyFill="1" applyBorder="1" applyAlignment="1">
      <alignment horizont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wrapText="1"/>
    </xf>
    <xf numFmtId="0" fontId="6" fillId="0" borderId="28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6" fillId="4" borderId="29" xfId="0" applyFont="1" applyFill="1" applyBorder="1" applyAlignment="1">
      <alignment horizontal="center" wrapText="1"/>
    </xf>
    <xf numFmtId="0" fontId="6" fillId="4" borderId="30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34"/>
  <sheetViews>
    <sheetView workbookViewId="0">
      <selection activeCell="A120" sqref="A120:I125"/>
    </sheetView>
  </sheetViews>
  <sheetFormatPr defaultRowHeight="14.25"/>
  <cols>
    <col min="1" max="1" width="16.5703125" style="4" customWidth="1"/>
    <col min="2" max="2" width="18" style="4" customWidth="1"/>
    <col min="3" max="3" width="13.5703125" style="4" customWidth="1"/>
    <col min="4" max="4" width="13.7109375" style="4" customWidth="1"/>
    <col min="5" max="5" width="14" style="4" customWidth="1"/>
    <col min="6" max="7" width="14.140625" style="4" customWidth="1"/>
    <col min="8" max="8" width="14.42578125" style="4" customWidth="1"/>
    <col min="9" max="9" width="15.7109375" style="4" customWidth="1"/>
    <col min="10" max="14" width="9.140625" style="4"/>
    <col min="15" max="15" width="12.7109375" style="4" customWidth="1"/>
    <col min="16" max="16" width="12.42578125" style="4" customWidth="1"/>
    <col min="17" max="20" width="9.140625" style="4"/>
    <col min="21" max="21" width="11.5703125" style="4" customWidth="1"/>
    <col min="22" max="26" width="9.140625" style="4"/>
    <col min="27" max="27" width="11.140625" style="4" customWidth="1"/>
    <col min="28" max="16384" width="9.140625" style="4"/>
  </cols>
  <sheetData>
    <row r="1" spans="1:14" s="20" customFormat="1" ht="27.75" customHeight="1">
      <c r="A1" s="115" t="s">
        <v>49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</row>
    <row r="2" spans="1:14" s="84" customFormat="1">
      <c r="A2" s="84" t="s">
        <v>107</v>
      </c>
    </row>
    <row r="3" spans="1:14" s="84" customFormat="1">
      <c r="A3" s="84" t="s">
        <v>108</v>
      </c>
    </row>
    <row r="4" spans="1:14">
      <c r="A4" s="4" t="s">
        <v>109</v>
      </c>
    </row>
    <row r="5" spans="1:14">
      <c r="B5" s="4" t="s">
        <v>110</v>
      </c>
      <c r="D5" s="4" t="s">
        <v>112</v>
      </c>
      <c r="H5" s="4" t="s">
        <v>114</v>
      </c>
    </row>
    <row r="6" spans="1:14">
      <c r="B6" s="4" t="s">
        <v>111</v>
      </c>
      <c r="D6" s="4" t="s">
        <v>113</v>
      </c>
      <c r="H6" s="4" t="s">
        <v>115</v>
      </c>
    </row>
    <row r="8" spans="1:14">
      <c r="A8" s="4" t="s">
        <v>116</v>
      </c>
    </row>
    <row r="9" spans="1:14">
      <c r="A9" s="4" t="s">
        <v>117</v>
      </c>
    </row>
    <row r="10" spans="1:14">
      <c r="A10" s="120" t="s">
        <v>118</v>
      </c>
      <c r="B10" s="120"/>
      <c r="C10" s="120"/>
      <c r="D10" s="120"/>
      <c r="E10" s="120"/>
      <c r="F10" s="120"/>
      <c r="G10" s="120"/>
      <c r="H10" s="120"/>
      <c r="I10" s="120"/>
      <c r="J10" s="120"/>
    </row>
    <row r="11" spans="1:14">
      <c r="A11" s="120"/>
      <c r="B11" s="120"/>
      <c r="C11" s="120"/>
      <c r="D11" s="120"/>
      <c r="E11" s="120"/>
      <c r="F11" s="120"/>
      <c r="G11" s="120"/>
      <c r="H11" s="120"/>
      <c r="I11" s="120"/>
      <c r="J11" s="120"/>
    </row>
    <row r="13" spans="1:14">
      <c r="A13" s="4" t="s">
        <v>119</v>
      </c>
    </row>
    <row r="15" spans="1:14">
      <c r="A15" s="5" t="s">
        <v>34</v>
      </c>
    </row>
    <row r="17" spans="1:27">
      <c r="A17" s="5" t="s">
        <v>28</v>
      </c>
    </row>
    <row r="18" spans="1:27">
      <c r="A18" s="4" t="s">
        <v>120</v>
      </c>
    </row>
    <row r="19" spans="1:27">
      <c r="A19" s="4" t="s">
        <v>29</v>
      </c>
    </row>
    <row r="20" spans="1:27">
      <c r="A20" s="4" t="s">
        <v>30</v>
      </c>
    </row>
    <row r="21" spans="1:27">
      <c r="A21" s="4" t="s">
        <v>31</v>
      </c>
    </row>
    <row r="22" spans="1:27">
      <c r="A22" s="4" t="s">
        <v>32</v>
      </c>
    </row>
    <row r="23" spans="1:27">
      <c r="A23" s="4" t="s">
        <v>33</v>
      </c>
    </row>
    <row r="26" spans="1:27">
      <c r="A26" s="21" t="s">
        <v>35</v>
      </c>
    </row>
    <row r="28" spans="1:27">
      <c r="A28" s="21" t="s">
        <v>85</v>
      </c>
      <c r="B28" s="22"/>
      <c r="C28" s="22"/>
      <c r="D28" s="22"/>
      <c r="F28" s="6" t="s">
        <v>121</v>
      </c>
      <c r="G28" s="6"/>
    </row>
    <row r="29" spans="1:27" ht="15" thickBot="1">
      <c r="A29" s="5"/>
      <c r="B29" s="6"/>
      <c r="C29" s="6"/>
    </row>
    <row r="30" spans="1:27" ht="15.75" thickTop="1" thickBot="1">
      <c r="A30" s="106" t="s">
        <v>43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8"/>
      <c r="O30" s="116" t="s">
        <v>87</v>
      </c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8"/>
    </row>
    <row r="31" spans="1:27" ht="15" thickTop="1">
      <c r="A31" s="5" t="s">
        <v>8</v>
      </c>
      <c r="B31" s="5" t="s">
        <v>1</v>
      </c>
      <c r="C31" s="5"/>
      <c r="E31" s="6" t="s">
        <v>106</v>
      </c>
      <c r="O31" s="34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6"/>
    </row>
    <row r="32" spans="1:27">
      <c r="A32" s="5" t="s">
        <v>9</v>
      </c>
      <c r="B32" s="5" t="s">
        <v>10</v>
      </c>
      <c r="C32" s="5"/>
      <c r="E32" s="6" t="s">
        <v>106</v>
      </c>
      <c r="O32" s="37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9"/>
    </row>
    <row r="33" spans="1:27">
      <c r="A33" s="5"/>
      <c r="B33" s="5"/>
      <c r="C33" s="5"/>
      <c r="O33" s="37"/>
      <c r="P33" s="38"/>
      <c r="Q33" s="38"/>
      <c r="R33" s="38"/>
      <c r="S33" s="38"/>
      <c r="T33" s="38"/>
      <c r="U33" s="40"/>
      <c r="V33" s="38"/>
      <c r="W33" s="38"/>
      <c r="X33" s="38"/>
      <c r="Y33" s="38"/>
      <c r="Z33" s="38"/>
      <c r="AA33" s="39"/>
    </row>
    <row r="34" spans="1:27">
      <c r="A34" s="89" t="s">
        <v>25</v>
      </c>
      <c r="B34" s="89"/>
      <c r="C34" s="89"/>
      <c r="D34" s="89"/>
      <c r="E34" s="89"/>
      <c r="F34" s="89"/>
      <c r="G34" s="89"/>
      <c r="H34" s="89"/>
      <c r="I34" s="89"/>
      <c r="O34" s="37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9"/>
    </row>
    <row r="35" spans="1:27" ht="42.75">
      <c r="A35" s="8" t="s">
        <v>2</v>
      </c>
      <c r="B35" s="9" t="s">
        <v>3</v>
      </c>
      <c r="C35" s="9" t="s">
        <v>4</v>
      </c>
      <c r="D35" s="8" t="s">
        <v>36</v>
      </c>
      <c r="E35" s="8" t="s">
        <v>5</v>
      </c>
      <c r="F35" s="8" t="s">
        <v>6</v>
      </c>
      <c r="G35" s="8" t="s">
        <v>7</v>
      </c>
      <c r="K35" s="90"/>
      <c r="L35" s="91"/>
      <c r="M35" s="91"/>
      <c r="O35" s="37"/>
      <c r="P35" s="38"/>
      <c r="Q35" s="38"/>
      <c r="R35" s="38"/>
      <c r="S35" s="38"/>
      <c r="T35" s="38"/>
      <c r="U35" s="38"/>
      <c r="V35" s="29"/>
      <c r="W35" s="38"/>
      <c r="X35" s="38"/>
      <c r="Y35" s="38"/>
      <c r="Z35" s="38"/>
      <c r="AA35" s="39"/>
    </row>
    <row r="36" spans="1:27" s="12" customFormat="1">
      <c r="A36" s="10">
        <f>COUNTA(A41:A44)</f>
        <v>4</v>
      </c>
      <c r="B36" s="10">
        <f>COUNTIF(S41:S44,"&gt;=0")</f>
        <v>3</v>
      </c>
      <c r="C36" s="10">
        <f>COUNTIF(S41:S44,"&lt;0")</f>
        <v>1</v>
      </c>
      <c r="D36" s="10">
        <f>COUNTBLANK(H41:H44)</f>
        <v>0</v>
      </c>
      <c r="E36" s="11">
        <f>B36/(A36-D36)</f>
        <v>0.75</v>
      </c>
      <c r="F36" s="23">
        <f>Y41</f>
        <v>2.3893566398631382E-3</v>
      </c>
      <c r="G36" s="23">
        <f>AA41</f>
        <v>5.206657752537585E-2</v>
      </c>
      <c r="K36" s="13"/>
      <c r="O36" s="41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3"/>
    </row>
    <row r="37" spans="1:27">
      <c r="A37" s="14"/>
      <c r="B37" s="14"/>
      <c r="C37" s="14"/>
      <c r="D37" s="14"/>
      <c r="E37" s="14"/>
      <c r="F37" s="15"/>
      <c r="G37" s="15"/>
      <c r="H37" s="16"/>
      <c r="I37" s="16"/>
      <c r="O37" s="37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9"/>
    </row>
    <row r="38" spans="1:27">
      <c r="D38" s="5" t="s">
        <v>26</v>
      </c>
      <c r="O38" s="37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9"/>
    </row>
    <row r="39" spans="1:27" ht="45" customHeight="1">
      <c r="A39" s="92" t="s">
        <v>0</v>
      </c>
      <c r="B39" s="94" t="s">
        <v>12</v>
      </c>
      <c r="C39" s="95" t="s">
        <v>37</v>
      </c>
      <c r="D39" s="95" t="s">
        <v>19</v>
      </c>
      <c r="E39" s="95" t="s">
        <v>20</v>
      </c>
      <c r="F39" s="121" t="s">
        <v>21</v>
      </c>
      <c r="G39" s="121" t="s">
        <v>27</v>
      </c>
      <c r="H39" s="121" t="s">
        <v>22</v>
      </c>
      <c r="I39" s="95" t="s">
        <v>13</v>
      </c>
      <c r="J39" s="95" t="s">
        <v>14</v>
      </c>
      <c r="K39" s="95" t="s">
        <v>23</v>
      </c>
      <c r="L39" s="95" t="s">
        <v>24</v>
      </c>
      <c r="O39" s="119" t="s">
        <v>37</v>
      </c>
      <c r="P39" s="98" t="s">
        <v>27</v>
      </c>
      <c r="Q39" s="98" t="s">
        <v>50</v>
      </c>
      <c r="R39" s="98" t="s">
        <v>38</v>
      </c>
      <c r="S39" s="98" t="s">
        <v>40</v>
      </c>
      <c r="T39" s="98" t="s">
        <v>39</v>
      </c>
      <c r="U39" s="98" t="s">
        <v>23</v>
      </c>
      <c r="V39" s="98" t="s">
        <v>24</v>
      </c>
      <c r="W39" s="98" t="s">
        <v>44</v>
      </c>
      <c r="X39" s="98" t="s">
        <v>45</v>
      </c>
      <c r="Y39" s="98" t="s">
        <v>46</v>
      </c>
      <c r="Z39" s="98" t="s">
        <v>47</v>
      </c>
      <c r="AA39" s="114" t="s">
        <v>48</v>
      </c>
    </row>
    <row r="40" spans="1:27">
      <c r="A40" s="93"/>
      <c r="B40" s="94"/>
      <c r="C40" s="96"/>
      <c r="D40" s="96"/>
      <c r="E40" s="96"/>
      <c r="F40" s="121"/>
      <c r="G40" s="121"/>
      <c r="H40" s="121"/>
      <c r="I40" s="96"/>
      <c r="J40" s="96"/>
      <c r="K40" s="96"/>
      <c r="L40" s="96"/>
      <c r="O40" s="119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114"/>
    </row>
    <row r="41" spans="1:27">
      <c r="A41" s="27" t="s">
        <v>15</v>
      </c>
      <c r="B41" s="28" t="s">
        <v>42</v>
      </c>
      <c r="C41" s="44">
        <v>42229</v>
      </c>
      <c r="D41" s="17">
        <v>2399</v>
      </c>
      <c r="E41" s="17">
        <v>2415</v>
      </c>
      <c r="F41" s="17">
        <v>2385</v>
      </c>
      <c r="G41" s="30">
        <v>42234</v>
      </c>
      <c r="H41" s="17">
        <v>2392</v>
      </c>
      <c r="I41" s="17">
        <f t="shared" ref="I41:L44" si="0">S41</f>
        <v>-7</v>
      </c>
      <c r="J41" s="18">
        <f t="shared" si="0"/>
        <v>-287</v>
      </c>
      <c r="K41" s="19">
        <f t="shared" si="0"/>
        <v>-2.9178824510212586E-3</v>
      </c>
      <c r="L41" s="17" t="str">
        <f t="shared" si="0"/>
        <v>MISS</v>
      </c>
      <c r="O41" s="44">
        <v>42229</v>
      </c>
      <c r="P41" s="30">
        <v>42234</v>
      </c>
      <c r="Q41" s="31">
        <f>P41-O41</f>
        <v>5</v>
      </c>
      <c r="R41" s="31">
        <f>ROUNDDOWN(100000/D41,0)</f>
        <v>41</v>
      </c>
      <c r="S41" s="31">
        <f>IF(B41="BUY",H41-D41,D41-H41)</f>
        <v>-7</v>
      </c>
      <c r="T41" s="31">
        <f>R41*S41</f>
        <v>-287</v>
      </c>
      <c r="U41" s="32">
        <f>T41/(D41*R41)</f>
        <v>-2.9178824510212586E-3</v>
      </c>
      <c r="V41" s="31" t="str">
        <f>IF(U41&lt;0,"MISS","HIT")</f>
        <v>MISS</v>
      </c>
      <c r="W41" s="31">
        <f>R41*D41+R42*D42+R43*D43+R44*D44</f>
        <v>396341</v>
      </c>
      <c r="X41" s="31">
        <f>SUM(T41:T44)</f>
        <v>946.99999999999613</v>
      </c>
      <c r="Y41" s="32">
        <f>(X41/W41)</f>
        <v>2.3893566398631382E-3</v>
      </c>
      <c r="Z41" s="33">
        <f>AVERAGE(Q41:Q44)</f>
        <v>16.75</v>
      </c>
      <c r="AA41" s="45">
        <f>(X41)/(W41*Z41/365)</f>
        <v>5.206657752537585E-2</v>
      </c>
    </row>
    <row r="42" spans="1:27">
      <c r="A42" s="27" t="s">
        <v>16</v>
      </c>
      <c r="B42" s="28" t="s">
        <v>41</v>
      </c>
      <c r="C42" s="44">
        <v>42195</v>
      </c>
      <c r="D42" s="17">
        <v>1896</v>
      </c>
      <c r="E42" s="17">
        <v>1914</v>
      </c>
      <c r="F42" s="17">
        <v>1885</v>
      </c>
      <c r="G42" s="30">
        <v>42231</v>
      </c>
      <c r="H42" s="17">
        <v>1893</v>
      </c>
      <c r="I42" s="17">
        <f t="shared" si="0"/>
        <v>3</v>
      </c>
      <c r="J42" s="18">
        <f t="shared" si="0"/>
        <v>156</v>
      </c>
      <c r="K42" s="19">
        <f t="shared" si="0"/>
        <v>1.5822784810126582E-3</v>
      </c>
      <c r="L42" s="17" t="str">
        <f t="shared" si="0"/>
        <v>HIT</v>
      </c>
      <c r="O42" s="44">
        <v>42195</v>
      </c>
      <c r="P42" s="30">
        <v>42231</v>
      </c>
      <c r="Q42" s="31">
        <f>P42-O42</f>
        <v>36</v>
      </c>
      <c r="R42" s="31">
        <f>ROUNDDOWN(100000/D42,0)</f>
        <v>52</v>
      </c>
      <c r="S42" s="31">
        <f>IF(B42="BUY",H42-D42,D42-H42)</f>
        <v>3</v>
      </c>
      <c r="T42" s="31">
        <f>R42*S42</f>
        <v>156</v>
      </c>
      <c r="U42" s="32">
        <f>T42/(D42*R42)</f>
        <v>1.5822784810126582E-3</v>
      </c>
      <c r="V42" s="31" t="str">
        <f>IF(U42&lt;0,"MISS","HIT")</f>
        <v>HIT</v>
      </c>
      <c r="W42" s="75"/>
      <c r="X42" s="75"/>
      <c r="Y42" s="75"/>
      <c r="Z42" s="75"/>
      <c r="AA42" s="76"/>
    </row>
    <row r="43" spans="1:27">
      <c r="A43" s="27" t="s">
        <v>17</v>
      </c>
      <c r="B43" s="28" t="s">
        <v>42</v>
      </c>
      <c r="C43" s="44">
        <v>42235</v>
      </c>
      <c r="D43" s="17">
        <v>830</v>
      </c>
      <c r="E43" s="17">
        <v>837</v>
      </c>
      <c r="F43" s="17">
        <v>826</v>
      </c>
      <c r="G43" s="30">
        <v>42242</v>
      </c>
      <c r="H43" s="17">
        <v>837</v>
      </c>
      <c r="I43" s="17">
        <f t="shared" si="0"/>
        <v>7</v>
      </c>
      <c r="J43" s="18">
        <f t="shared" si="0"/>
        <v>840</v>
      </c>
      <c r="K43" s="19">
        <f t="shared" si="0"/>
        <v>8.4337349397590362E-3</v>
      </c>
      <c r="L43" s="17" t="str">
        <f t="shared" si="0"/>
        <v>HIT</v>
      </c>
      <c r="O43" s="44">
        <v>42235</v>
      </c>
      <c r="P43" s="30">
        <v>42242</v>
      </c>
      <c r="Q43" s="31">
        <f>P43-O43</f>
        <v>7</v>
      </c>
      <c r="R43" s="31">
        <f>ROUNDDOWN(100000/D43,0)</f>
        <v>120</v>
      </c>
      <c r="S43" s="31">
        <f>IF(B43="BUY",H43-D43,D43-H43)</f>
        <v>7</v>
      </c>
      <c r="T43" s="31">
        <f>R43*S43</f>
        <v>840</v>
      </c>
      <c r="U43" s="32">
        <f>T43/(D43*R43)</f>
        <v>8.4337349397590362E-3</v>
      </c>
      <c r="V43" s="31" t="str">
        <f>IF(U43&lt;0,"MISS","HIT")</f>
        <v>HIT</v>
      </c>
      <c r="W43" s="75"/>
      <c r="X43" s="75"/>
      <c r="Y43" s="75"/>
      <c r="Z43" s="75"/>
      <c r="AA43" s="76"/>
    </row>
    <row r="44" spans="1:27" ht="15" thickBot="1">
      <c r="A44" s="27" t="s">
        <v>18</v>
      </c>
      <c r="B44" s="28" t="s">
        <v>42</v>
      </c>
      <c r="C44" s="46">
        <v>42197</v>
      </c>
      <c r="D44" s="17">
        <v>293.5</v>
      </c>
      <c r="E44" s="17">
        <v>297</v>
      </c>
      <c r="F44" s="17">
        <v>292</v>
      </c>
      <c r="G44" s="47">
        <v>42216</v>
      </c>
      <c r="H44" s="17">
        <v>294.2</v>
      </c>
      <c r="I44" s="17">
        <f t="shared" si="0"/>
        <v>0.69999999999998863</v>
      </c>
      <c r="J44" s="18">
        <f t="shared" si="0"/>
        <v>237.99999999999613</v>
      </c>
      <c r="K44" s="19">
        <f t="shared" si="0"/>
        <v>2.3850085178875251E-3</v>
      </c>
      <c r="L44" s="17" t="str">
        <f t="shared" si="0"/>
        <v>HIT</v>
      </c>
      <c r="O44" s="46">
        <v>42197</v>
      </c>
      <c r="P44" s="47">
        <v>42216</v>
      </c>
      <c r="Q44" s="48">
        <f>P44-O44</f>
        <v>19</v>
      </c>
      <c r="R44" s="48">
        <f>ROUNDDOWN(100000/D44,0)</f>
        <v>340</v>
      </c>
      <c r="S44" s="48">
        <f>IF(B44="BUY",H44-D44,D44-H44)</f>
        <v>0.69999999999998863</v>
      </c>
      <c r="T44" s="48">
        <f>R44*S44</f>
        <v>237.99999999999613</v>
      </c>
      <c r="U44" s="49">
        <f>T44/(D44*R44)</f>
        <v>2.3850085178875251E-3</v>
      </c>
      <c r="V44" s="48" t="str">
        <f>IF(U44&lt;0,"MISS","HIT")</f>
        <v>HIT</v>
      </c>
      <c r="W44" s="77"/>
      <c r="X44" s="77"/>
      <c r="Y44" s="77"/>
      <c r="Z44" s="77"/>
      <c r="AA44" s="78"/>
    </row>
    <row r="45" spans="1:27" ht="57.75" customHeight="1" thickTop="1">
      <c r="A45" s="123" t="s">
        <v>101</v>
      </c>
      <c r="B45" s="124"/>
      <c r="C45" s="124"/>
      <c r="D45" s="124"/>
      <c r="E45" s="124"/>
      <c r="F45" s="124"/>
      <c r="G45" s="124"/>
      <c r="H45" s="124"/>
      <c r="I45" s="122" t="s">
        <v>102</v>
      </c>
      <c r="J45" s="122"/>
      <c r="K45" s="122"/>
      <c r="L45" s="122"/>
    </row>
    <row r="48" spans="1:27">
      <c r="A48" s="5" t="s">
        <v>86</v>
      </c>
    </row>
    <row r="49" spans="1:20">
      <c r="A49" s="101" t="s">
        <v>2</v>
      </c>
      <c r="B49" s="102"/>
      <c r="C49" s="65"/>
      <c r="D49" s="4" t="s">
        <v>103</v>
      </c>
    </row>
    <row r="50" spans="1:20">
      <c r="A50" s="103" t="s">
        <v>3</v>
      </c>
      <c r="B50" s="104"/>
      <c r="C50" s="66"/>
      <c r="D50" s="4" t="s">
        <v>51</v>
      </c>
    </row>
    <row r="51" spans="1:20">
      <c r="A51" s="103" t="s">
        <v>4</v>
      </c>
      <c r="B51" s="104"/>
      <c r="C51" s="66"/>
      <c r="D51" s="4" t="s">
        <v>52</v>
      </c>
    </row>
    <row r="52" spans="1:20">
      <c r="A52" s="101" t="s">
        <v>36</v>
      </c>
      <c r="B52" s="102"/>
      <c r="C52" s="65"/>
      <c r="D52" s="4" t="s">
        <v>104</v>
      </c>
    </row>
    <row r="53" spans="1:20">
      <c r="A53" s="103" t="s">
        <v>5</v>
      </c>
      <c r="B53" s="104"/>
      <c r="C53" s="66"/>
      <c r="D53" s="4" t="s">
        <v>53</v>
      </c>
      <c r="H53" s="4" t="s">
        <v>54</v>
      </c>
    </row>
    <row r="54" spans="1:20" ht="42.75" customHeight="1">
      <c r="A54" s="101" t="s">
        <v>6</v>
      </c>
      <c r="B54" s="102"/>
      <c r="C54" s="65"/>
      <c r="D54" s="4" t="s">
        <v>55</v>
      </c>
      <c r="I54" s="4" t="s">
        <v>56</v>
      </c>
      <c r="O54" s="4" t="s">
        <v>54</v>
      </c>
    </row>
    <row r="55" spans="1:20" ht="28.5" customHeight="1">
      <c r="A55" s="101" t="s">
        <v>7</v>
      </c>
      <c r="B55" s="102"/>
      <c r="C55" s="65"/>
      <c r="D55" s="4" t="s">
        <v>55</v>
      </c>
      <c r="I55" s="4" t="s">
        <v>57</v>
      </c>
      <c r="T55" s="4" t="s">
        <v>54</v>
      </c>
    </row>
    <row r="56" spans="1:20">
      <c r="A56" s="125" t="s">
        <v>0</v>
      </c>
      <c r="B56" s="126"/>
      <c r="C56" s="80"/>
      <c r="D56" s="4" t="s">
        <v>105</v>
      </c>
    </row>
    <row r="57" spans="1:20">
      <c r="A57" s="127" t="s">
        <v>12</v>
      </c>
      <c r="B57" s="127"/>
      <c r="C57" s="80"/>
      <c r="D57" s="4" t="s">
        <v>105</v>
      </c>
    </row>
    <row r="58" spans="1:20">
      <c r="A58" s="128" t="s">
        <v>19</v>
      </c>
      <c r="B58" s="129"/>
      <c r="C58" s="81"/>
      <c r="D58" s="4" t="s">
        <v>105</v>
      </c>
    </row>
    <row r="59" spans="1:20">
      <c r="A59" s="128" t="s">
        <v>20</v>
      </c>
      <c r="B59" s="129"/>
      <c r="C59" s="81"/>
      <c r="D59" s="4" t="s">
        <v>105</v>
      </c>
    </row>
    <row r="60" spans="1:20">
      <c r="A60" s="111" t="s">
        <v>21</v>
      </c>
      <c r="B60" s="111"/>
      <c r="C60" s="81"/>
      <c r="D60" s="4" t="s">
        <v>105</v>
      </c>
    </row>
    <row r="61" spans="1:20">
      <c r="A61" s="105" t="s">
        <v>22</v>
      </c>
      <c r="B61" s="105"/>
      <c r="C61" s="82"/>
      <c r="D61" s="4" t="s">
        <v>105</v>
      </c>
      <c r="K61" s="4" t="s">
        <v>58</v>
      </c>
    </row>
    <row r="62" spans="1:20">
      <c r="A62" s="112" t="s">
        <v>13</v>
      </c>
      <c r="B62" s="113"/>
      <c r="C62" s="82"/>
      <c r="D62" s="4" t="s">
        <v>55</v>
      </c>
      <c r="K62" s="4" t="s">
        <v>59</v>
      </c>
    </row>
    <row r="63" spans="1:20">
      <c r="A63" s="112" t="s">
        <v>14</v>
      </c>
      <c r="B63" s="113"/>
      <c r="C63" s="82"/>
      <c r="D63" s="4" t="s">
        <v>55</v>
      </c>
      <c r="K63" s="4" t="s">
        <v>60</v>
      </c>
    </row>
    <row r="64" spans="1:20">
      <c r="A64" s="112" t="s">
        <v>23</v>
      </c>
      <c r="B64" s="113"/>
      <c r="C64" s="82"/>
      <c r="D64" s="4" t="s">
        <v>55</v>
      </c>
    </row>
    <row r="65" spans="1:11">
      <c r="A65" s="112" t="s">
        <v>24</v>
      </c>
      <c r="B65" s="113"/>
      <c r="C65" s="82"/>
      <c r="D65" s="4" t="s">
        <v>55</v>
      </c>
    </row>
    <row r="66" spans="1:11">
      <c r="A66" s="105" t="s">
        <v>37</v>
      </c>
      <c r="B66" s="105"/>
      <c r="C66" s="82"/>
      <c r="D66" s="4" t="s">
        <v>105</v>
      </c>
    </row>
    <row r="67" spans="1:11">
      <c r="A67" s="105" t="s">
        <v>27</v>
      </c>
      <c r="B67" s="105"/>
      <c r="C67" s="82"/>
      <c r="D67" s="4" t="str">
        <f>D61</f>
        <v>will come from excel file upload</v>
      </c>
    </row>
    <row r="68" spans="1:11">
      <c r="A68" s="105" t="s">
        <v>50</v>
      </c>
      <c r="B68" s="105"/>
      <c r="C68" s="82"/>
      <c r="D68" s="4" t="s">
        <v>55</v>
      </c>
    </row>
    <row r="69" spans="1:11">
      <c r="A69" s="105" t="s">
        <v>38</v>
      </c>
      <c r="B69" s="105"/>
      <c r="C69" s="82"/>
      <c r="D69" s="4" t="s">
        <v>55</v>
      </c>
      <c r="K69" s="4" t="s">
        <v>61</v>
      </c>
    </row>
    <row r="70" spans="1:11">
      <c r="A70" s="105" t="s">
        <v>40</v>
      </c>
      <c r="B70" s="105"/>
      <c r="C70" s="82"/>
      <c r="D70" s="4" t="s">
        <v>55</v>
      </c>
      <c r="K70" s="4" t="s">
        <v>59</v>
      </c>
    </row>
    <row r="71" spans="1:11">
      <c r="A71" s="105" t="s">
        <v>39</v>
      </c>
      <c r="B71" s="105"/>
      <c r="C71" s="82"/>
      <c r="D71" s="4" t="s">
        <v>55</v>
      </c>
      <c r="K71" s="4" t="s">
        <v>60</v>
      </c>
    </row>
    <row r="72" spans="1:11">
      <c r="A72" s="105" t="s">
        <v>23</v>
      </c>
      <c r="B72" s="105"/>
      <c r="C72" s="82"/>
      <c r="D72" s="4" t="s">
        <v>55</v>
      </c>
      <c r="K72" s="4" t="s">
        <v>62</v>
      </c>
    </row>
    <row r="73" spans="1:11">
      <c r="A73" s="105" t="s">
        <v>24</v>
      </c>
      <c r="B73" s="105"/>
      <c r="C73" s="82"/>
      <c r="D73" s="4" t="s">
        <v>55</v>
      </c>
      <c r="K73" s="4" t="s">
        <v>63</v>
      </c>
    </row>
    <row r="74" spans="1:11">
      <c r="A74" s="105" t="s">
        <v>44</v>
      </c>
      <c r="B74" s="105"/>
      <c r="C74" s="82"/>
      <c r="D74" s="4" t="s">
        <v>55</v>
      </c>
      <c r="K74" s="4" t="s">
        <v>64</v>
      </c>
    </row>
    <row r="75" spans="1:11">
      <c r="A75" s="105" t="s">
        <v>45</v>
      </c>
      <c r="B75" s="105"/>
      <c r="C75" s="82"/>
      <c r="D75" s="4" t="s">
        <v>55</v>
      </c>
      <c r="K75" s="4" t="s">
        <v>65</v>
      </c>
    </row>
    <row r="76" spans="1:11">
      <c r="A76" s="105" t="s">
        <v>46</v>
      </c>
      <c r="B76" s="105"/>
      <c r="C76" s="82"/>
      <c r="D76" s="4" t="s">
        <v>55</v>
      </c>
      <c r="K76" s="4" t="s">
        <v>66</v>
      </c>
    </row>
    <row r="77" spans="1:11">
      <c r="A77" s="105" t="s">
        <v>47</v>
      </c>
      <c r="B77" s="105"/>
      <c r="C77" s="82"/>
      <c r="D77" s="4" t="s">
        <v>55</v>
      </c>
      <c r="K77" s="4" t="s">
        <v>67</v>
      </c>
    </row>
    <row r="78" spans="1:11">
      <c r="A78" s="105" t="s">
        <v>48</v>
      </c>
      <c r="B78" s="105"/>
      <c r="C78" s="82"/>
      <c r="D78" s="4" t="s">
        <v>55</v>
      </c>
      <c r="K78" s="4" t="s">
        <v>57</v>
      </c>
    </row>
    <row r="81" spans="1:33" ht="15" thickBot="1">
      <c r="A81" s="21" t="s">
        <v>84</v>
      </c>
      <c r="B81" s="21"/>
      <c r="C81" s="21"/>
      <c r="D81" s="21"/>
      <c r="E81" s="21"/>
      <c r="F81" s="21"/>
      <c r="G81" s="21"/>
      <c r="H81" s="22"/>
    </row>
    <row r="82" spans="1:33" ht="16.5" customHeight="1" thickTop="1" thickBot="1">
      <c r="A82" s="106" t="s">
        <v>43</v>
      </c>
      <c r="B82" s="107"/>
      <c r="C82" s="107"/>
      <c r="D82" s="107"/>
      <c r="E82" s="107"/>
      <c r="F82" s="107"/>
      <c r="G82" s="107"/>
      <c r="H82" s="107"/>
      <c r="I82" s="107"/>
      <c r="J82" s="107"/>
      <c r="K82" s="107"/>
      <c r="L82" s="108"/>
      <c r="O82" s="86" t="s">
        <v>87</v>
      </c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8"/>
      <c r="AE82" s="79"/>
    </row>
    <row r="83" spans="1:33" ht="15" thickTop="1">
      <c r="A83" s="5" t="s">
        <v>8</v>
      </c>
      <c r="B83" s="5"/>
      <c r="C83" s="5"/>
      <c r="E83" s="6" t="s">
        <v>106</v>
      </c>
      <c r="O83" s="51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52"/>
    </row>
    <row r="84" spans="1:33">
      <c r="A84" s="5" t="s">
        <v>9</v>
      </c>
      <c r="B84" s="5"/>
      <c r="C84" s="5"/>
      <c r="E84" s="6" t="s">
        <v>106</v>
      </c>
      <c r="O84" s="51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52"/>
    </row>
    <row r="85" spans="1:33">
      <c r="A85" s="5"/>
      <c r="B85" s="5"/>
      <c r="C85" s="5"/>
      <c r="O85" s="51"/>
      <c r="P85" s="38"/>
      <c r="Q85" s="38"/>
      <c r="R85" s="38"/>
      <c r="S85" s="38"/>
      <c r="T85" s="38"/>
      <c r="U85" s="40"/>
      <c r="V85" s="38"/>
      <c r="W85" s="38"/>
      <c r="X85" s="38"/>
      <c r="Y85" s="38"/>
      <c r="Z85" s="38"/>
      <c r="AA85" s="38"/>
      <c r="AB85" s="38"/>
      <c r="AC85" s="38"/>
      <c r="AD85" s="52"/>
    </row>
    <row r="86" spans="1:33">
      <c r="A86" s="89" t="s">
        <v>25</v>
      </c>
      <c r="B86" s="89"/>
      <c r="C86" s="89"/>
      <c r="D86" s="89"/>
      <c r="E86" s="89"/>
      <c r="F86" s="89"/>
      <c r="G86" s="89"/>
      <c r="H86" s="89"/>
      <c r="I86" s="89"/>
      <c r="O86" s="51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52"/>
    </row>
    <row r="87" spans="1:33" ht="42.75">
      <c r="A87" s="8" t="s">
        <v>2</v>
      </c>
      <c r="B87" s="9" t="s">
        <v>3</v>
      </c>
      <c r="C87" s="9" t="s">
        <v>4</v>
      </c>
      <c r="D87" s="8" t="s">
        <v>36</v>
      </c>
      <c r="E87" s="8" t="s">
        <v>5</v>
      </c>
      <c r="F87" s="8" t="s">
        <v>6</v>
      </c>
      <c r="G87" s="8" t="s">
        <v>7</v>
      </c>
      <c r="K87" s="90"/>
      <c r="L87" s="91"/>
      <c r="M87" s="91"/>
      <c r="O87" s="51"/>
      <c r="P87" s="38"/>
      <c r="Q87" s="38"/>
      <c r="R87" s="38"/>
      <c r="S87" s="38"/>
      <c r="T87" s="38"/>
      <c r="U87" s="38"/>
      <c r="V87" s="29"/>
      <c r="W87" s="38"/>
      <c r="X87" s="38"/>
      <c r="Y87" s="38"/>
      <c r="Z87" s="38"/>
      <c r="AA87" s="38"/>
      <c r="AB87" s="38"/>
      <c r="AC87" s="38"/>
      <c r="AD87" s="52"/>
    </row>
    <row r="88" spans="1:33" s="12" customFormat="1">
      <c r="A88" s="10">
        <f>COUNTA(A93:A96)</f>
        <v>4</v>
      </c>
      <c r="B88" s="10">
        <f>COUNTIF(S93:S96,"&gt;=0")</f>
        <v>4</v>
      </c>
      <c r="C88" s="10">
        <f>COUNTIF(S93:S96,"&lt;0")</f>
        <v>0</v>
      </c>
      <c r="D88" s="10">
        <f>COUNTBLANK(I93:I96)</f>
        <v>0</v>
      </c>
      <c r="E88" s="11">
        <f>B88/(A88-D88)</f>
        <v>1</v>
      </c>
      <c r="F88" s="23">
        <f>Y93</f>
        <v>2.8362375464239333E-2</v>
      </c>
      <c r="G88" s="23">
        <f>AA93</f>
        <v>0.84508302403651891</v>
      </c>
      <c r="K88" s="13"/>
      <c r="O88" s="53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54"/>
    </row>
    <row r="89" spans="1:33">
      <c r="A89" s="14"/>
      <c r="B89" s="14"/>
      <c r="C89" s="14"/>
      <c r="D89" s="14"/>
      <c r="E89" s="14"/>
      <c r="F89" s="15"/>
      <c r="G89" s="15"/>
      <c r="H89" s="16"/>
      <c r="I89" s="16"/>
      <c r="O89" s="51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52"/>
    </row>
    <row r="90" spans="1:33">
      <c r="D90" s="5" t="s">
        <v>26</v>
      </c>
      <c r="O90" s="51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52"/>
    </row>
    <row r="91" spans="1:33" ht="45" customHeight="1">
      <c r="A91" s="92" t="s">
        <v>0</v>
      </c>
      <c r="B91" s="94" t="s">
        <v>12</v>
      </c>
      <c r="C91" s="132" t="s">
        <v>125</v>
      </c>
      <c r="D91" s="97" t="s">
        <v>37</v>
      </c>
      <c r="E91" s="95" t="s">
        <v>19</v>
      </c>
      <c r="F91" s="24" t="s">
        <v>20</v>
      </c>
      <c r="G91" s="95" t="s">
        <v>21</v>
      </c>
      <c r="H91" s="109" t="s">
        <v>27</v>
      </c>
      <c r="I91" s="95" t="s">
        <v>22</v>
      </c>
      <c r="J91" s="24" t="s">
        <v>13</v>
      </c>
      <c r="K91" s="24" t="s">
        <v>72</v>
      </c>
      <c r="L91" s="24" t="s">
        <v>23</v>
      </c>
      <c r="M91" s="24" t="s">
        <v>24</v>
      </c>
      <c r="O91" s="97" t="s">
        <v>37</v>
      </c>
      <c r="P91" s="98" t="s">
        <v>27</v>
      </c>
      <c r="Q91" s="98" t="s">
        <v>50</v>
      </c>
      <c r="R91" s="98" t="s">
        <v>38</v>
      </c>
      <c r="S91" s="98" t="s">
        <v>40</v>
      </c>
      <c r="T91" s="98" t="s">
        <v>76</v>
      </c>
      <c r="U91" s="98" t="s">
        <v>23</v>
      </c>
      <c r="V91" s="98" t="s">
        <v>24</v>
      </c>
      <c r="W91" s="98" t="s">
        <v>44</v>
      </c>
      <c r="X91" s="98" t="s">
        <v>45</v>
      </c>
      <c r="Y91" s="98" t="s">
        <v>46</v>
      </c>
      <c r="Z91" s="98" t="s">
        <v>47</v>
      </c>
      <c r="AA91" s="98" t="s">
        <v>48</v>
      </c>
      <c r="AB91" s="98" t="s">
        <v>73</v>
      </c>
      <c r="AC91" s="98" t="s">
        <v>74</v>
      </c>
      <c r="AD91" s="99" t="s">
        <v>75</v>
      </c>
    </row>
    <row r="92" spans="1:33">
      <c r="A92" s="93"/>
      <c r="B92" s="94"/>
      <c r="C92" s="133"/>
      <c r="D92" s="97"/>
      <c r="E92" s="96"/>
      <c r="F92" s="26"/>
      <c r="G92" s="96"/>
      <c r="H92" s="110"/>
      <c r="I92" s="96"/>
      <c r="J92" s="26"/>
      <c r="K92" s="26"/>
      <c r="L92" s="26"/>
      <c r="M92" s="26"/>
      <c r="O92" s="97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9"/>
    </row>
    <row r="93" spans="1:33" ht="15">
      <c r="A93" s="1" t="s">
        <v>68</v>
      </c>
      <c r="B93" s="3" t="s">
        <v>41</v>
      </c>
      <c r="C93" s="2">
        <v>2399</v>
      </c>
      <c r="D93" s="55">
        <v>42228</v>
      </c>
      <c r="E93" s="2">
        <v>2399</v>
      </c>
      <c r="F93" s="2">
        <v>2380</v>
      </c>
      <c r="G93" s="2">
        <v>2412</v>
      </c>
      <c r="H93" s="30">
        <v>42230</v>
      </c>
      <c r="I93" s="2">
        <v>2392</v>
      </c>
      <c r="J93" s="2">
        <f t="shared" ref="J93:M96" si="1">S93</f>
        <v>7</v>
      </c>
      <c r="K93" s="2">
        <f t="shared" si="1"/>
        <v>875</v>
      </c>
      <c r="L93" s="63">
        <f t="shared" si="1"/>
        <v>1.4589412255106295E-2</v>
      </c>
      <c r="M93" s="3" t="str">
        <f t="shared" si="1"/>
        <v>HIT</v>
      </c>
      <c r="O93" s="55">
        <v>42228</v>
      </c>
      <c r="P93" s="30">
        <v>42230</v>
      </c>
      <c r="Q93" s="31">
        <f>P93-O93</f>
        <v>2</v>
      </c>
      <c r="R93" s="31">
        <f>AB93</f>
        <v>125</v>
      </c>
      <c r="S93" s="31">
        <f>IF(B93="BUY",I93-E93,E93-I93)</f>
        <v>7</v>
      </c>
      <c r="T93" s="31">
        <f>R93*S93</f>
        <v>875</v>
      </c>
      <c r="U93" s="32">
        <f>T93/(E93*AB93*AC93)</f>
        <v>1.4589412255106295E-2</v>
      </c>
      <c r="V93" s="31" t="str">
        <f>IF(U93&lt;0,"MISS","HIT")</f>
        <v>HIT</v>
      </c>
      <c r="W93" s="31">
        <f>SUM(AD93:AD96)</f>
        <v>86734.625</v>
      </c>
      <c r="X93" s="31">
        <f>SUM(T93:T96)</f>
        <v>2459.9999999999995</v>
      </c>
      <c r="Y93" s="32">
        <f>(X93/W93)</f>
        <v>2.8362375464239333E-2</v>
      </c>
      <c r="Z93" s="33">
        <f>AVERAGE(Q93:Q96)</f>
        <v>12.25</v>
      </c>
      <c r="AA93" s="32">
        <f>(X93)/(W93*Z93/365)</f>
        <v>0.84508302403651891</v>
      </c>
      <c r="AB93" s="31">
        <v>125</v>
      </c>
      <c r="AC93" s="50">
        <v>0.2</v>
      </c>
      <c r="AD93" s="56">
        <f>E93*AB93*AC93</f>
        <v>59975</v>
      </c>
    </row>
    <row r="94" spans="1:33" ht="15">
      <c r="A94" s="1" t="s">
        <v>69</v>
      </c>
      <c r="B94" s="3" t="s">
        <v>41</v>
      </c>
      <c r="C94" s="2">
        <v>2147</v>
      </c>
      <c r="D94" s="55">
        <v>42195</v>
      </c>
      <c r="E94" s="2">
        <v>2147</v>
      </c>
      <c r="F94" s="2">
        <v>2132</v>
      </c>
      <c r="G94" s="2">
        <v>2155</v>
      </c>
      <c r="H94" s="30">
        <v>42219</v>
      </c>
      <c r="I94" s="2">
        <v>2135</v>
      </c>
      <c r="J94" s="2">
        <f t="shared" si="1"/>
        <v>12</v>
      </c>
      <c r="K94" s="2">
        <f t="shared" si="1"/>
        <v>600</v>
      </c>
      <c r="L94" s="63">
        <f t="shared" si="1"/>
        <v>4.6576618537494181E-2</v>
      </c>
      <c r="M94" s="3" t="str">
        <f t="shared" si="1"/>
        <v>HIT</v>
      </c>
      <c r="O94" s="55">
        <v>42195</v>
      </c>
      <c r="P94" s="30">
        <v>42219</v>
      </c>
      <c r="Q94" s="31">
        <f>P94-O94</f>
        <v>24</v>
      </c>
      <c r="R94" s="31">
        <f>AB94</f>
        <v>50</v>
      </c>
      <c r="S94" s="31">
        <f>IF(B94="BUY",I94-E94,E94-I94)</f>
        <v>12</v>
      </c>
      <c r="T94" s="31">
        <f>R94*S94</f>
        <v>600</v>
      </c>
      <c r="U94" s="32">
        <f>T94/(E94*AB94*AC94)</f>
        <v>4.6576618537494181E-2</v>
      </c>
      <c r="V94" s="31" t="str">
        <f>IF(U94&lt;0,"MISS","HIT")</f>
        <v>HIT</v>
      </c>
      <c r="W94" s="68"/>
      <c r="X94" s="68"/>
      <c r="Y94" s="68"/>
      <c r="Z94" s="68"/>
      <c r="AA94" s="68"/>
      <c r="AB94" s="31">
        <v>50</v>
      </c>
      <c r="AC94" s="50">
        <v>0.12</v>
      </c>
      <c r="AD94" s="56">
        <f>E94*AB94*AC94</f>
        <v>12882</v>
      </c>
    </row>
    <row r="95" spans="1:33" ht="15">
      <c r="A95" s="1" t="s">
        <v>70</v>
      </c>
      <c r="B95" s="3" t="s">
        <v>41</v>
      </c>
      <c r="C95" s="2">
        <v>431.9</v>
      </c>
      <c r="D95" s="55">
        <v>42235</v>
      </c>
      <c r="E95" s="2">
        <v>431.9</v>
      </c>
      <c r="F95" s="2">
        <v>427</v>
      </c>
      <c r="G95" s="2">
        <v>434.2</v>
      </c>
      <c r="H95" s="30">
        <v>42238</v>
      </c>
      <c r="I95" s="2">
        <v>428.5</v>
      </c>
      <c r="J95" s="2">
        <f t="shared" si="1"/>
        <v>3.3999999999999773</v>
      </c>
      <c r="K95" s="2">
        <f t="shared" si="1"/>
        <v>84.999999999999432</v>
      </c>
      <c r="L95" s="63">
        <f t="shared" si="1"/>
        <v>5.248128424789654E-2</v>
      </c>
      <c r="M95" s="3" t="str">
        <f t="shared" si="1"/>
        <v>HIT</v>
      </c>
      <c r="O95" s="55">
        <v>42235</v>
      </c>
      <c r="P95" s="30">
        <v>42238</v>
      </c>
      <c r="Q95" s="31">
        <f>P95-O95</f>
        <v>3</v>
      </c>
      <c r="R95" s="31">
        <f>AB95</f>
        <v>25</v>
      </c>
      <c r="S95" s="31">
        <f>IF(B95="BUY",I95-E95,E95-I95)</f>
        <v>3.3999999999999773</v>
      </c>
      <c r="T95" s="31">
        <f>R95*S95</f>
        <v>84.999999999999432</v>
      </c>
      <c r="U95" s="32">
        <f>T95/(E95*AB95*AC95)</f>
        <v>5.248128424789654E-2</v>
      </c>
      <c r="V95" s="31" t="str">
        <f>IF(U95&lt;0,"MISS","HIT")</f>
        <v>HIT</v>
      </c>
      <c r="W95" s="68"/>
      <c r="X95" s="68"/>
      <c r="Y95" s="68"/>
      <c r="Z95" s="68"/>
      <c r="AA95" s="68"/>
      <c r="AB95" s="31">
        <v>25</v>
      </c>
      <c r="AC95" s="50">
        <v>0.15</v>
      </c>
      <c r="AD95" s="56">
        <f>E95*AB95*AC95</f>
        <v>1619.625</v>
      </c>
      <c r="AG95" s="7"/>
    </row>
    <row r="96" spans="1:33" ht="15.75" thickBot="1">
      <c r="A96" s="1" t="s">
        <v>71</v>
      </c>
      <c r="B96" s="3" t="s">
        <v>42</v>
      </c>
      <c r="C96" s="2">
        <v>1362</v>
      </c>
      <c r="D96" s="57">
        <v>42197</v>
      </c>
      <c r="E96" s="2">
        <v>1362</v>
      </c>
      <c r="F96" s="2">
        <v>1347</v>
      </c>
      <c r="G96" s="2">
        <v>1371</v>
      </c>
      <c r="H96" s="58">
        <v>42217</v>
      </c>
      <c r="I96" s="2">
        <v>1371</v>
      </c>
      <c r="J96" s="2">
        <f t="shared" si="1"/>
        <v>9</v>
      </c>
      <c r="K96" s="2">
        <f t="shared" si="1"/>
        <v>900</v>
      </c>
      <c r="L96" s="63">
        <f t="shared" si="1"/>
        <v>7.3421439060205582E-2</v>
      </c>
      <c r="M96" s="3" t="str">
        <f t="shared" si="1"/>
        <v>HIT</v>
      </c>
      <c r="O96" s="57">
        <v>42197</v>
      </c>
      <c r="P96" s="58">
        <v>42217</v>
      </c>
      <c r="Q96" s="59">
        <f>P96-O96</f>
        <v>20</v>
      </c>
      <c r="R96" s="59">
        <f>AB96</f>
        <v>100</v>
      </c>
      <c r="S96" s="59">
        <f>IF(B96="BUY",I96-E96,E96-I96)</f>
        <v>9</v>
      </c>
      <c r="T96" s="59">
        <f>R96*S96</f>
        <v>900</v>
      </c>
      <c r="U96" s="60">
        <f>T96/(E96*AB96*AC96)</f>
        <v>7.3421439060205582E-2</v>
      </c>
      <c r="V96" s="59" t="str">
        <f>IF(U96&lt;0,"MISS","HIT")</f>
        <v>HIT</v>
      </c>
      <c r="W96" s="69"/>
      <c r="X96" s="69"/>
      <c r="Y96" s="69"/>
      <c r="Z96" s="69"/>
      <c r="AA96" s="69"/>
      <c r="AB96" s="59">
        <v>100</v>
      </c>
      <c r="AC96" s="61">
        <v>0.09</v>
      </c>
      <c r="AD96" s="62">
        <f>E96*AB96*AC96</f>
        <v>12258</v>
      </c>
    </row>
    <row r="97" spans="1:31" ht="63" customHeight="1" thickTop="1">
      <c r="A97" s="130" t="s">
        <v>101</v>
      </c>
      <c r="B97" s="131"/>
      <c r="C97" s="131"/>
      <c r="D97" s="131"/>
      <c r="E97" s="131"/>
      <c r="F97" s="131"/>
      <c r="G97" s="131"/>
      <c r="H97" s="131"/>
      <c r="I97" s="131"/>
      <c r="J97" s="122" t="s">
        <v>102</v>
      </c>
      <c r="K97" s="122"/>
      <c r="L97" s="122"/>
      <c r="M97" s="122"/>
    </row>
    <row r="98" spans="1:31" s="64" customFormat="1">
      <c r="A98" s="72"/>
      <c r="B98" s="72"/>
      <c r="C98" s="72"/>
      <c r="D98" s="72"/>
      <c r="E98" s="72"/>
      <c r="F98" s="72"/>
      <c r="G98" s="72"/>
      <c r="H98" s="73"/>
      <c r="I98" s="74"/>
      <c r="J98" s="74"/>
      <c r="K98" s="74"/>
      <c r="L98" s="74"/>
    </row>
    <row r="99" spans="1:31">
      <c r="A99" s="4" t="s">
        <v>77</v>
      </c>
    </row>
    <row r="101" spans="1:31">
      <c r="A101" s="98" t="s">
        <v>76</v>
      </c>
      <c r="B101" s="98"/>
      <c r="C101" s="83"/>
      <c r="D101" s="4" t="s">
        <v>78</v>
      </c>
    </row>
    <row r="102" spans="1:31">
      <c r="A102" s="98" t="s">
        <v>23</v>
      </c>
      <c r="B102" s="98"/>
      <c r="C102" s="83"/>
      <c r="D102" s="4" t="s">
        <v>82</v>
      </c>
    </row>
    <row r="103" spans="1:31">
      <c r="A103" s="98" t="s">
        <v>44</v>
      </c>
      <c r="B103" s="98"/>
      <c r="C103" s="83"/>
      <c r="D103" s="4" t="s">
        <v>83</v>
      </c>
    </row>
    <row r="104" spans="1:31">
      <c r="A104" s="98" t="s">
        <v>73</v>
      </c>
      <c r="B104" s="98"/>
      <c r="C104" s="83"/>
      <c r="D104" s="4" t="s">
        <v>79</v>
      </c>
    </row>
    <row r="105" spans="1:31">
      <c r="A105" s="98" t="s">
        <v>74</v>
      </c>
      <c r="B105" s="98"/>
      <c r="C105" s="83"/>
      <c r="D105" s="4" t="s">
        <v>80</v>
      </c>
    </row>
    <row r="106" spans="1:31">
      <c r="A106" s="99" t="s">
        <v>75</v>
      </c>
      <c r="B106" s="99"/>
      <c r="C106" s="83"/>
      <c r="D106" s="4" t="s">
        <v>81</v>
      </c>
    </row>
    <row r="110" spans="1:31" ht="15" thickBot="1">
      <c r="A110" s="21" t="s">
        <v>88</v>
      </c>
      <c r="B110" s="21"/>
      <c r="C110" s="21"/>
      <c r="D110" s="21"/>
      <c r="E110" s="21"/>
      <c r="F110" s="21"/>
      <c r="G110" s="21"/>
      <c r="H110" s="22"/>
    </row>
    <row r="111" spans="1:31" ht="16.5" customHeight="1" thickTop="1" thickBot="1">
      <c r="A111" s="106" t="s">
        <v>43</v>
      </c>
      <c r="B111" s="107"/>
      <c r="C111" s="107"/>
      <c r="D111" s="107"/>
      <c r="E111" s="107"/>
      <c r="F111" s="107"/>
      <c r="G111" s="107"/>
      <c r="H111" s="107"/>
      <c r="I111" s="107"/>
      <c r="J111" s="107"/>
      <c r="K111" s="107"/>
      <c r="L111" s="108"/>
      <c r="O111" s="86" t="s">
        <v>87</v>
      </c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88"/>
    </row>
    <row r="112" spans="1:31" ht="15" thickTop="1">
      <c r="A112" s="5" t="s">
        <v>8</v>
      </c>
      <c r="B112" s="5"/>
      <c r="C112" s="5"/>
      <c r="E112" s="6" t="s">
        <v>11</v>
      </c>
      <c r="O112" s="51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52"/>
    </row>
    <row r="113" spans="1:34">
      <c r="A113" s="5" t="s">
        <v>9</v>
      </c>
      <c r="B113" s="5"/>
      <c r="C113" s="5"/>
      <c r="E113" s="6" t="s">
        <v>11</v>
      </c>
      <c r="O113" s="51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52"/>
    </row>
    <row r="114" spans="1:34">
      <c r="A114" s="5"/>
      <c r="B114" s="5"/>
      <c r="C114" s="5"/>
      <c r="O114" s="51"/>
      <c r="P114" s="38"/>
      <c r="Q114" s="38"/>
      <c r="R114" s="38"/>
      <c r="S114" s="38"/>
      <c r="T114" s="38"/>
      <c r="U114" s="40"/>
      <c r="V114" s="38"/>
      <c r="W114" s="38"/>
      <c r="X114" s="38"/>
      <c r="Y114" s="38"/>
      <c r="Z114" s="38"/>
      <c r="AA114" s="38"/>
      <c r="AB114" s="38"/>
      <c r="AC114" s="38"/>
      <c r="AD114" s="38"/>
      <c r="AE114" s="52"/>
    </row>
    <row r="115" spans="1:34">
      <c r="A115" s="89" t="s">
        <v>25</v>
      </c>
      <c r="B115" s="89"/>
      <c r="C115" s="89"/>
      <c r="D115" s="89"/>
      <c r="E115" s="89"/>
      <c r="F115" s="89"/>
      <c r="G115" s="89"/>
      <c r="H115" s="89"/>
      <c r="I115" s="89"/>
      <c r="O115" s="51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52"/>
    </row>
    <row r="116" spans="1:34" ht="42.75">
      <c r="A116" s="8" t="s">
        <v>2</v>
      </c>
      <c r="B116" s="9" t="s">
        <v>3</v>
      </c>
      <c r="C116" s="9"/>
      <c r="D116" s="9" t="s">
        <v>4</v>
      </c>
      <c r="E116" s="8" t="s">
        <v>36</v>
      </c>
      <c r="F116" s="8" t="s">
        <v>5</v>
      </c>
      <c r="G116" s="8"/>
      <c r="H116" s="8" t="s">
        <v>6</v>
      </c>
      <c r="I116" s="8" t="s">
        <v>7</v>
      </c>
      <c r="K116" s="90"/>
      <c r="L116" s="91"/>
      <c r="M116" s="91"/>
      <c r="O116" s="51"/>
      <c r="P116" s="38"/>
      <c r="Q116" s="38"/>
      <c r="R116" s="38"/>
      <c r="S116" s="38"/>
      <c r="T116" s="38"/>
      <c r="U116" s="38"/>
      <c r="V116" s="29"/>
      <c r="W116" s="38"/>
      <c r="X116" s="38"/>
      <c r="Y116" s="38"/>
      <c r="Z116" s="38"/>
      <c r="AA116" s="38"/>
      <c r="AB116" s="38"/>
      <c r="AC116" s="38"/>
      <c r="AD116" s="38"/>
      <c r="AE116" s="52"/>
    </row>
    <row r="117" spans="1:34" s="12" customFormat="1">
      <c r="A117" s="10">
        <f>COUNTA(A122:A125)</f>
        <v>4</v>
      </c>
      <c r="B117" s="10">
        <f>COUNTIF(S122:S125,"&gt;=0")</f>
        <v>3</v>
      </c>
      <c r="C117" s="10"/>
      <c r="D117" s="10">
        <f>COUNTIF(S122:S125,"&lt;0")</f>
        <v>1</v>
      </c>
      <c r="E117" s="10">
        <f>COUNTBLANK(I122:I125)</f>
        <v>0</v>
      </c>
      <c r="F117" s="11">
        <f>B117/(A117-E117)</f>
        <v>0.75</v>
      </c>
      <c r="G117" s="11"/>
      <c r="H117" s="23">
        <f>Y122</f>
        <v>7.1365757965230328E-2</v>
      </c>
      <c r="I117" s="23">
        <f>AA122</f>
        <v>2.4231164332380533</v>
      </c>
      <c r="K117" s="13"/>
      <c r="O117" s="53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54"/>
    </row>
    <row r="118" spans="1:34">
      <c r="A118" s="14"/>
      <c r="B118" s="14"/>
      <c r="C118" s="14"/>
      <c r="D118" s="14"/>
      <c r="E118" s="14"/>
      <c r="F118" s="15"/>
      <c r="G118" s="15"/>
      <c r="H118" s="16"/>
      <c r="I118" s="16"/>
      <c r="O118" s="51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52"/>
    </row>
    <row r="119" spans="1:34">
      <c r="D119" s="5" t="s">
        <v>26</v>
      </c>
      <c r="O119" s="51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52"/>
    </row>
    <row r="120" spans="1:34" ht="45" customHeight="1">
      <c r="A120" s="92" t="s">
        <v>0</v>
      </c>
      <c r="B120" s="94" t="s">
        <v>12</v>
      </c>
      <c r="C120" s="132" t="s">
        <v>123</v>
      </c>
      <c r="D120" s="136" t="s">
        <v>37</v>
      </c>
      <c r="E120" s="95" t="s">
        <v>122</v>
      </c>
      <c r="F120" s="24" t="s">
        <v>93</v>
      </c>
      <c r="G120" s="95" t="s">
        <v>21</v>
      </c>
      <c r="H120" s="134" t="s">
        <v>27</v>
      </c>
      <c r="I120" s="25" t="s">
        <v>94</v>
      </c>
      <c r="J120" s="24" t="s">
        <v>13</v>
      </c>
      <c r="K120" s="24" t="s">
        <v>72</v>
      </c>
      <c r="L120" s="24" t="s">
        <v>23</v>
      </c>
      <c r="M120" s="24" t="s">
        <v>24</v>
      </c>
      <c r="O120" s="97" t="s">
        <v>37</v>
      </c>
      <c r="P120" s="98" t="s">
        <v>27</v>
      </c>
      <c r="Q120" s="98" t="s">
        <v>50</v>
      </c>
      <c r="R120" s="98" t="s">
        <v>38</v>
      </c>
      <c r="S120" s="98" t="s">
        <v>40</v>
      </c>
      <c r="T120" s="98" t="s">
        <v>76</v>
      </c>
      <c r="U120" s="98" t="s">
        <v>23</v>
      </c>
      <c r="V120" s="98" t="s">
        <v>24</v>
      </c>
      <c r="W120" s="98" t="s">
        <v>44</v>
      </c>
      <c r="X120" s="98" t="s">
        <v>45</v>
      </c>
      <c r="Y120" s="98" t="s">
        <v>46</v>
      </c>
      <c r="Z120" s="98" t="s">
        <v>47</v>
      </c>
      <c r="AA120" s="98" t="s">
        <v>48</v>
      </c>
      <c r="AB120" s="98" t="s">
        <v>73</v>
      </c>
      <c r="AC120" s="100" t="s">
        <v>95</v>
      </c>
      <c r="AD120" s="98" t="s">
        <v>74</v>
      </c>
      <c r="AE120" s="99" t="s">
        <v>75</v>
      </c>
    </row>
    <row r="121" spans="1:34">
      <c r="A121" s="93"/>
      <c r="B121" s="94"/>
      <c r="C121" s="133"/>
      <c r="D121" s="137"/>
      <c r="E121" s="96"/>
      <c r="F121" s="26"/>
      <c r="G121" s="96"/>
      <c r="H121" s="135"/>
      <c r="I121" s="25"/>
      <c r="J121" s="26"/>
      <c r="K121" s="26"/>
      <c r="L121" s="26"/>
      <c r="M121" s="26"/>
      <c r="O121" s="97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100"/>
      <c r="AD121" s="98"/>
      <c r="AE121" s="99"/>
    </row>
    <row r="122" spans="1:34" ht="15">
      <c r="A122" s="1" t="s">
        <v>89</v>
      </c>
      <c r="B122" s="3" t="s">
        <v>42</v>
      </c>
      <c r="C122" s="70">
        <v>7900</v>
      </c>
      <c r="D122" s="55">
        <v>42224</v>
      </c>
      <c r="E122" s="2">
        <v>35</v>
      </c>
      <c r="F122" s="2">
        <v>45</v>
      </c>
      <c r="G122" s="2">
        <v>30</v>
      </c>
      <c r="H122" s="30">
        <v>42230</v>
      </c>
      <c r="I122" s="2">
        <v>42</v>
      </c>
      <c r="J122" s="2">
        <f>S122</f>
        <v>7</v>
      </c>
      <c r="K122" s="2">
        <f>T122</f>
        <v>875</v>
      </c>
      <c r="L122" s="63">
        <f>U122</f>
        <v>1</v>
      </c>
      <c r="M122" s="3" t="str">
        <f>V122</f>
        <v>HIT</v>
      </c>
      <c r="O122" s="55">
        <v>42224</v>
      </c>
      <c r="P122" s="30">
        <v>42230</v>
      </c>
      <c r="Q122" s="31">
        <f>P122-O122</f>
        <v>6</v>
      </c>
      <c r="R122" s="31">
        <f>AB122</f>
        <v>125</v>
      </c>
      <c r="S122" s="31">
        <f>IF(B122="BUY",I122-E122,E122-I122)</f>
        <v>7</v>
      </c>
      <c r="T122" s="31">
        <f>R122*S122</f>
        <v>875</v>
      </c>
      <c r="U122" s="32">
        <f>T122/(E122*AB122*AD122)</f>
        <v>1</v>
      </c>
      <c r="V122" s="31" t="str">
        <f>IF(U122&lt;0,"MISS","HIT")</f>
        <v>HIT</v>
      </c>
      <c r="W122" s="31">
        <f>SUM(AE122:AE125)</f>
        <v>73915</v>
      </c>
      <c r="X122" s="31">
        <f>SUM(T122:T125)</f>
        <v>5275</v>
      </c>
      <c r="Y122" s="32">
        <f>(X122/W122)</f>
        <v>7.1365757965230328E-2</v>
      </c>
      <c r="Z122" s="33">
        <f>AVERAGE(Q122:Q125)</f>
        <v>10.75</v>
      </c>
      <c r="AA122" s="32">
        <f>(X122)/(W122*Z122/365)</f>
        <v>2.4231164332380533</v>
      </c>
      <c r="AB122" s="31">
        <v>125</v>
      </c>
      <c r="AC122" s="70">
        <v>7900</v>
      </c>
      <c r="AD122" s="50">
        <v>0.2</v>
      </c>
      <c r="AE122" s="56">
        <f>IF(B122="BUY",E122*AB122,(E122+AC122)*AB122*AD122)</f>
        <v>4375</v>
      </c>
    </row>
    <row r="123" spans="1:34" ht="15">
      <c r="A123" s="1" t="s">
        <v>90</v>
      </c>
      <c r="B123" s="3" t="s">
        <v>41</v>
      </c>
      <c r="C123" s="70">
        <v>2600</v>
      </c>
      <c r="D123" s="55">
        <v>42205</v>
      </c>
      <c r="E123" s="2">
        <v>55</v>
      </c>
      <c r="F123" s="2">
        <v>35</v>
      </c>
      <c r="G123" s="2">
        <v>65</v>
      </c>
      <c r="H123" s="30">
        <v>42219</v>
      </c>
      <c r="I123" s="2">
        <v>44</v>
      </c>
      <c r="J123" s="2">
        <f>E123-I123</f>
        <v>11</v>
      </c>
      <c r="K123" s="2">
        <f t="shared" ref="K123:M125" si="2">T123</f>
        <v>1650</v>
      </c>
      <c r="L123" s="63">
        <f t="shared" si="2"/>
        <v>1.6666666666666667</v>
      </c>
      <c r="M123" s="3" t="str">
        <f t="shared" si="2"/>
        <v>HIT</v>
      </c>
      <c r="O123" s="55">
        <v>42205</v>
      </c>
      <c r="P123" s="30">
        <v>42219</v>
      </c>
      <c r="Q123" s="31">
        <f>P123-O123</f>
        <v>14</v>
      </c>
      <c r="R123" s="31">
        <f>AB123</f>
        <v>150</v>
      </c>
      <c r="S123" s="31">
        <f>IF(B123="BUY",I123-E123,E123-I123)</f>
        <v>11</v>
      </c>
      <c r="T123" s="31">
        <f>R123*S123</f>
        <v>1650</v>
      </c>
      <c r="U123" s="32">
        <f>T123/(E123*AB123*AD123)</f>
        <v>1.6666666666666667</v>
      </c>
      <c r="V123" s="31" t="str">
        <f>IF(U123&lt;0,"MISS","HIT")</f>
        <v>HIT</v>
      </c>
      <c r="W123" s="68"/>
      <c r="X123" s="68"/>
      <c r="Y123" s="68"/>
      <c r="Z123" s="68"/>
      <c r="AA123" s="68"/>
      <c r="AB123" s="31">
        <v>150</v>
      </c>
      <c r="AC123" s="70">
        <v>2600</v>
      </c>
      <c r="AD123" s="50">
        <v>0.12</v>
      </c>
      <c r="AE123" s="56">
        <f>IF(B123="BUY",E123*AB123,(E123+AC123)*AB123*AD123)</f>
        <v>47790</v>
      </c>
    </row>
    <row r="124" spans="1:34" ht="15">
      <c r="A124" s="1" t="s">
        <v>91</v>
      </c>
      <c r="B124" s="3" t="s">
        <v>42</v>
      </c>
      <c r="C124" s="70">
        <v>1800</v>
      </c>
      <c r="D124" s="55">
        <v>42235</v>
      </c>
      <c r="E124" s="2">
        <v>78</v>
      </c>
      <c r="F124" s="2">
        <v>95</v>
      </c>
      <c r="G124" s="2">
        <v>68</v>
      </c>
      <c r="H124" s="30">
        <v>42242</v>
      </c>
      <c r="I124" s="2">
        <v>92</v>
      </c>
      <c r="J124" s="2">
        <f>E124-I124</f>
        <v>-14</v>
      </c>
      <c r="K124" s="2">
        <f t="shared" si="2"/>
        <v>3150</v>
      </c>
      <c r="L124" s="63">
        <f t="shared" si="2"/>
        <v>1.1965811965811965</v>
      </c>
      <c r="M124" s="3" t="str">
        <f t="shared" si="2"/>
        <v>HIT</v>
      </c>
      <c r="O124" s="55">
        <v>42235</v>
      </c>
      <c r="P124" s="30">
        <v>42242</v>
      </c>
      <c r="Q124" s="31">
        <f>P124-O124</f>
        <v>7</v>
      </c>
      <c r="R124" s="31">
        <f>AB124</f>
        <v>225</v>
      </c>
      <c r="S124" s="31">
        <f>IF(B124="BUY",I124-E124,E124-I124)</f>
        <v>14</v>
      </c>
      <c r="T124" s="31">
        <f>R124*S124</f>
        <v>3150</v>
      </c>
      <c r="U124" s="32">
        <f>T124/(E124*AB124*AD124)</f>
        <v>1.1965811965811965</v>
      </c>
      <c r="V124" s="31" t="str">
        <f>IF(U124&lt;0,"MISS","HIT")</f>
        <v>HIT</v>
      </c>
      <c r="W124" s="68"/>
      <c r="X124" s="68"/>
      <c r="Y124" s="68"/>
      <c r="Z124" s="68"/>
      <c r="AA124" s="68"/>
      <c r="AB124" s="31">
        <v>225</v>
      </c>
      <c r="AC124" s="70">
        <v>1800</v>
      </c>
      <c r="AD124" s="50">
        <v>0.15</v>
      </c>
      <c r="AE124" s="56">
        <f>IF(B124="BUY",E124*AB124,(E124+AC124)*AB124*AD124)</f>
        <v>17550</v>
      </c>
      <c r="AH124" s="7"/>
    </row>
    <row r="125" spans="1:34" ht="15.75" thickBot="1">
      <c r="A125" s="1" t="s">
        <v>92</v>
      </c>
      <c r="B125" s="3" t="s">
        <v>42</v>
      </c>
      <c r="C125" s="71">
        <v>525</v>
      </c>
      <c r="D125" s="57">
        <v>42201</v>
      </c>
      <c r="E125" s="2">
        <v>42</v>
      </c>
      <c r="F125" s="2">
        <v>60</v>
      </c>
      <c r="G125" s="2">
        <v>32</v>
      </c>
      <c r="H125" s="58">
        <v>42217</v>
      </c>
      <c r="I125" s="2">
        <v>38</v>
      </c>
      <c r="J125" s="2">
        <f>S125</f>
        <v>-4</v>
      </c>
      <c r="K125" s="2">
        <f t="shared" si="2"/>
        <v>-400</v>
      </c>
      <c r="L125" s="63">
        <f t="shared" si="2"/>
        <v>-1.0582010582010581</v>
      </c>
      <c r="M125" s="3" t="str">
        <f t="shared" si="2"/>
        <v>MISS</v>
      </c>
      <c r="O125" s="57">
        <v>42201</v>
      </c>
      <c r="P125" s="58">
        <v>42217</v>
      </c>
      <c r="Q125" s="59">
        <f>P125-O125</f>
        <v>16</v>
      </c>
      <c r="R125" s="59">
        <f>AB125</f>
        <v>100</v>
      </c>
      <c r="S125" s="59">
        <f>IF(B125="BUY",I125-E125,E125-I125)</f>
        <v>-4</v>
      </c>
      <c r="T125" s="59">
        <f>R125*S125</f>
        <v>-400</v>
      </c>
      <c r="U125" s="60">
        <f>T125/(E125*AB125*AD125)</f>
        <v>-1.0582010582010581</v>
      </c>
      <c r="V125" s="59" t="str">
        <f>IF(U125&lt;0,"MISS","HIT")</f>
        <v>MISS</v>
      </c>
      <c r="W125" s="69"/>
      <c r="X125" s="69"/>
      <c r="Y125" s="69"/>
      <c r="Z125" s="69"/>
      <c r="AA125" s="69"/>
      <c r="AB125" s="59">
        <v>100</v>
      </c>
      <c r="AC125" s="71">
        <v>525</v>
      </c>
      <c r="AD125" s="61">
        <v>0.09</v>
      </c>
      <c r="AE125" s="56">
        <f>IF(B125="BUY",E125*AB125,(E125+AC125)*AB125*AD125)</f>
        <v>4200</v>
      </c>
    </row>
    <row r="126" spans="1:34" ht="72" customHeight="1" thickTop="1">
      <c r="A126" s="130" t="s">
        <v>101</v>
      </c>
      <c r="B126" s="131"/>
      <c r="C126" s="131"/>
      <c r="D126" s="131"/>
      <c r="E126" s="131"/>
      <c r="F126" s="131"/>
      <c r="G126" s="131"/>
      <c r="H126" s="131"/>
      <c r="I126" s="131"/>
      <c r="J126" s="122" t="s">
        <v>102</v>
      </c>
      <c r="K126" s="122"/>
      <c r="L126" s="122"/>
      <c r="M126" s="122"/>
      <c r="AC126" s="67" t="s">
        <v>124</v>
      </c>
    </row>
    <row r="130" spans="1:2">
      <c r="A130" s="4" t="s">
        <v>96</v>
      </c>
    </row>
    <row r="131" spans="1:2">
      <c r="B131" s="4" t="s">
        <v>97</v>
      </c>
    </row>
    <row r="132" spans="1:2">
      <c r="B132" s="4" t="s">
        <v>98</v>
      </c>
    </row>
    <row r="133" spans="1:2">
      <c r="B133" s="4" t="s">
        <v>99</v>
      </c>
    </row>
    <row r="134" spans="1:2">
      <c r="B134" s="4" t="s">
        <v>100</v>
      </c>
    </row>
  </sheetData>
  <mergeCells count="129">
    <mergeCell ref="A45:H45"/>
    <mergeCell ref="C39:C40"/>
    <mergeCell ref="G39:G40"/>
    <mergeCell ref="A56:B56"/>
    <mergeCell ref="A57:B57"/>
    <mergeCell ref="A58:B58"/>
    <mergeCell ref="A59:B59"/>
    <mergeCell ref="J126:M126"/>
    <mergeCell ref="A126:I126"/>
    <mergeCell ref="C91:C92"/>
    <mergeCell ref="A97:I97"/>
    <mergeCell ref="J97:M97"/>
    <mergeCell ref="C120:C121"/>
    <mergeCell ref="G120:G121"/>
    <mergeCell ref="H120:H121"/>
    <mergeCell ref="D120:D121"/>
    <mergeCell ref="D91:D92"/>
    <mergeCell ref="G91:G92"/>
    <mergeCell ref="A102:B102"/>
    <mergeCell ref="A103:B103"/>
    <mergeCell ref="A104:B104"/>
    <mergeCell ref="A105:B105"/>
    <mergeCell ref="A106:B106"/>
    <mergeCell ref="A111:L111"/>
    <mergeCell ref="I45:L45"/>
    <mergeCell ref="W39:W40"/>
    <mergeCell ref="Y39:Y40"/>
    <mergeCell ref="X39:X40"/>
    <mergeCell ref="I39:I40"/>
    <mergeCell ref="J39:J40"/>
    <mergeCell ref="K39:K40"/>
    <mergeCell ref="L39:L40"/>
    <mergeCell ref="Z39:Z40"/>
    <mergeCell ref="U39:U40"/>
    <mergeCell ref="V39:V40"/>
    <mergeCell ref="AA39:AA40"/>
    <mergeCell ref="A1:N1"/>
    <mergeCell ref="O30:AA30"/>
    <mergeCell ref="Q39:Q40"/>
    <mergeCell ref="O39:O40"/>
    <mergeCell ref="P39:P40"/>
    <mergeCell ref="R39:R40"/>
    <mergeCell ref="S39:S40"/>
    <mergeCell ref="T39:T40"/>
    <mergeCell ref="A10:J11"/>
    <mergeCell ref="A34:I34"/>
    <mergeCell ref="K35:M35"/>
    <mergeCell ref="A39:A40"/>
    <mergeCell ref="B39:B40"/>
    <mergeCell ref="D39:D40"/>
    <mergeCell ref="E39:E40"/>
    <mergeCell ref="A30:L30"/>
    <mergeCell ref="F39:F40"/>
    <mergeCell ref="H39:H40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Z91:Z92"/>
    <mergeCell ref="A78:B78"/>
    <mergeCell ref="A82:L82"/>
    <mergeCell ref="A86:I86"/>
    <mergeCell ref="K87:M87"/>
    <mergeCell ref="A91:A92"/>
    <mergeCell ref="A69:B69"/>
    <mergeCell ref="A70:B70"/>
    <mergeCell ref="A71:B71"/>
    <mergeCell ref="B91:B92"/>
    <mergeCell ref="E91:E92"/>
    <mergeCell ref="H91:H92"/>
    <mergeCell ref="I91:I92"/>
    <mergeCell ref="A72:B72"/>
    <mergeCell ref="A73:B73"/>
    <mergeCell ref="A74:B74"/>
    <mergeCell ref="A75:B75"/>
    <mergeCell ref="A76:B76"/>
    <mergeCell ref="A77:B77"/>
    <mergeCell ref="AD91:AD92"/>
    <mergeCell ref="A49:B49"/>
    <mergeCell ref="A50:B50"/>
    <mergeCell ref="A51:B51"/>
    <mergeCell ref="A52:B52"/>
    <mergeCell ref="A53:B53"/>
    <mergeCell ref="A54:B54"/>
    <mergeCell ref="X91:X92"/>
    <mergeCell ref="A101:B101"/>
    <mergeCell ref="A55:B55"/>
    <mergeCell ref="O82:AD82"/>
    <mergeCell ref="AA91:AA92"/>
    <mergeCell ref="R91:R92"/>
    <mergeCell ref="S91:S92"/>
    <mergeCell ref="T91:T92"/>
    <mergeCell ref="U91:U92"/>
    <mergeCell ref="V91:V92"/>
    <mergeCell ref="W91:W92"/>
    <mergeCell ref="AB91:AB92"/>
    <mergeCell ref="AC91:AC92"/>
    <mergeCell ref="O91:O92"/>
    <mergeCell ref="P91:P92"/>
    <mergeCell ref="Q91:Q92"/>
    <mergeCell ref="Y91:Y92"/>
    <mergeCell ref="O111:AE111"/>
    <mergeCell ref="A115:I115"/>
    <mergeCell ref="K116:M116"/>
    <mergeCell ref="A120:A121"/>
    <mergeCell ref="B120:B121"/>
    <mergeCell ref="E120:E121"/>
    <mergeCell ref="O120:O121"/>
    <mergeCell ref="Y120:Y121"/>
    <mergeCell ref="P120:P121"/>
    <mergeCell ref="Q120:Q121"/>
    <mergeCell ref="R120:R121"/>
    <mergeCell ref="S120:S121"/>
    <mergeCell ref="T120:T121"/>
    <mergeCell ref="U120:U121"/>
    <mergeCell ref="AB120:AB121"/>
    <mergeCell ref="AD120:AD121"/>
    <mergeCell ref="AE120:AE121"/>
    <mergeCell ref="AC120:AC121"/>
    <mergeCell ref="V120:V121"/>
    <mergeCell ref="W120:W121"/>
    <mergeCell ref="X120:X121"/>
    <mergeCell ref="Z120:Z121"/>
    <mergeCell ref="AA120:AA1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0"/>
  <sheetViews>
    <sheetView tabSelected="1" topLeftCell="A22" workbookViewId="0">
      <selection activeCell="A31" sqref="A31:XFD36"/>
    </sheetView>
  </sheetViews>
  <sheetFormatPr defaultRowHeight="15"/>
  <cols>
    <col min="1" max="9" width="15.7109375" customWidth="1"/>
  </cols>
  <sheetData>
    <row r="1" spans="1:11" s="139" customFormat="1" ht="15" customHeight="1">
      <c r="A1" s="139" t="s">
        <v>146</v>
      </c>
      <c r="B1" s="139" t="s">
        <v>0</v>
      </c>
      <c r="C1" s="139" t="s">
        <v>12</v>
      </c>
      <c r="D1" s="139" t="s">
        <v>37</v>
      </c>
      <c r="E1" s="139" t="s">
        <v>19</v>
      </c>
      <c r="F1" s="139" t="s">
        <v>20</v>
      </c>
      <c r="G1" s="139" t="s">
        <v>21</v>
      </c>
      <c r="H1" s="139" t="s">
        <v>27</v>
      </c>
      <c r="I1" s="139" t="s">
        <v>22</v>
      </c>
    </row>
    <row r="2" spans="1:11">
      <c r="A2" s="138" t="s">
        <v>147</v>
      </c>
      <c r="B2" s="138" t="s">
        <v>15</v>
      </c>
      <c r="C2" s="138" t="s">
        <v>42</v>
      </c>
      <c r="D2" s="138">
        <v>42229</v>
      </c>
      <c r="E2" s="138">
        <v>2399</v>
      </c>
      <c r="F2" s="138">
        <v>2415</v>
      </c>
      <c r="G2" s="138">
        <v>2385</v>
      </c>
      <c r="H2" s="138">
        <v>42234</v>
      </c>
      <c r="I2" s="138">
        <v>2392</v>
      </c>
      <c r="J2">
        <v>2392</v>
      </c>
    </row>
    <row r="3" spans="1:11">
      <c r="A3" s="138" t="s">
        <v>148</v>
      </c>
      <c r="B3" s="138" t="s">
        <v>16</v>
      </c>
      <c r="C3" s="138" t="s">
        <v>41</v>
      </c>
      <c r="D3" s="138">
        <v>42195</v>
      </c>
      <c r="E3" s="138">
        <v>1896</v>
      </c>
      <c r="F3" s="138">
        <v>1914</v>
      </c>
      <c r="G3" s="138">
        <v>1885</v>
      </c>
      <c r="H3" s="138">
        <v>42231</v>
      </c>
      <c r="I3" s="138">
        <v>1893</v>
      </c>
      <c r="J3">
        <v>1893</v>
      </c>
    </row>
    <row r="4" spans="1:11">
      <c r="A4" s="138" t="s">
        <v>149</v>
      </c>
      <c r="B4" s="138" t="s">
        <v>17</v>
      </c>
      <c r="C4" s="138" t="s">
        <v>42</v>
      </c>
      <c r="D4" s="138">
        <v>42235</v>
      </c>
      <c r="E4" s="138">
        <v>830</v>
      </c>
      <c r="F4" s="138">
        <v>837</v>
      </c>
      <c r="G4" s="138">
        <v>826</v>
      </c>
      <c r="H4" s="138">
        <v>42242</v>
      </c>
      <c r="I4" s="138">
        <v>837</v>
      </c>
      <c r="J4">
        <v>837</v>
      </c>
    </row>
    <row r="5" spans="1:11">
      <c r="A5" s="138" t="s">
        <v>150</v>
      </c>
      <c r="B5" s="138" t="s">
        <v>18</v>
      </c>
      <c r="C5" s="138" t="s">
        <v>42</v>
      </c>
      <c r="D5" s="138">
        <v>42197</v>
      </c>
      <c r="E5" s="138">
        <v>293.5</v>
      </c>
      <c r="F5" s="138">
        <v>297</v>
      </c>
      <c r="G5" s="138">
        <v>292</v>
      </c>
      <c r="H5" s="138">
        <v>42216</v>
      </c>
      <c r="I5" s="138">
        <v>294.2</v>
      </c>
      <c r="J5">
        <v>294.2</v>
      </c>
    </row>
    <row r="6" spans="1:11">
      <c r="A6" s="138" t="s">
        <v>151</v>
      </c>
      <c r="B6" s="138" t="s">
        <v>126</v>
      </c>
      <c r="C6" s="138" t="s">
        <v>42</v>
      </c>
      <c r="D6" s="138">
        <v>42373</v>
      </c>
      <c r="E6" s="138">
        <v>140.9</v>
      </c>
      <c r="F6" s="138">
        <v>140.9</v>
      </c>
      <c r="G6" s="138">
        <f>E6*95%</f>
        <v>133.85499999999999</v>
      </c>
      <c r="H6" s="138">
        <v>42373</v>
      </c>
      <c r="I6" s="138">
        <v>140.9</v>
      </c>
      <c r="J6">
        <v>140.9</v>
      </c>
    </row>
    <row r="7" spans="1:11">
      <c r="A7" s="138" t="s">
        <v>152</v>
      </c>
      <c r="B7" s="138" t="s">
        <v>126</v>
      </c>
      <c r="C7" s="138" t="s">
        <v>42</v>
      </c>
      <c r="D7" s="138">
        <v>42373</v>
      </c>
      <c r="E7" s="138">
        <v>142.4</v>
      </c>
      <c r="F7" s="138">
        <v>143.69999999999999</v>
      </c>
      <c r="G7" s="138">
        <f t="shared" ref="G7:G30" si="0">E7*95%</f>
        <v>135.28</v>
      </c>
      <c r="H7" s="138">
        <v>42373</v>
      </c>
      <c r="I7" s="138">
        <v>143.69999999999999</v>
      </c>
    </row>
    <row r="8" spans="1:11">
      <c r="A8" s="138" t="s">
        <v>153</v>
      </c>
      <c r="B8" s="138" t="s">
        <v>127</v>
      </c>
      <c r="C8" s="138" t="s">
        <v>42</v>
      </c>
      <c r="D8" s="138">
        <v>42374</v>
      </c>
      <c r="E8" s="138">
        <v>261.8</v>
      </c>
      <c r="F8" s="138">
        <v>264.12</v>
      </c>
      <c r="G8" s="138">
        <f t="shared" si="0"/>
        <v>248.71</v>
      </c>
      <c r="H8" s="138">
        <v>42374</v>
      </c>
      <c r="I8" s="138">
        <v>264.12</v>
      </c>
    </row>
    <row r="9" spans="1:11">
      <c r="A9" s="138" t="s">
        <v>154</v>
      </c>
      <c r="B9" s="138" t="s">
        <v>128</v>
      </c>
      <c r="C9" s="138" t="s">
        <v>42</v>
      </c>
      <c r="D9" s="138">
        <v>42375</v>
      </c>
      <c r="E9" s="138">
        <v>327</v>
      </c>
      <c r="F9" s="138">
        <v>331</v>
      </c>
      <c r="G9" s="138">
        <f t="shared" si="0"/>
        <v>310.64999999999998</v>
      </c>
      <c r="H9" s="138">
        <v>42375</v>
      </c>
      <c r="I9" s="138">
        <v>331</v>
      </c>
    </row>
    <row r="10" spans="1:11">
      <c r="A10" s="138" t="s">
        <v>155</v>
      </c>
      <c r="B10" s="138" t="s">
        <v>128</v>
      </c>
      <c r="C10" s="138" t="s">
        <v>42</v>
      </c>
      <c r="D10" s="138">
        <v>42376</v>
      </c>
      <c r="E10" s="138">
        <v>323.3</v>
      </c>
      <c r="F10" s="138">
        <v>325</v>
      </c>
      <c r="G10" s="138">
        <f t="shared" si="0"/>
        <v>307.13499999999999</v>
      </c>
      <c r="H10" s="138">
        <v>42376</v>
      </c>
      <c r="I10" s="138">
        <v>325</v>
      </c>
    </row>
    <row r="11" spans="1:11">
      <c r="A11" s="138" t="s">
        <v>156</v>
      </c>
      <c r="B11" s="138" t="s">
        <v>129</v>
      </c>
      <c r="C11" s="138" t="s">
        <v>42</v>
      </c>
      <c r="D11" s="138">
        <v>42377</v>
      </c>
      <c r="E11" s="138">
        <v>351.5</v>
      </c>
      <c r="F11" s="138">
        <v>355.5</v>
      </c>
      <c r="G11" s="138">
        <f t="shared" si="0"/>
        <v>333.92500000000001</v>
      </c>
      <c r="H11" s="138">
        <v>42377</v>
      </c>
      <c r="I11" s="138">
        <v>355.5</v>
      </c>
    </row>
    <row r="12" spans="1:11">
      <c r="A12" s="138" t="s">
        <v>157</v>
      </c>
      <c r="B12" s="138" t="s">
        <v>130</v>
      </c>
      <c r="C12" s="138" t="s">
        <v>42</v>
      </c>
      <c r="D12" s="138">
        <v>42380</v>
      </c>
      <c r="E12" s="138">
        <v>204.8</v>
      </c>
      <c r="F12" s="138">
        <v>206.8</v>
      </c>
      <c r="G12" s="138">
        <f t="shared" si="0"/>
        <v>194.56</v>
      </c>
      <c r="H12" s="138">
        <v>42380</v>
      </c>
      <c r="I12" s="138">
        <v>206.8</v>
      </c>
    </row>
    <row r="13" spans="1:11">
      <c r="A13" s="138" t="s">
        <v>158</v>
      </c>
      <c r="B13" s="138" t="s">
        <v>131</v>
      </c>
      <c r="C13" s="138" t="s">
        <v>42</v>
      </c>
      <c r="D13" s="138">
        <v>42380</v>
      </c>
      <c r="E13" s="138">
        <v>315.60000000000002</v>
      </c>
      <c r="F13" s="138">
        <v>316</v>
      </c>
      <c r="G13" s="138">
        <f t="shared" si="0"/>
        <v>299.82</v>
      </c>
      <c r="H13" s="138">
        <v>42380</v>
      </c>
      <c r="I13" s="138">
        <v>316</v>
      </c>
    </row>
    <row r="14" spans="1:11">
      <c r="A14" s="138" t="s">
        <v>159</v>
      </c>
      <c r="B14" s="138" t="s">
        <v>132</v>
      </c>
      <c r="C14" s="138" t="s">
        <v>42</v>
      </c>
      <c r="D14" s="138">
        <v>42381</v>
      </c>
      <c r="E14" s="138">
        <v>1349</v>
      </c>
      <c r="F14" s="138">
        <v>1360</v>
      </c>
      <c r="G14" s="138">
        <f t="shared" si="0"/>
        <v>1281.55</v>
      </c>
      <c r="H14" s="138">
        <v>42381</v>
      </c>
      <c r="I14" s="138">
        <v>1360</v>
      </c>
    </row>
    <row r="15" spans="1:11">
      <c r="A15" s="138" t="s">
        <v>160</v>
      </c>
      <c r="B15" s="138" t="s">
        <v>133</v>
      </c>
      <c r="C15" s="138" t="s">
        <v>42</v>
      </c>
      <c r="D15" s="138">
        <v>42381</v>
      </c>
      <c r="E15" s="138">
        <v>139.5</v>
      </c>
      <c r="F15" s="138">
        <v>136.30000000000001</v>
      </c>
      <c r="G15" s="138">
        <f t="shared" si="0"/>
        <v>132.52500000000001</v>
      </c>
      <c r="H15" s="138">
        <v>42381</v>
      </c>
      <c r="I15" s="138">
        <v>136.30000000000001</v>
      </c>
      <c r="K15" t="s">
        <v>305</v>
      </c>
    </row>
    <row r="16" spans="1:11">
      <c r="A16" s="138" t="s">
        <v>161</v>
      </c>
      <c r="B16" s="138" t="s">
        <v>134</v>
      </c>
      <c r="C16" s="138" t="s">
        <v>42</v>
      </c>
      <c r="D16" s="138">
        <v>42382</v>
      </c>
      <c r="E16" s="138">
        <v>897</v>
      </c>
      <c r="F16" s="138">
        <v>902</v>
      </c>
      <c r="G16" s="138">
        <f t="shared" si="0"/>
        <v>852.15</v>
      </c>
      <c r="H16" s="138">
        <v>42382</v>
      </c>
      <c r="I16" s="138">
        <v>902</v>
      </c>
    </row>
    <row r="17" spans="1:9">
      <c r="A17" s="138" t="s">
        <v>162</v>
      </c>
      <c r="B17" s="138" t="s">
        <v>127</v>
      </c>
      <c r="C17" s="138" t="s">
        <v>42</v>
      </c>
      <c r="D17" s="138">
        <v>42382</v>
      </c>
      <c r="E17" s="138">
        <v>260</v>
      </c>
      <c r="F17" s="138">
        <v>247.3</v>
      </c>
      <c r="G17" s="138">
        <f t="shared" si="0"/>
        <v>247</v>
      </c>
      <c r="H17" s="138">
        <v>42382</v>
      </c>
      <c r="I17" s="138">
        <v>247.3</v>
      </c>
    </row>
    <row r="18" spans="1:9">
      <c r="A18" s="138" t="s">
        <v>163</v>
      </c>
      <c r="B18" s="138" t="s">
        <v>135</v>
      </c>
      <c r="C18" s="138" t="s">
        <v>42</v>
      </c>
      <c r="D18" s="138">
        <v>42383</v>
      </c>
      <c r="E18" s="138">
        <v>543.29999999999995</v>
      </c>
      <c r="F18" s="138">
        <v>537.1</v>
      </c>
      <c r="G18" s="138">
        <f t="shared" si="0"/>
        <v>516.13499999999988</v>
      </c>
      <c r="H18" s="138">
        <v>42383</v>
      </c>
      <c r="I18" s="138">
        <v>537.1</v>
      </c>
    </row>
    <row r="19" spans="1:9">
      <c r="A19" s="138" t="s">
        <v>164</v>
      </c>
      <c r="B19" s="138" t="s">
        <v>136</v>
      </c>
      <c r="C19" s="138" t="s">
        <v>42</v>
      </c>
      <c r="D19" s="138">
        <v>42384</v>
      </c>
      <c r="E19" s="138">
        <v>121.3</v>
      </c>
      <c r="F19" s="138">
        <v>118.5</v>
      </c>
      <c r="G19" s="138">
        <f t="shared" si="0"/>
        <v>115.23499999999999</v>
      </c>
      <c r="H19" s="138">
        <v>42384</v>
      </c>
      <c r="I19" s="138">
        <v>118.5</v>
      </c>
    </row>
    <row r="20" spans="1:9">
      <c r="A20" s="138" t="s">
        <v>165</v>
      </c>
      <c r="B20" s="138" t="s">
        <v>134</v>
      </c>
      <c r="C20" s="138" t="s">
        <v>42</v>
      </c>
      <c r="D20" s="138">
        <v>42384</v>
      </c>
      <c r="E20" s="138">
        <v>921.75</v>
      </c>
      <c r="F20" s="138">
        <v>930</v>
      </c>
      <c r="G20" s="138">
        <f t="shared" si="0"/>
        <v>875.66249999999991</v>
      </c>
      <c r="H20" s="138">
        <v>42384</v>
      </c>
      <c r="I20" s="138">
        <v>930</v>
      </c>
    </row>
    <row r="21" spans="1:9">
      <c r="A21" s="138" t="s">
        <v>166</v>
      </c>
      <c r="B21" s="138" t="s">
        <v>137</v>
      </c>
      <c r="C21" s="138" t="s">
        <v>42</v>
      </c>
      <c r="D21" s="138">
        <v>42387</v>
      </c>
      <c r="E21" s="138">
        <v>317.39999999999998</v>
      </c>
      <c r="F21" s="138">
        <v>314.39999999999998</v>
      </c>
      <c r="G21" s="138">
        <f t="shared" si="0"/>
        <v>301.52999999999997</v>
      </c>
      <c r="H21" s="138">
        <v>42387</v>
      </c>
      <c r="I21" s="138">
        <v>314.39999999999998</v>
      </c>
    </row>
    <row r="22" spans="1:9">
      <c r="A22" s="138" t="s">
        <v>167</v>
      </c>
      <c r="B22" s="138" t="s">
        <v>138</v>
      </c>
      <c r="C22" s="138" t="s">
        <v>42</v>
      </c>
      <c r="D22" s="138">
        <v>42387</v>
      </c>
      <c r="E22" s="138">
        <v>223</v>
      </c>
      <c r="F22" s="138">
        <v>224.1</v>
      </c>
      <c r="G22" s="138">
        <f t="shared" si="0"/>
        <v>211.85</v>
      </c>
      <c r="H22" s="138">
        <v>42387</v>
      </c>
      <c r="I22" s="138">
        <v>224.1</v>
      </c>
    </row>
    <row r="23" spans="1:9">
      <c r="A23" s="138" t="s">
        <v>168</v>
      </c>
      <c r="B23" s="138" t="s">
        <v>139</v>
      </c>
      <c r="C23" s="138" t="s">
        <v>42</v>
      </c>
      <c r="D23" s="138">
        <v>42388</v>
      </c>
      <c r="E23" s="138">
        <v>381.2</v>
      </c>
      <c r="F23" s="138">
        <v>388</v>
      </c>
      <c r="G23" s="138">
        <f t="shared" si="0"/>
        <v>362.14</v>
      </c>
      <c r="H23" s="138">
        <v>42388</v>
      </c>
      <c r="I23" s="138">
        <v>388</v>
      </c>
    </row>
    <row r="24" spans="1:9">
      <c r="A24" s="138" t="s">
        <v>169</v>
      </c>
      <c r="B24" s="138" t="s">
        <v>139</v>
      </c>
      <c r="C24" s="138" t="s">
        <v>41</v>
      </c>
      <c r="D24" s="138">
        <v>42389</v>
      </c>
      <c r="E24" s="138">
        <v>381.1</v>
      </c>
      <c r="F24" s="138">
        <v>376.5</v>
      </c>
      <c r="G24" s="138">
        <f>E24*105%</f>
        <v>400.15500000000003</v>
      </c>
      <c r="H24" s="138">
        <v>42389</v>
      </c>
      <c r="I24" s="138">
        <v>385.70000000000005</v>
      </c>
    </row>
    <row r="25" spans="1:9">
      <c r="A25" s="138" t="s">
        <v>170</v>
      </c>
      <c r="B25" s="138" t="s">
        <v>140</v>
      </c>
      <c r="C25" s="138" t="s">
        <v>42</v>
      </c>
      <c r="D25" s="138">
        <v>42389</v>
      </c>
      <c r="E25" s="138">
        <v>848.5</v>
      </c>
      <c r="F25" s="138">
        <v>834.1</v>
      </c>
      <c r="G25" s="138">
        <f t="shared" si="0"/>
        <v>806.07499999999993</v>
      </c>
      <c r="H25" s="138">
        <v>42389</v>
      </c>
      <c r="I25" s="138">
        <v>834.1</v>
      </c>
    </row>
    <row r="26" spans="1:9">
      <c r="A26" s="138" t="s">
        <v>171</v>
      </c>
      <c r="B26" s="138" t="s">
        <v>141</v>
      </c>
      <c r="C26" s="138" t="s">
        <v>42</v>
      </c>
      <c r="D26" s="138">
        <v>42390</v>
      </c>
      <c r="E26" s="138">
        <v>392</v>
      </c>
      <c r="F26" s="138">
        <v>386.5</v>
      </c>
      <c r="G26" s="138">
        <f t="shared" si="0"/>
        <v>372.4</v>
      </c>
      <c r="H26" s="138">
        <v>42390</v>
      </c>
      <c r="I26" s="138">
        <v>386.5</v>
      </c>
    </row>
    <row r="27" spans="1:9">
      <c r="A27" s="138" t="s">
        <v>172</v>
      </c>
      <c r="B27" s="138" t="s">
        <v>142</v>
      </c>
      <c r="C27" s="138" t="s">
        <v>42</v>
      </c>
      <c r="D27" s="138">
        <v>42391</v>
      </c>
      <c r="E27" s="138">
        <v>1003.2</v>
      </c>
      <c r="F27" s="138">
        <v>1010.5</v>
      </c>
      <c r="G27" s="138">
        <f t="shared" si="0"/>
        <v>953.04</v>
      </c>
      <c r="H27" s="138">
        <v>42391</v>
      </c>
      <c r="I27" s="138">
        <v>1010.5</v>
      </c>
    </row>
    <row r="28" spans="1:9">
      <c r="A28" s="138" t="s">
        <v>173</v>
      </c>
      <c r="B28" s="138" t="s">
        <v>143</v>
      </c>
      <c r="C28" s="138" t="s">
        <v>42</v>
      </c>
      <c r="D28" s="138">
        <v>42396</v>
      </c>
      <c r="E28" s="138">
        <v>821</v>
      </c>
      <c r="F28" s="138">
        <v>813.5</v>
      </c>
      <c r="G28" s="138">
        <f t="shared" si="0"/>
        <v>779.94999999999993</v>
      </c>
      <c r="H28" s="138">
        <v>42396</v>
      </c>
      <c r="I28" s="138">
        <v>813.5</v>
      </c>
    </row>
    <row r="29" spans="1:9">
      <c r="A29" s="138" t="s">
        <v>174</v>
      </c>
      <c r="B29" s="138" t="s">
        <v>144</v>
      </c>
      <c r="C29" s="138" t="s">
        <v>42</v>
      </c>
      <c r="D29" s="138">
        <v>42397</v>
      </c>
      <c r="E29" s="138">
        <v>1042.75</v>
      </c>
      <c r="F29" s="138">
        <v>1046.5</v>
      </c>
      <c r="G29" s="138">
        <f t="shared" si="0"/>
        <v>990.61249999999995</v>
      </c>
      <c r="H29" s="138">
        <v>42397</v>
      </c>
      <c r="I29" s="138">
        <v>1046.5</v>
      </c>
    </row>
    <row r="30" spans="1:9">
      <c r="A30" s="138" t="s">
        <v>175</v>
      </c>
      <c r="B30" s="138" t="s">
        <v>145</v>
      </c>
      <c r="C30" s="138" t="s">
        <v>42</v>
      </c>
      <c r="D30" s="138">
        <v>42398</v>
      </c>
      <c r="E30" s="138">
        <v>1149.7</v>
      </c>
      <c r="F30" s="138">
        <v>1155</v>
      </c>
      <c r="G30" s="138">
        <f t="shared" si="0"/>
        <v>1092.2149999999999</v>
      </c>
      <c r="H30" s="138">
        <v>42398</v>
      </c>
      <c r="I30" s="138">
        <v>1155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98"/>
  <sheetViews>
    <sheetView workbookViewId="0">
      <selection activeCell="G26" sqref="G26"/>
    </sheetView>
  </sheetViews>
  <sheetFormatPr defaultRowHeight="15"/>
  <cols>
    <col min="1" max="1" width="12.28515625" bestFit="1" customWidth="1"/>
    <col min="2" max="2" width="17.140625" customWidth="1"/>
    <col min="3" max="3" width="8.7109375" bestFit="1" customWidth="1"/>
    <col min="4" max="4" width="12.140625" bestFit="1" customWidth="1"/>
    <col min="5" max="6" width="11.140625" bestFit="1" customWidth="1"/>
    <col min="7" max="7" width="12.28515625" bestFit="1" customWidth="1"/>
    <col min="8" max="8" width="10" bestFit="1" customWidth="1"/>
    <col min="9" max="9" width="11.140625" bestFit="1" customWidth="1"/>
    <col min="10" max="10" width="9.42578125" bestFit="1" customWidth="1"/>
    <col min="16" max="16" width="161.42578125" bestFit="1" customWidth="1"/>
  </cols>
  <sheetData>
    <row r="1" spans="1:10" s="85" customFormat="1">
      <c r="A1" s="85" t="s">
        <v>207</v>
      </c>
      <c r="B1" s="85" t="s">
        <v>0</v>
      </c>
      <c r="C1" s="85" t="s">
        <v>12</v>
      </c>
      <c r="D1" s="85" t="s">
        <v>125</v>
      </c>
      <c r="E1" s="85" t="s">
        <v>37</v>
      </c>
      <c r="F1" s="85" t="s">
        <v>19</v>
      </c>
      <c r="G1" s="85" t="s">
        <v>20</v>
      </c>
      <c r="H1" s="85" t="s">
        <v>21</v>
      </c>
      <c r="I1" s="85" t="s">
        <v>27</v>
      </c>
      <c r="J1" s="85" t="s">
        <v>22</v>
      </c>
    </row>
    <row r="2" spans="1:10">
      <c r="A2" t="s">
        <v>208</v>
      </c>
      <c r="B2" t="s">
        <v>68</v>
      </c>
      <c r="C2" t="s">
        <v>41</v>
      </c>
      <c r="D2">
        <v>2399</v>
      </c>
      <c r="E2">
        <v>42228</v>
      </c>
      <c r="F2">
        <v>2399</v>
      </c>
      <c r="G2">
        <v>2380</v>
      </c>
      <c r="H2">
        <v>2412</v>
      </c>
      <c r="I2">
        <v>42230</v>
      </c>
      <c r="J2">
        <v>2392</v>
      </c>
    </row>
    <row r="3" spans="1:10">
      <c r="A3" t="s">
        <v>209</v>
      </c>
      <c r="B3" t="s">
        <v>69</v>
      </c>
      <c r="C3" t="s">
        <v>41</v>
      </c>
      <c r="D3">
        <v>2147</v>
      </c>
      <c r="E3">
        <v>42195</v>
      </c>
      <c r="F3">
        <v>2147</v>
      </c>
      <c r="G3">
        <v>2132</v>
      </c>
      <c r="H3">
        <v>2155</v>
      </c>
      <c r="I3">
        <v>42219</v>
      </c>
      <c r="J3">
        <v>2135</v>
      </c>
    </row>
    <row r="4" spans="1:10">
      <c r="A4" t="s">
        <v>210</v>
      </c>
      <c r="B4" t="s">
        <v>70</v>
      </c>
      <c r="C4" t="s">
        <v>41</v>
      </c>
      <c r="D4">
        <v>431.9</v>
      </c>
      <c r="E4">
        <v>42235</v>
      </c>
      <c r="F4">
        <v>431.9</v>
      </c>
      <c r="G4">
        <v>427</v>
      </c>
      <c r="H4">
        <v>434.2</v>
      </c>
      <c r="I4">
        <v>42238</v>
      </c>
      <c r="J4">
        <v>428.5</v>
      </c>
    </row>
    <row r="5" spans="1:10">
      <c r="A5" t="s">
        <v>211</v>
      </c>
      <c r="B5" t="s">
        <v>71</v>
      </c>
      <c r="C5" t="s">
        <v>42</v>
      </c>
      <c r="D5">
        <v>1362</v>
      </c>
      <c r="E5">
        <v>42197</v>
      </c>
      <c r="F5">
        <v>1362</v>
      </c>
      <c r="G5">
        <v>1347</v>
      </c>
      <c r="H5">
        <v>1371</v>
      </c>
      <c r="I5">
        <v>42217</v>
      </c>
      <c r="J5">
        <v>1371</v>
      </c>
    </row>
    <row r="6" spans="1:10">
      <c r="A6" t="s">
        <v>212</v>
      </c>
      <c r="B6" t="s">
        <v>176</v>
      </c>
      <c r="C6" t="s">
        <v>42</v>
      </c>
      <c r="D6">
        <v>855</v>
      </c>
      <c r="E6">
        <v>42373</v>
      </c>
      <c r="F6">
        <v>855</v>
      </c>
      <c r="G6">
        <f>D6*103%</f>
        <v>880.65</v>
      </c>
      <c r="H6">
        <f>F6*95%</f>
        <v>812.25</v>
      </c>
      <c r="I6">
        <v>42373</v>
      </c>
      <c r="J6">
        <v>855.25</v>
      </c>
    </row>
    <row r="7" spans="1:10">
      <c r="A7" t="s">
        <v>213</v>
      </c>
      <c r="B7" t="s">
        <v>177</v>
      </c>
      <c r="C7" t="s">
        <v>42</v>
      </c>
      <c r="D7">
        <v>432.5</v>
      </c>
      <c r="E7">
        <v>42373</v>
      </c>
      <c r="F7">
        <v>432.5</v>
      </c>
      <c r="G7">
        <f t="shared" ref="G7:G21" si="0">D7*103%</f>
        <v>445.47500000000002</v>
      </c>
      <c r="H7">
        <f t="shared" ref="H7:H69" si="1">F7*95%</f>
        <v>410.875</v>
      </c>
      <c r="I7">
        <v>42373</v>
      </c>
      <c r="J7">
        <v>431.7</v>
      </c>
    </row>
    <row r="8" spans="1:10">
      <c r="A8" t="s">
        <v>214</v>
      </c>
      <c r="B8" t="s">
        <v>178</v>
      </c>
      <c r="C8" t="s">
        <v>42</v>
      </c>
      <c r="D8">
        <v>610</v>
      </c>
      <c r="E8">
        <v>42374</v>
      </c>
      <c r="F8">
        <v>610</v>
      </c>
      <c r="G8">
        <f t="shared" si="0"/>
        <v>628.30000000000007</v>
      </c>
      <c r="H8">
        <f t="shared" si="1"/>
        <v>579.5</v>
      </c>
      <c r="I8">
        <v>42374</v>
      </c>
      <c r="J8">
        <v>602</v>
      </c>
    </row>
    <row r="9" spans="1:10">
      <c r="A9" t="s">
        <v>215</v>
      </c>
      <c r="B9" t="s">
        <v>179</v>
      </c>
      <c r="C9" t="s">
        <v>42</v>
      </c>
      <c r="D9">
        <v>943</v>
      </c>
      <c r="E9">
        <v>42374</v>
      </c>
      <c r="F9">
        <v>943</v>
      </c>
      <c r="G9">
        <f t="shared" si="0"/>
        <v>971.29000000000008</v>
      </c>
      <c r="H9">
        <f t="shared" si="1"/>
        <v>895.84999999999991</v>
      </c>
      <c r="I9">
        <v>42374</v>
      </c>
      <c r="J9">
        <v>948</v>
      </c>
    </row>
    <row r="10" spans="1:10">
      <c r="A10" t="s">
        <v>216</v>
      </c>
      <c r="B10" t="s">
        <v>143</v>
      </c>
      <c r="C10" t="s">
        <v>42</v>
      </c>
      <c r="D10">
        <v>806</v>
      </c>
      <c r="E10">
        <v>42374</v>
      </c>
      <c r="F10">
        <v>806</v>
      </c>
      <c r="G10">
        <f t="shared" si="0"/>
        <v>830.18000000000006</v>
      </c>
      <c r="H10">
        <f t="shared" si="1"/>
        <v>765.69999999999993</v>
      </c>
      <c r="I10">
        <v>42374</v>
      </c>
      <c r="J10">
        <v>795</v>
      </c>
    </row>
    <row r="11" spans="1:10">
      <c r="A11" t="s">
        <v>217</v>
      </c>
      <c r="B11" t="s">
        <v>139</v>
      </c>
      <c r="C11" t="s">
        <v>41</v>
      </c>
      <c r="D11">
        <v>437</v>
      </c>
      <c r="E11">
        <v>42374</v>
      </c>
      <c r="F11">
        <v>437</v>
      </c>
      <c r="G11">
        <f t="shared" si="0"/>
        <v>450.11</v>
      </c>
      <c r="H11">
        <f t="shared" si="1"/>
        <v>415.15</v>
      </c>
      <c r="I11">
        <v>42374</v>
      </c>
      <c r="J11">
        <v>440.5</v>
      </c>
    </row>
    <row r="12" spans="1:10">
      <c r="A12" t="s">
        <v>218</v>
      </c>
      <c r="B12" t="s">
        <v>131</v>
      </c>
      <c r="C12" t="s">
        <v>41</v>
      </c>
      <c r="D12">
        <v>323.5</v>
      </c>
      <c r="E12">
        <v>42374</v>
      </c>
      <c r="F12">
        <v>323.5</v>
      </c>
      <c r="G12">
        <f t="shared" si="0"/>
        <v>333.20499999999998</v>
      </c>
      <c r="H12">
        <f t="shared" si="1"/>
        <v>307.32499999999999</v>
      </c>
      <c r="I12">
        <v>42374</v>
      </c>
      <c r="J12">
        <v>323.3</v>
      </c>
    </row>
    <row r="13" spans="1:10">
      <c r="A13" t="s">
        <v>219</v>
      </c>
      <c r="B13" t="s">
        <v>129</v>
      </c>
      <c r="C13" t="s">
        <v>41</v>
      </c>
      <c r="D13">
        <v>378</v>
      </c>
      <c r="E13">
        <v>42374</v>
      </c>
      <c r="F13">
        <v>378</v>
      </c>
      <c r="G13">
        <f t="shared" si="0"/>
        <v>389.34000000000003</v>
      </c>
      <c r="H13">
        <f t="shared" si="1"/>
        <v>359.09999999999997</v>
      </c>
      <c r="I13">
        <v>42374</v>
      </c>
      <c r="J13">
        <v>376.5</v>
      </c>
    </row>
    <row r="14" spans="1:10">
      <c r="A14" t="s">
        <v>220</v>
      </c>
      <c r="B14" t="s">
        <v>180</v>
      </c>
      <c r="C14" t="s">
        <v>41</v>
      </c>
      <c r="D14">
        <v>119.4</v>
      </c>
      <c r="E14">
        <v>42374</v>
      </c>
      <c r="F14">
        <v>119.4</v>
      </c>
      <c r="G14">
        <f t="shared" si="0"/>
        <v>122.98200000000001</v>
      </c>
      <c r="H14">
        <f t="shared" si="1"/>
        <v>113.43</v>
      </c>
      <c r="I14">
        <v>42374</v>
      </c>
      <c r="J14">
        <v>118.8</v>
      </c>
    </row>
    <row r="15" spans="1:10">
      <c r="A15" t="s">
        <v>221</v>
      </c>
      <c r="B15" t="s">
        <v>181</v>
      </c>
      <c r="C15" t="s">
        <v>42</v>
      </c>
      <c r="D15">
        <v>872.5</v>
      </c>
      <c r="E15">
        <v>42375</v>
      </c>
      <c r="F15">
        <v>872.5</v>
      </c>
      <c r="G15">
        <f t="shared" si="0"/>
        <v>898.67500000000007</v>
      </c>
      <c r="H15">
        <f t="shared" si="1"/>
        <v>828.875</v>
      </c>
      <c r="I15">
        <v>42375</v>
      </c>
      <c r="J15">
        <v>878</v>
      </c>
    </row>
    <row r="16" spans="1:10">
      <c r="A16" t="s">
        <v>222</v>
      </c>
      <c r="B16" t="s">
        <v>176</v>
      </c>
      <c r="C16" t="s">
        <v>42</v>
      </c>
      <c r="D16">
        <v>875</v>
      </c>
      <c r="E16">
        <v>42375</v>
      </c>
      <c r="F16">
        <v>875</v>
      </c>
      <c r="G16">
        <f t="shared" si="0"/>
        <v>901.25</v>
      </c>
      <c r="H16">
        <f t="shared" si="1"/>
        <v>831.25</v>
      </c>
      <c r="I16">
        <v>42375</v>
      </c>
      <c r="J16">
        <v>880</v>
      </c>
    </row>
    <row r="17" spans="1:10">
      <c r="A17" t="s">
        <v>223</v>
      </c>
      <c r="B17" t="s">
        <v>134</v>
      </c>
      <c r="C17" t="s">
        <v>42</v>
      </c>
      <c r="D17">
        <v>913</v>
      </c>
      <c r="E17">
        <v>42375</v>
      </c>
      <c r="F17">
        <v>913</v>
      </c>
      <c r="G17">
        <f t="shared" si="0"/>
        <v>940.39</v>
      </c>
      <c r="H17">
        <f t="shared" si="1"/>
        <v>867.34999999999991</v>
      </c>
      <c r="I17">
        <v>42375</v>
      </c>
      <c r="J17">
        <v>918</v>
      </c>
    </row>
    <row r="18" spans="1:10">
      <c r="A18" t="s">
        <v>224</v>
      </c>
      <c r="B18" t="s">
        <v>182</v>
      </c>
      <c r="C18" t="s">
        <v>42</v>
      </c>
      <c r="D18">
        <v>408.5</v>
      </c>
      <c r="E18">
        <v>42375</v>
      </c>
      <c r="F18">
        <v>408.5</v>
      </c>
      <c r="G18">
        <f t="shared" si="0"/>
        <v>420.755</v>
      </c>
      <c r="H18">
        <f t="shared" si="1"/>
        <v>388.07499999999999</v>
      </c>
      <c r="I18">
        <v>42375</v>
      </c>
      <c r="J18">
        <v>412</v>
      </c>
    </row>
    <row r="19" spans="1:10">
      <c r="A19" t="s">
        <v>225</v>
      </c>
      <c r="B19" t="s">
        <v>126</v>
      </c>
      <c r="C19" t="s">
        <v>42</v>
      </c>
      <c r="D19">
        <v>140.9</v>
      </c>
      <c r="E19">
        <v>42375</v>
      </c>
      <c r="F19">
        <v>140.9</v>
      </c>
      <c r="G19">
        <f t="shared" si="0"/>
        <v>145.12700000000001</v>
      </c>
      <c r="H19">
        <f t="shared" si="1"/>
        <v>133.85499999999999</v>
      </c>
      <c r="I19">
        <v>42375</v>
      </c>
      <c r="J19">
        <v>142.5</v>
      </c>
    </row>
    <row r="20" spans="1:10">
      <c r="A20" t="s">
        <v>226</v>
      </c>
      <c r="B20" t="s">
        <v>183</v>
      </c>
      <c r="C20" t="s">
        <v>42</v>
      </c>
      <c r="D20">
        <v>365</v>
      </c>
      <c r="E20">
        <v>42375</v>
      </c>
      <c r="F20">
        <v>365</v>
      </c>
      <c r="G20">
        <f t="shared" si="0"/>
        <v>375.95</v>
      </c>
      <c r="H20">
        <f t="shared" si="1"/>
        <v>346.75</v>
      </c>
      <c r="I20">
        <v>42375</v>
      </c>
      <c r="J20">
        <v>362</v>
      </c>
    </row>
    <row r="21" spans="1:10">
      <c r="A21" t="s">
        <v>227</v>
      </c>
      <c r="B21" t="s">
        <v>184</v>
      </c>
      <c r="C21" t="s">
        <v>42</v>
      </c>
      <c r="D21">
        <v>717.5</v>
      </c>
      <c r="E21">
        <v>42375</v>
      </c>
      <c r="F21">
        <v>717.5</v>
      </c>
      <c r="G21">
        <f t="shared" si="0"/>
        <v>739.02499999999998</v>
      </c>
      <c r="H21">
        <f t="shared" si="1"/>
        <v>681.625</v>
      </c>
      <c r="I21">
        <v>42375</v>
      </c>
      <c r="J21">
        <v>711</v>
      </c>
    </row>
    <row r="22" spans="1:10">
      <c r="A22" t="s">
        <v>228</v>
      </c>
      <c r="B22" t="s">
        <v>185</v>
      </c>
      <c r="C22" t="s">
        <v>41</v>
      </c>
      <c r="D22">
        <v>595</v>
      </c>
      <c r="E22">
        <v>42375</v>
      </c>
      <c r="F22">
        <v>595</v>
      </c>
      <c r="H22">
        <f t="shared" si="1"/>
        <v>565.25</v>
      </c>
      <c r="I22">
        <v>42375</v>
      </c>
      <c r="J22">
        <v>588</v>
      </c>
    </row>
    <row r="23" spans="1:10">
      <c r="A23" t="s">
        <v>229</v>
      </c>
      <c r="B23" t="s">
        <v>186</v>
      </c>
      <c r="C23" t="s">
        <v>41</v>
      </c>
      <c r="D23">
        <v>1073</v>
      </c>
      <c r="E23">
        <v>42375</v>
      </c>
      <c r="F23">
        <v>1073</v>
      </c>
      <c r="H23">
        <f t="shared" si="1"/>
        <v>1019.3499999999999</v>
      </c>
      <c r="I23">
        <v>42375</v>
      </c>
      <c r="J23">
        <v>1060</v>
      </c>
    </row>
    <row r="24" spans="1:10">
      <c r="A24" t="s">
        <v>230</v>
      </c>
      <c r="B24" t="s">
        <v>129</v>
      </c>
      <c r="C24" t="s">
        <v>41</v>
      </c>
      <c r="D24">
        <v>369</v>
      </c>
      <c r="E24">
        <v>42375</v>
      </c>
      <c r="F24">
        <v>369</v>
      </c>
      <c r="H24">
        <f t="shared" si="1"/>
        <v>350.55</v>
      </c>
      <c r="I24">
        <v>42375</v>
      </c>
      <c r="J24">
        <v>366.5</v>
      </c>
    </row>
    <row r="25" spans="1:10">
      <c r="A25" t="s">
        <v>231</v>
      </c>
      <c r="B25" t="s">
        <v>143</v>
      </c>
      <c r="C25" t="s">
        <v>41</v>
      </c>
      <c r="D25">
        <v>793.5</v>
      </c>
      <c r="E25">
        <v>42375</v>
      </c>
      <c r="F25">
        <v>793.5</v>
      </c>
      <c r="H25">
        <f t="shared" si="1"/>
        <v>753.82499999999993</v>
      </c>
      <c r="I25">
        <v>42375</v>
      </c>
      <c r="J25">
        <v>793</v>
      </c>
    </row>
    <row r="26" spans="1:10">
      <c r="A26" t="s">
        <v>232</v>
      </c>
      <c r="B26" t="s">
        <v>139</v>
      </c>
      <c r="C26" t="s">
        <v>41</v>
      </c>
      <c r="D26">
        <v>432.5</v>
      </c>
      <c r="E26">
        <v>42375</v>
      </c>
      <c r="F26">
        <v>432.5</v>
      </c>
      <c r="H26">
        <f t="shared" si="1"/>
        <v>410.875</v>
      </c>
      <c r="I26">
        <v>42375</v>
      </c>
      <c r="J26">
        <v>430.5</v>
      </c>
    </row>
    <row r="27" spans="1:10">
      <c r="A27" t="s">
        <v>233</v>
      </c>
      <c r="B27" t="s">
        <v>187</v>
      </c>
      <c r="C27" t="s">
        <v>41</v>
      </c>
      <c r="D27">
        <v>1227</v>
      </c>
      <c r="E27">
        <v>42376</v>
      </c>
      <c r="F27">
        <v>1227</v>
      </c>
      <c r="H27">
        <f t="shared" si="1"/>
        <v>1165.6499999999999</v>
      </c>
      <c r="I27">
        <v>42376</v>
      </c>
      <c r="J27">
        <v>1220</v>
      </c>
    </row>
    <row r="28" spans="1:10">
      <c r="A28" t="s">
        <v>234</v>
      </c>
      <c r="B28" t="s">
        <v>143</v>
      </c>
      <c r="C28" t="s">
        <v>42</v>
      </c>
      <c r="D28">
        <v>789</v>
      </c>
      <c r="E28">
        <v>42376</v>
      </c>
      <c r="F28">
        <v>789</v>
      </c>
      <c r="G28">
        <f>D28*105%</f>
        <v>828.45</v>
      </c>
      <c r="H28">
        <f t="shared" si="1"/>
        <v>749.55</v>
      </c>
      <c r="I28">
        <v>42376</v>
      </c>
      <c r="J28">
        <v>797</v>
      </c>
    </row>
    <row r="29" spans="1:10">
      <c r="A29" t="s">
        <v>235</v>
      </c>
      <c r="B29" t="s">
        <v>131</v>
      </c>
      <c r="C29" t="s">
        <v>42</v>
      </c>
      <c r="D29">
        <v>326.5</v>
      </c>
      <c r="E29">
        <v>42376</v>
      </c>
      <c r="F29">
        <v>326.5</v>
      </c>
      <c r="G29">
        <f t="shared" ref="G29:G42" si="2">D29*105%</f>
        <v>342.82499999999999</v>
      </c>
      <c r="H29">
        <f t="shared" si="1"/>
        <v>310.17500000000001</v>
      </c>
      <c r="I29">
        <v>42376</v>
      </c>
      <c r="J29">
        <v>323.2</v>
      </c>
    </row>
    <row r="30" spans="1:10">
      <c r="A30" t="s">
        <v>236</v>
      </c>
      <c r="B30" t="s">
        <v>142</v>
      </c>
      <c r="C30" t="s">
        <v>42</v>
      </c>
      <c r="D30">
        <v>1028</v>
      </c>
      <c r="E30">
        <v>42376</v>
      </c>
      <c r="F30">
        <v>1028</v>
      </c>
      <c r="G30">
        <f t="shared" si="2"/>
        <v>1079.4000000000001</v>
      </c>
      <c r="H30">
        <f t="shared" si="1"/>
        <v>976.59999999999991</v>
      </c>
      <c r="I30">
        <v>42376</v>
      </c>
      <c r="J30">
        <v>1017</v>
      </c>
    </row>
    <row r="31" spans="1:10">
      <c r="A31" t="s">
        <v>237</v>
      </c>
      <c r="B31" t="s">
        <v>176</v>
      </c>
      <c r="C31" t="s">
        <v>42</v>
      </c>
      <c r="D31">
        <v>878</v>
      </c>
      <c r="E31">
        <v>42376</v>
      </c>
      <c r="F31">
        <v>878</v>
      </c>
      <c r="G31">
        <f t="shared" si="2"/>
        <v>921.90000000000009</v>
      </c>
      <c r="H31">
        <f t="shared" si="1"/>
        <v>834.09999999999991</v>
      </c>
      <c r="I31">
        <v>42376</v>
      </c>
      <c r="J31">
        <v>872.5</v>
      </c>
    </row>
    <row r="32" spans="1:10">
      <c r="A32" t="s">
        <v>238</v>
      </c>
      <c r="B32" t="s">
        <v>186</v>
      </c>
      <c r="C32" t="s">
        <v>41</v>
      </c>
      <c r="D32">
        <v>1029</v>
      </c>
      <c r="E32">
        <v>42376</v>
      </c>
      <c r="F32">
        <v>1029</v>
      </c>
      <c r="G32">
        <f t="shared" si="2"/>
        <v>1080.45</v>
      </c>
      <c r="H32">
        <f t="shared" si="1"/>
        <v>977.55</v>
      </c>
      <c r="I32">
        <v>42376</v>
      </c>
      <c r="J32">
        <v>1035</v>
      </c>
    </row>
    <row r="33" spans="1:10">
      <c r="A33" t="s">
        <v>239</v>
      </c>
      <c r="B33" t="s">
        <v>178</v>
      </c>
      <c r="C33" t="s">
        <v>42</v>
      </c>
      <c r="D33">
        <v>572.5</v>
      </c>
      <c r="E33">
        <v>42376</v>
      </c>
      <c r="F33">
        <v>572.5</v>
      </c>
      <c r="G33">
        <f t="shared" si="2"/>
        <v>601.125</v>
      </c>
      <c r="H33">
        <f t="shared" si="1"/>
        <v>543.875</v>
      </c>
      <c r="I33">
        <v>42376</v>
      </c>
      <c r="J33">
        <v>569</v>
      </c>
    </row>
    <row r="34" spans="1:10">
      <c r="A34" t="s">
        <v>240</v>
      </c>
      <c r="B34" t="s">
        <v>188</v>
      </c>
      <c r="C34" t="s">
        <v>42</v>
      </c>
      <c r="D34">
        <v>488</v>
      </c>
      <c r="E34">
        <v>42376</v>
      </c>
      <c r="F34">
        <v>488</v>
      </c>
      <c r="G34">
        <f t="shared" si="2"/>
        <v>512.4</v>
      </c>
      <c r="H34">
        <f t="shared" si="1"/>
        <v>463.59999999999997</v>
      </c>
      <c r="I34">
        <v>42376</v>
      </c>
      <c r="J34">
        <v>481</v>
      </c>
    </row>
    <row r="35" spans="1:10">
      <c r="A35" t="s">
        <v>241</v>
      </c>
      <c r="B35" t="s">
        <v>134</v>
      </c>
      <c r="C35" t="s">
        <v>42</v>
      </c>
      <c r="D35">
        <v>902</v>
      </c>
      <c r="E35">
        <v>42377</v>
      </c>
      <c r="F35">
        <v>902</v>
      </c>
      <c r="G35">
        <f t="shared" si="2"/>
        <v>947.1</v>
      </c>
      <c r="H35">
        <f t="shared" si="1"/>
        <v>856.9</v>
      </c>
      <c r="I35">
        <v>42377</v>
      </c>
      <c r="J35">
        <v>907</v>
      </c>
    </row>
    <row r="36" spans="1:10">
      <c r="A36" t="s">
        <v>242</v>
      </c>
      <c r="B36" t="s">
        <v>176</v>
      </c>
      <c r="C36" t="s">
        <v>42</v>
      </c>
      <c r="D36">
        <v>878</v>
      </c>
      <c r="E36">
        <v>42377</v>
      </c>
      <c r="F36">
        <v>878</v>
      </c>
      <c r="G36">
        <f t="shared" si="2"/>
        <v>921.90000000000009</v>
      </c>
      <c r="H36">
        <f t="shared" si="1"/>
        <v>834.09999999999991</v>
      </c>
      <c r="I36">
        <v>42377</v>
      </c>
      <c r="J36">
        <v>881</v>
      </c>
    </row>
    <row r="37" spans="1:10">
      <c r="A37" t="s">
        <v>243</v>
      </c>
      <c r="B37" t="s">
        <v>140</v>
      </c>
      <c r="C37" t="s">
        <v>41</v>
      </c>
      <c r="D37">
        <v>874.5</v>
      </c>
      <c r="E37">
        <v>42377</v>
      </c>
      <c r="F37">
        <v>874.5</v>
      </c>
      <c r="G37">
        <f t="shared" si="2"/>
        <v>918.22500000000002</v>
      </c>
      <c r="H37">
        <f t="shared" si="1"/>
        <v>830.77499999999998</v>
      </c>
      <c r="I37">
        <v>42377</v>
      </c>
      <c r="J37">
        <v>871.5</v>
      </c>
    </row>
    <row r="38" spans="1:10">
      <c r="A38" t="s">
        <v>244</v>
      </c>
      <c r="B38" t="s">
        <v>189</v>
      </c>
      <c r="C38" t="s">
        <v>41</v>
      </c>
      <c r="D38">
        <v>817</v>
      </c>
      <c r="E38">
        <v>42377</v>
      </c>
      <c r="F38">
        <v>817</v>
      </c>
      <c r="G38">
        <f t="shared" si="2"/>
        <v>857.85</v>
      </c>
      <c r="H38">
        <f t="shared" si="1"/>
        <v>776.15</v>
      </c>
      <c r="I38">
        <v>42377</v>
      </c>
      <c r="J38">
        <v>818</v>
      </c>
    </row>
    <row r="39" spans="1:10">
      <c r="A39" t="s">
        <v>245</v>
      </c>
      <c r="B39" t="s">
        <v>190</v>
      </c>
      <c r="C39" t="s">
        <v>41</v>
      </c>
      <c r="D39">
        <v>538</v>
      </c>
      <c r="E39">
        <v>42377</v>
      </c>
      <c r="F39">
        <v>538</v>
      </c>
      <c r="G39">
        <f t="shared" si="2"/>
        <v>564.9</v>
      </c>
      <c r="H39">
        <f t="shared" si="1"/>
        <v>511.09999999999997</v>
      </c>
      <c r="I39">
        <v>42377</v>
      </c>
      <c r="J39">
        <v>531.5</v>
      </c>
    </row>
    <row r="40" spans="1:10">
      <c r="A40" t="s">
        <v>246</v>
      </c>
      <c r="B40" t="s">
        <v>191</v>
      </c>
      <c r="C40" t="s">
        <v>41</v>
      </c>
      <c r="D40">
        <v>242.5</v>
      </c>
      <c r="E40">
        <v>42377</v>
      </c>
      <c r="F40">
        <v>242.5</v>
      </c>
      <c r="G40">
        <f t="shared" si="2"/>
        <v>254.625</v>
      </c>
      <c r="H40">
        <f t="shared" si="1"/>
        <v>230.375</v>
      </c>
      <c r="I40">
        <v>42377</v>
      </c>
      <c r="J40">
        <v>241.5</v>
      </c>
    </row>
    <row r="41" spans="1:10">
      <c r="A41" t="s">
        <v>247</v>
      </c>
      <c r="B41" t="s">
        <v>181</v>
      </c>
      <c r="C41" t="s">
        <v>42</v>
      </c>
      <c r="D41">
        <v>841.5</v>
      </c>
      <c r="E41">
        <v>42380</v>
      </c>
      <c r="F41">
        <v>841.5</v>
      </c>
      <c r="G41">
        <f t="shared" si="2"/>
        <v>883.57500000000005</v>
      </c>
      <c r="H41">
        <f t="shared" si="1"/>
        <v>799.42499999999995</v>
      </c>
      <c r="I41">
        <v>42380</v>
      </c>
      <c r="J41">
        <v>835</v>
      </c>
    </row>
    <row r="42" spans="1:10">
      <c r="A42" t="s">
        <v>248</v>
      </c>
      <c r="B42" t="s">
        <v>192</v>
      </c>
      <c r="C42" t="s">
        <v>42</v>
      </c>
      <c r="D42">
        <v>442</v>
      </c>
      <c r="E42">
        <v>42380</v>
      </c>
      <c r="F42">
        <v>442</v>
      </c>
      <c r="G42">
        <f t="shared" si="2"/>
        <v>464.1</v>
      </c>
      <c r="H42">
        <f t="shared" si="1"/>
        <v>419.9</v>
      </c>
      <c r="I42">
        <v>42380</v>
      </c>
      <c r="J42">
        <v>447</v>
      </c>
    </row>
    <row r="43" spans="1:10">
      <c r="A43" t="s">
        <v>249</v>
      </c>
      <c r="B43" t="s">
        <v>127</v>
      </c>
      <c r="C43" t="s">
        <v>41</v>
      </c>
      <c r="D43">
        <v>252.5</v>
      </c>
      <c r="E43">
        <v>42381</v>
      </c>
      <c r="F43">
        <v>252.5</v>
      </c>
      <c r="H43">
        <f t="shared" si="1"/>
        <v>239.875</v>
      </c>
      <c r="I43">
        <v>42381</v>
      </c>
      <c r="J43">
        <v>250.5</v>
      </c>
    </row>
    <row r="44" spans="1:10">
      <c r="A44" t="s">
        <v>250</v>
      </c>
      <c r="B44" t="s">
        <v>193</v>
      </c>
      <c r="C44" t="s">
        <v>41</v>
      </c>
      <c r="D44">
        <v>380.5</v>
      </c>
      <c r="E44">
        <v>42381</v>
      </c>
      <c r="F44">
        <v>380.5</v>
      </c>
      <c r="H44">
        <f t="shared" si="1"/>
        <v>361.47499999999997</v>
      </c>
      <c r="I44">
        <v>42381</v>
      </c>
      <c r="J44">
        <v>377.6</v>
      </c>
    </row>
    <row r="45" spans="1:10">
      <c r="A45" t="s">
        <v>251</v>
      </c>
      <c r="B45" t="s">
        <v>180</v>
      </c>
      <c r="C45" t="s">
        <v>41</v>
      </c>
      <c r="D45">
        <v>111.5</v>
      </c>
      <c r="E45">
        <v>42381</v>
      </c>
      <c r="F45">
        <v>111.5</v>
      </c>
      <c r="H45">
        <f t="shared" si="1"/>
        <v>105.925</v>
      </c>
      <c r="I45">
        <v>42381</v>
      </c>
      <c r="J45">
        <v>110.4</v>
      </c>
    </row>
    <row r="46" spans="1:10">
      <c r="A46" t="s">
        <v>252</v>
      </c>
      <c r="B46" t="s">
        <v>176</v>
      </c>
      <c r="C46" t="s">
        <v>41</v>
      </c>
      <c r="D46">
        <v>880</v>
      </c>
      <c r="E46">
        <v>42381</v>
      </c>
      <c r="F46">
        <v>880</v>
      </c>
      <c r="H46">
        <f t="shared" si="1"/>
        <v>836</v>
      </c>
      <c r="I46">
        <v>42381</v>
      </c>
      <c r="J46">
        <v>875</v>
      </c>
    </row>
    <row r="47" spans="1:10">
      <c r="A47" t="s">
        <v>253</v>
      </c>
      <c r="B47" t="s">
        <v>194</v>
      </c>
      <c r="C47" t="s">
        <v>41</v>
      </c>
      <c r="D47">
        <v>582</v>
      </c>
      <c r="E47">
        <v>42381</v>
      </c>
      <c r="F47">
        <v>582</v>
      </c>
      <c r="H47">
        <f t="shared" si="1"/>
        <v>552.9</v>
      </c>
      <c r="I47">
        <v>42381</v>
      </c>
      <c r="J47">
        <v>578.5</v>
      </c>
    </row>
    <row r="48" spans="1:10">
      <c r="A48" t="s">
        <v>254</v>
      </c>
      <c r="B48" t="s">
        <v>192</v>
      </c>
      <c r="C48" t="s">
        <v>41</v>
      </c>
      <c r="D48">
        <v>444</v>
      </c>
      <c r="E48">
        <v>42381</v>
      </c>
      <c r="F48">
        <v>444</v>
      </c>
      <c r="H48">
        <f t="shared" si="1"/>
        <v>421.79999999999995</v>
      </c>
      <c r="I48">
        <v>42381</v>
      </c>
      <c r="J48">
        <v>442</v>
      </c>
    </row>
    <row r="49" spans="1:10">
      <c r="A49" t="s">
        <v>255</v>
      </c>
      <c r="B49" t="s">
        <v>195</v>
      </c>
      <c r="C49" t="s">
        <v>41</v>
      </c>
      <c r="D49">
        <v>2940</v>
      </c>
      <c r="E49">
        <v>42382</v>
      </c>
      <c r="F49">
        <v>2940</v>
      </c>
      <c r="H49">
        <f t="shared" si="1"/>
        <v>2793</v>
      </c>
      <c r="I49">
        <v>42382</v>
      </c>
      <c r="J49">
        <v>2910</v>
      </c>
    </row>
    <row r="50" spans="1:10">
      <c r="A50" t="s">
        <v>256</v>
      </c>
      <c r="B50" t="s">
        <v>186</v>
      </c>
      <c r="C50" t="s">
        <v>41</v>
      </c>
      <c r="D50">
        <v>1022</v>
      </c>
      <c r="E50">
        <v>42382</v>
      </c>
      <c r="F50">
        <v>1022</v>
      </c>
      <c r="H50">
        <f t="shared" si="1"/>
        <v>970.9</v>
      </c>
      <c r="I50">
        <v>42382</v>
      </c>
      <c r="J50">
        <v>1014.5</v>
      </c>
    </row>
    <row r="51" spans="1:10">
      <c r="A51" t="s">
        <v>257</v>
      </c>
      <c r="B51" t="s">
        <v>178</v>
      </c>
      <c r="C51" t="s">
        <v>41</v>
      </c>
      <c r="D51">
        <v>572</v>
      </c>
      <c r="E51">
        <v>42382</v>
      </c>
      <c r="F51">
        <v>572</v>
      </c>
      <c r="H51">
        <f t="shared" si="1"/>
        <v>543.4</v>
      </c>
      <c r="I51">
        <v>42382</v>
      </c>
      <c r="J51">
        <v>568.5</v>
      </c>
    </row>
    <row r="52" spans="1:10">
      <c r="A52" t="s">
        <v>258</v>
      </c>
      <c r="B52" t="s">
        <v>196</v>
      </c>
      <c r="C52" t="s">
        <v>41</v>
      </c>
      <c r="D52">
        <v>212.7</v>
      </c>
      <c r="E52">
        <v>42382</v>
      </c>
      <c r="F52">
        <v>212.7</v>
      </c>
      <c r="H52">
        <f t="shared" si="1"/>
        <v>202.06499999999997</v>
      </c>
      <c r="I52">
        <v>42382</v>
      </c>
      <c r="J52">
        <v>211.5</v>
      </c>
    </row>
    <row r="53" spans="1:10">
      <c r="A53" t="s">
        <v>259</v>
      </c>
      <c r="B53" t="s">
        <v>129</v>
      </c>
      <c r="C53" t="s">
        <v>41</v>
      </c>
      <c r="D53">
        <v>363.5</v>
      </c>
      <c r="E53">
        <v>42382</v>
      </c>
      <c r="F53">
        <v>363.5</v>
      </c>
      <c r="H53">
        <f t="shared" si="1"/>
        <v>345.32499999999999</v>
      </c>
      <c r="I53">
        <v>42382</v>
      </c>
      <c r="J53">
        <v>359</v>
      </c>
    </row>
    <row r="54" spans="1:10">
      <c r="A54" t="s">
        <v>260</v>
      </c>
      <c r="B54" t="s">
        <v>183</v>
      </c>
      <c r="C54" t="s">
        <v>41</v>
      </c>
      <c r="D54">
        <v>340.5</v>
      </c>
      <c r="E54">
        <v>42382</v>
      </c>
      <c r="F54">
        <v>340.5</v>
      </c>
      <c r="H54">
        <f t="shared" si="1"/>
        <v>323.47499999999997</v>
      </c>
      <c r="I54">
        <v>42382</v>
      </c>
      <c r="J54">
        <v>337.5</v>
      </c>
    </row>
    <row r="55" spans="1:10">
      <c r="A55" t="s">
        <v>261</v>
      </c>
      <c r="B55" t="s">
        <v>139</v>
      </c>
      <c r="C55" t="s">
        <v>41</v>
      </c>
      <c r="D55">
        <v>402.5</v>
      </c>
      <c r="E55">
        <v>42382</v>
      </c>
      <c r="F55">
        <v>402.5</v>
      </c>
      <c r="H55">
        <f t="shared" si="1"/>
        <v>382.375</v>
      </c>
      <c r="I55">
        <v>42382</v>
      </c>
      <c r="J55">
        <v>395.5</v>
      </c>
    </row>
    <row r="56" spans="1:10">
      <c r="A56" t="s">
        <v>262</v>
      </c>
      <c r="B56" t="s">
        <v>139</v>
      </c>
      <c r="C56" t="s">
        <v>42</v>
      </c>
      <c r="D56">
        <v>397.5</v>
      </c>
      <c r="E56">
        <v>42383</v>
      </c>
      <c r="F56">
        <v>397.5</v>
      </c>
      <c r="G56">
        <f>D56*102%</f>
        <v>405.45</v>
      </c>
      <c r="H56">
        <f t="shared" si="1"/>
        <v>377.625</v>
      </c>
      <c r="I56">
        <v>42383</v>
      </c>
      <c r="J56">
        <v>391.5</v>
      </c>
    </row>
    <row r="57" spans="1:10">
      <c r="A57" t="s">
        <v>263</v>
      </c>
      <c r="B57" t="s">
        <v>197</v>
      </c>
      <c r="C57" t="s">
        <v>42</v>
      </c>
      <c r="D57">
        <v>197</v>
      </c>
      <c r="E57">
        <v>42383</v>
      </c>
      <c r="F57">
        <v>197</v>
      </c>
      <c r="G57">
        <f t="shared" ref="G57:G91" si="3">D57*102%</f>
        <v>200.94</v>
      </c>
      <c r="H57">
        <f t="shared" si="1"/>
        <v>187.14999999999998</v>
      </c>
      <c r="I57">
        <v>42383</v>
      </c>
      <c r="J57">
        <v>198.9</v>
      </c>
    </row>
    <row r="58" spans="1:10">
      <c r="A58" t="s">
        <v>264</v>
      </c>
      <c r="B58" t="s">
        <v>194</v>
      </c>
      <c r="C58" t="s">
        <v>41</v>
      </c>
      <c r="D58">
        <v>563</v>
      </c>
      <c r="E58">
        <v>42384</v>
      </c>
      <c r="F58">
        <v>563</v>
      </c>
      <c r="G58">
        <f t="shared" si="3"/>
        <v>574.26</v>
      </c>
      <c r="H58">
        <f t="shared" si="1"/>
        <v>534.85</v>
      </c>
      <c r="I58">
        <v>42384</v>
      </c>
      <c r="J58">
        <v>568</v>
      </c>
    </row>
    <row r="59" spans="1:10">
      <c r="A59" t="s">
        <v>265</v>
      </c>
      <c r="B59" t="s">
        <v>129</v>
      </c>
      <c r="C59" t="s">
        <v>41</v>
      </c>
      <c r="D59">
        <v>351</v>
      </c>
      <c r="E59">
        <v>42384</v>
      </c>
      <c r="F59">
        <v>351</v>
      </c>
      <c r="G59">
        <f t="shared" si="3"/>
        <v>358.02</v>
      </c>
      <c r="H59">
        <f t="shared" si="1"/>
        <v>333.45</v>
      </c>
      <c r="I59">
        <v>42384</v>
      </c>
      <c r="J59">
        <v>345.5</v>
      </c>
    </row>
    <row r="60" spans="1:10">
      <c r="A60" t="s">
        <v>266</v>
      </c>
      <c r="B60" t="s">
        <v>178</v>
      </c>
      <c r="C60" t="s">
        <v>41</v>
      </c>
      <c r="D60">
        <v>549</v>
      </c>
      <c r="E60">
        <v>42384</v>
      </c>
      <c r="F60">
        <v>549</v>
      </c>
      <c r="G60">
        <f t="shared" si="3"/>
        <v>559.98</v>
      </c>
      <c r="H60">
        <f t="shared" si="1"/>
        <v>521.54999999999995</v>
      </c>
      <c r="I60">
        <v>42384</v>
      </c>
      <c r="J60">
        <v>543</v>
      </c>
    </row>
    <row r="61" spans="1:10">
      <c r="A61" t="s">
        <v>267</v>
      </c>
      <c r="B61" t="s">
        <v>140</v>
      </c>
      <c r="C61" t="s">
        <v>41</v>
      </c>
      <c r="D61">
        <v>888</v>
      </c>
      <c r="E61">
        <v>42384</v>
      </c>
      <c r="F61">
        <v>888</v>
      </c>
      <c r="G61">
        <f t="shared" si="3"/>
        <v>905.76</v>
      </c>
      <c r="H61">
        <f t="shared" si="1"/>
        <v>843.59999999999991</v>
      </c>
      <c r="I61">
        <v>42384</v>
      </c>
      <c r="J61">
        <v>883.5</v>
      </c>
    </row>
    <row r="62" spans="1:10">
      <c r="A62" t="s">
        <v>268</v>
      </c>
      <c r="B62" t="s">
        <v>198</v>
      </c>
      <c r="C62" t="s">
        <v>41</v>
      </c>
      <c r="D62">
        <v>282.5</v>
      </c>
      <c r="E62">
        <v>42384</v>
      </c>
      <c r="F62">
        <v>282.5</v>
      </c>
      <c r="G62">
        <f t="shared" si="3"/>
        <v>288.14999999999998</v>
      </c>
      <c r="H62">
        <f t="shared" si="1"/>
        <v>268.375</v>
      </c>
      <c r="I62">
        <v>42384</v>
      </c>
      <c r="J62">
        <v>279.2</v>
      </c>
    </row>
    <row r="63" spans="1:10">
      <c r="A63" t="s">
        <v>269</v>
      </c>
      <c r="B63" t="s">
        <v>199</v>
      </c>
      <c r="C63" t="s">
        <v>41</v>
      </c>
      <c r="D63">
        <v>527</v>
      </c>
      <c r="E63">
        <v>42384</v>
      </c>
      <c r="F63">
        <v>527</v>
      </c>
      <c r="G63">
        <f t="shared" si="3"/>
        <v>537.54</v>
      </c>
      <c r="H63">
        <f t="shared" si="1"/>
        <v>500.65</v>
      </c>
      <c r="I63">
        <v>42384</v>
      </c>
      <c r="J63">
        <v>522</v>
      </c>
    </row>
    <row r="64" spans="1:10">
      <c r="A64" t="s">
        <v>270</v>
      </c>
      <c r="B64" t="s">
        <v>181</v>
      </c>
      <c r="C64" t="s">
        <v>42</v>
      </c>
      <c r="D64">
        <v>808</v>
      </c>
      <c r="E64">
        <v>42387</v>
      </c>
      <c r="F64">
        <v>808</v>
      </c>
      <c r="G64">
        <f t="shared" si="3"/>
        <v>824.16</v>
      </c>
      <c r="H64">
        <f t="shared" si="1"/>
        <v>767.59999999999991</v>
      </c>
      <c r="I64">
        <v>42387</v>
      </c>
      <c r="J64">
        <v>815.5</v>
      </c>
    </row>
    <row r="65" spans="1:16">
      <c r="A65" t="s">
        <v>271</v>
      </c>
      <c r="B65" t="s">
        <v>139</v>
      </c>
      <c r="C65" t="s">
        <v>42</v>
      </c>
      <c r="D65">
        <v>376</v>
      </c>
      <c r="E65">
        <v>42387</v>
      </c>
      <c r="F65">
        <v>376</v>
      </c>
      <c r="G65">
        <f t="shared" si="3"/>
        <v>383.52</v>
      </c>
      <c r="H65">
        <f t="shared" si="1"/>
        <v>357.2</v>
      </c>
      <c r="I65">
        <v>42387</v>
      </c>
      <c r="J65">
        <v>380</v>
      </c>
    </row>
    <row r="66" spans="1:16">
      <c r="A66" t="s">
        <v>272</v>
      </c>
      <c r="B66" t="s">
        <v>140</v>
      </c>
      <c r="C66" t="s">
        <v>42</v>
      </c>
      <c r="D66">
        <v>878</v>
      </c>
      <c r="E66">
        <v>42387</v>
      </c>
      <c r="F66">
        <v>878</v>
      </c>
      <c r="G66">
        <f t="shared" si="3"/>
        <v>895.56000000000006</v>
      </c>
      <c r="H66">
        <f t="shared" si="1"/>
        <v>834.09999999999991</v>
      </c>
      <c r="I66">
        <v>42387</v>
      </c>
      <c r="J66">
        <v>872</v>
      </c>
      <c r="P66" t="s">
        <v>306</v>
      </c>
    </row>
    <row r="67" spans="1:16">
      <c r="A67" t="s">
        <v>273</v>
      </c>
      <c r="B67" t="s">
        <v>194</v>
      </c>
      <c r="C67" t="s">
        <v>42</v>
      </c>
      <c r="D67">
        <v>557</v>
      </c>
      <c r="E67">
        <v>42387</v>
      </c>
      <c r="F67">
        <v>557</v>
      </c>
      <c r="G67">
        <f t="shared" si="3"/>
        <v>568.14</v>
      </c>
      <c r="H67">
        <f t="shared" si="1"/>
        <v>529.15</v>
      </c>
      <c r="I67">
        <v>42387</v>
      </c>
      <c r="J67">
        <v>553.5</v>
      </c>
      <c r="P67" t="s">
        <v>307</v>
      </c>
    </row>
    <row r="68" spans="1:16">
      <c r="A68" t="s">
        <v>274</v>
      </c>
      <c r="B68" t="s">
        <v>191</v>
      </c>
      <c r="C68" t="s">
        <v>42</v>
      </c>
      <c r="D68">
        <v>219.5</v>
      </c>
      <c r="E68">
        <v>42387</v>
      </c>
      <c r="F68">
        <v>219.5</v>
      </c>
      <c r="G68">
        <f t="shared" si="3"/>
        <v>223.89000000000001</v>
      </c>
      <c r="H68">
        <f t="shared" si="1"/>
        <v>208.52499999999998</v>
      </c>
      <c r="I68">
        <v>42387</v>
      </c>
      <c r="J68">
        <v>224.5</v>
      </c>
    </row>
    <row r="69" spans="1:16">
      <c r="A69" t="s">
        <v>275</v>
      </c>
      <c r="B69" t="s">
        <v>200</v>
      </c>
      <c r="C69" t="s">
        <v>42</v>
      </c>
      <c r="D69">
        <v>128.80000000000001</v>
      </c>
      <c r="E69">
        <v>42387</v>
      </c>
      <c r="F69">
        <v>128.80000000000001</v>
      </c>
      <c r="G69">
        <f t="shared" si="3"/>
        <v>131.376</v>
      </c>
      <c r="H69">
        <f t="shared" si="1"/>
        <v>122.36</v>
      </c>
      <c r="I69">
        <v>42387</v>
      </c>
      <c r="J69">
        <v>128.80000000000001</v>
      </c>
    </row>
    <row r="70" spans="1:16">
      <c r="A70" t="s">
        <v>276</v>
      </c>
      <c r="B70" t="s">
        <v>129</v>
      </c>
      <c r="C70" t="s">
        <v>42</v>
      </c>
      <c r="D70">
        <v>341.5</v>
      </c>
      <c r="E70">
        <v>42387</v>
      </c>
      <c r="F70">
        <v>341.5</v>
      </c>
      <c r="G70">
        <f t="shared" si="3"/>
        <v>348.33</v>
      </c>
      <c r="H70">
        <f>F70*93%</f>
        <v>317.59500000000003</v>
      </c>
      <c r="I70">
        <v>42387</v>
      </c>
      <c r="J70">
        <v>341.5</v>
      </c>
    </row>
    <row r="71" spans="1:16">
      <c r="A71" t="s">
        <v>277</v>
      </c>
      <c r="B71" t="s">
        <v>191</v>
      </c>
      <c r="C71" t="s">
        <v>42</v>
      </c>
      <c r="D71">
        <v>225</v>
      </c>
      <c r="E71">
        <v>42388</v>
      </c>
      <c r="F71">
        <v>225</v>
      </c>
      <c r="G71">
        <f t="shared" si="3"/>
        <v>229.5</v>
      </c>
      <c r="H71">
        <f t="shared" ref="H71:H91" si="4">F71*93%</f>
        <v>209.25</v>
      </c>
      <c r="I71">
        <v>42388</v>
      </c>
      <c r="J71">
        <v>229</v>
      </c>
    </row>
    <row r="72" spans="1:16">
      <c r="A72" t="s">
        <v>278</v>
      </c>
      <c r="B72" t="s">
        <v>178</v>
      </c>
      <c r="C72" t="s">
        <v>42</v>
      </c>
      <c r="D72">
        <v>485</v>
      </c>
      <c r="E72">
        <v>42388</v>
      </c>
      <c r="F72">
        <v>485</v>
      </c>
      <c r="G72">
        <f t="shared" si="3"/>
        <v>494.7</v>
      </c>
      <c r="H72">
        <f t="shared" si="4"/>
        <v>451.05</v>
      </c>
      <c r="I72">
        <v>42388</v>
      </c>
      <c r="J72">
        <v>481</v>
      </c>
    </row>
    <row r="73" spans="1:16">
      <c r="A73" t="s">
        <v>279</v>
      </c>
      <c r="B73" t="s">
        <v>183</v>
      </c>
      <c r="C73" t="s">
        <v>42</v>
      </c>
      <c r="D73">
        <v>314</v>
      </c>
      <c r="E73">
        <v>42388</v>
      </c>
      <c r="F73">
        <v>314</v>
      </c>
      <c r="G73">
        <f t="shared" si="3"/>
        <v>320.28000000000003</v>
      </c>
      <c r="H73">
        <f t="shared" si="4"/>
        <v>292.02000000000004</v>
      </c>
      <c r="I73">
        <v>42388</v>
      </c>
      <c r="J73">
        <v>312.5</v>
      </c>
    </row>
    <row r="74" spans="1:16">
      <c r="A74" t="s">
        <v>280</v>
      </c>
      <c r="B74" t="s">
        <v>178</v>
      </c>
      <c r="C74" t="s">
        <v>42</v>
      </c>
      <c r="D74">
        <v>477</v>
      </c>
      <c r="E74">
        <v>42388</v>
      </c>
      <c r="F74">
        <v>477</v>
      </c>
      <c r="G74">
        <f t="shared" si="3"/>
        <v>486.54</v>
      </c>
      <c r="H74">
        <f t="shared" si="4"/>
        <v>443.61</v>
      </c>
      <c r="I74">
        <v>42388</v>
      </c>
      <c r="J74">
        <v>480</v>
      </c>
    </row>
    <row r="75" spans="1:16">
      <c r="A75" t="s">
        <v>281</v>
      </c>
      <c r="B75" t="s">
        <v>139</v>
      </c>
      <c r="C75" t="s">
        <v>42</v>
      </c>
      <c r="D75">
        <v>389</v>
      </c>
      <c r="E75">
        <v>42388</v>
      </c>
      <c r="F75">
        <v>389</v>
      </c>
      <c r="G75">
        <f t="shared" si="3"/>
        <v>396.78000000000003</v>
      </c>
      <c r="H75">
        <f t="shared" si="4"/>
        <v>361.77000000000004</v>
      </c>
      <c r="I75">
        <v>42388</v>
      </c>
      <c r="J75">
        <v>391</v>
      </c>
    </row>
    <row r="76" spans="1:16">
      <c r="A76" t="s">
        <v>282</v>
      </c>
      <c r="B76" t="s">
        <v>201</v>
      </c>
      <c r="C76" t="s">
        <v>42</v>
      </c>
      <c r="D76">
        <v>781.75</v>
      </c>
      <c r="E76">
        <v>42394</v>
      </c>
      <c r="F76">
        <v>781.75</v>
      </c>
      <c r="G76">
        <f t="shared" si="3"/>
        <v>797.38499999999999</v>
      </c>
      <c r="H76">
        <f t="shared" si="4"/>
        <v>727.02750000000003</v>
      </c>
      <c r="I76">
        <v>42394</v>
      </c>
      <c r="J76">
        <v>784</v>
      </c>
    </row>
    <row r="77" spans="1:16">
      <c r="A77" t="s">
        <v>283</v>
      </c>
      <c r="B77" t="s">
        <v>202</v>
      </c>
      <c r="C77" t="s">
        <v>42</v>
      </c>
      <c r="D77">
        <v>2912</v>
      </c>
      <c r="E77">
        <v>42394</v>
      </c>
      <c r="F77">
        <v>2912</v>
      </c>
      <c r="G77">
        <f t="shared" si="3"/>
        <v>2970.2400000000002</v>
      </c>
      <c r="H77">
        <f t="shared" si="4"/>
        <v>2708.1600000000003</v>
      </c>
      <c r="I77">
        <v>42394</v>
      </c>
      <c r="J77">
        <v>2890</v>
      </c>
    </row>
    <row r="78" spans="1:16">
      <c r="A78" t="s">
        <v>284</v>
      </c>
      <c r="B78" t="s">
        <v>129</v>
      </c>
      <c r="C78" t="s">
        <v>41</v>
      </c>
      <c r="D78">
        <v>338.7</v>
      </c>
      <c r="E78">
        <v>42394</v>
      </c>
      <c r="F78">
        <v>338.7</v>
      </c>
      <c r="G78">
        <f t="shared" si="3"/>
        <v>345.47399999999999</v>
      </c>
      <c r="H78">
        <f t="shared" si="4"/>
        <v>314.99099999999999</v>
      </c>
      <c r="I78">
        <v>42394</v>
      </c>
      <c r="J78">
        <v>336</v>
      </c>
    </row>
    <row r="79" spans="1:16">
      <c r="A79" t="s">
        <v>285</v>
      </c>
      <c r="B79" t="s">
        <v>183</v>
      </c>
      <c r="C79" t="s">
        <v>41</v>
      </c>
      <c r="D79">
        <v>315.5</v>
      </c>
      <c r="E79">
        <v>42396</v>
      </c>
      <c r="F79">
        <v>315.5</v>
      </c>
      <c r="G79">
        <f t="shared" si="3"/>
        <v>321.81</v>
      </c>
      <c r="H79">
        <f t="shared" si="4"/>
        <v>293.41500000000002</v>
      </c>
      <c r="I79">
        <v>42396</v>
      </c>
      <c r="J79">
        <v>312.5</v>
      </c>
    </row>
    <row r="80" spans="1:16">
      <c r="A80" t="s">
        <v>286</v>
      </c>
      <c r="B80" t="s">
        <v>198</v>
      </c>
      <c r="C80" t="s">
        <v>41</v>
      </c>
      <c r="D80">
        <v>288</v>
      </c>
      <c r="E80">
        <v>42396</v>
      </c>
      <c r="F80">
        <v>288</v>
      </c>
      <c r="G80">
        <f t="shared" si="3"/>
        <v>293.76</v>
      </c>
      <c r="H80">
        <f t="shared" si="4"/>
        <v>267.84000000000003</v>
      </c>
      <c r="I80">
        <v>42396</v>
      </c>
      <c r="J80">
        <v>291.5</v>
      </c>
    </row>
    <row r="81" spans="1:10">
      <c r="A81" t="s">
        <v>287</v>
      </c>
      <c r="B81" t="s">
        <v>191</v>
      </c>
      <c r="C81" t="s">
        <v>41</v>
      </c>
      <c r="D81">
        <v>216.4</v>
      </c>
      <c r="E81">
        <v>42396</v>
      </c>
      <c r="F81">
        <v>216.4</v>
      </c>
      <c r="G81">
        <f t="shared" si="3"/>
        <v>220.72800000000001</v>
      </c>
      <c r="H81">
        <f t="shared" si="4"/>
        <v>201.25200000000001</v>
      </c>
      <c r="I81">
        <v>42396</v>
      </c>
      <c r="J81">
        <v>214.9</v>
      </c>
    </row>
    <row r="82" spans="1:10">
      <c r="A82" t="s">
        <v>288</v>
      </c>
      <c r="B82" t="s">
        <v>197</v>
      </c>
      <c r="C82" t="s">
        <v>41</v>
      </c>
      <c r="D82">
        <v>192.9</v>
      </c>
      <c r="E82">
        <v>42396</v>
      </c>
      <c r="F82">
        <v>192.9</v>
      </c>
      <c r="G82">
        <f t="shared" si="3"/>
        <v>196.75800000000001</v>
      </c>
      <c r="H82">
        <f t="shared" si="4"/>
        <v>179.39700000000002</v>
      </c>
      <c r="I82">
        <v>42396</v>
      </c>
      <c r="J82">
        <v>191.5</v>
      </c>
    </row>
    <row r="83" spans="1:10">
      <c r="A83" t="s">
        <v>289</v>
      </c>
      <c r="B83" t="s">
        <v>200</v>
      </c>
      <c r="C83" t="s">
        <v>41</v>
      </c>
      <c r="D83">
        <v>129.69999999999999</v>
      </c>
      <c r="E83">
        <v>42396</v>
      </c>
      <c r="F83">
        <v>129.69999999999999</v>
      </c>
      <c r="G83">
        <f t="shared" si="3"/>
        <v>132.29399999999998</v>
      </c>
      <c r="H83">
        <f t="shared" si="4"/>
        <v>120.621</v>
      </c>
      <c r="I83">
        <v>42396</v>
      </c>
      <c r="J83">
        <v>129.5</v>
      </c>
    </row>
    <row r="84" spans="1:10">
      <c r="A84" t="s">
        <v>290</v>
      </c>
      <c r="B84" t="s">
        <v>203</v>
      </c>
      <c r="C84" t="s">
        <v>41</v>
      </c>
      <c r="D84">
        <v>1105</v>
      </c>
      <c r="E84">
        <v>42396</v>
      </c>
      <c r="F84">
        <v>1105</v>
      </c>
      <c r="G84">
        <f t="shared" si="3"/>
        <v>1127.0999999999999</v>
      </c>
      <c r="H84">
        <f t="shared" si="4"/>
        <v>1027.6500000000001</v>
      </c>
      <c r="I84">
        <v>42396</v>
      </c>
      <c r="J84">
        <v>1100</v>
      </c>
    </row>
    <row r="85" spans="1:10">
      <c r="A85" t="s">
        <v>291</v>
      </c>
      <c r="B85" t="s">
        <v>201</v>
      </c>
      <c r="C85" t="s">
        <v>41</v>
      </c>
      <c r="D85">
        <v>775</v>
      </c>
      <c r="E85">
        <v>42396</v>
      </c>
      <c r="F85">
        <v>775</v>
      </c>
      <c r="G85">
        <f t="shared" si="3"/>
        <v>790.5</v>
      </c>
      <c r="H85">
        <f t="shared" si="4"/>
        <v>720.75</v>
      </c>
      <c r="I85">
        <v>42396</v>
      </c>
      <c r="J85">
        <v>771</v>
      </c>
    </row>
    <row r="86" spans="1:10">
      <c r="A86" t="s">
        <v>292</v>
      </c>
      <c r="B86" t="s">
        <v>191</v>
      </c>
      <c r="C86" t="s">
        <v>42</v>
      </c>
      <c r="D86">
        <v>219.5</v>
      </c>
      <c r="E86">
        <v>42397</v>
      </c>
      <c r="F86">
        <v>219.5</v>
      </c>
      <c r="G86">
        <f t="shared" si="3"/>
        <v>223.89000000000001</v>
      </c>
      <c r="H86">
        <f t="shared" si="4"/>
        <v>204.13500000000002</v>
      </c>
      <c r="I86">
        <v>42397</v>
      </c>
      <c r="J86">
        <v>216</v>
      </c>
    </row>
    <row r="87" spans="1:10">
      <c r="A87" t="s">
        <v>293</v>
      </c>
      <c r="B87" t="s">
        <v>198</v>
      </c>
      <c r="C87" t="s">
        <v>42</v>
      </c>
      <c r="D87">
        <v>294.5</v>
      </c>
      <c r="E87">
        <v>42397</v>
      </c>
      <c r="F87">
        <v>294.5</v>
      </c>
      <c r="G87">
        <f t="shared" si="3"/>
        <v>300.39</v>
      </c>
      <c r="H87">
        <f t="shared" si="4"/>
        <v>273.88499999999999</v>
      </c>
      <c r="I87">
        <v>42397</v>
      </c>
      <c r="J87">
        <v>291.5</v>
      </c>
    </row>
    <row r="88" spans="1:10">
      <c r="A88" t="s">
        <v>294</v>
      </c>
      <c r="B88" t="s">
        <v>178</v>
      </c>
      <c r="C88" t="s">
        <v>42</v>
      </c>
      <c r="D88">
        <v>464</v>
      </c>
      <c r="E88">
        <v>42397</v>
      </c>
      <c r="F88">
        <v>464</v>
      </c>
      <c r="G88">
        <f t="shared" si="3"/>
        <v>473.28000000000003</v>
      </c>
      <c r="H88">
        <f t="shared" si="4"/>
        <v>431.52000000000004</v>
      </c>
      <c r="I88">
        <v>42397</v>
      </c>
      <c r="J88">
        <v>457</v>
      </c>
    </row>
    <row r="89" spans="1:10">
      <c r="A89" t="s">
        <v>295</v>
      </c>
      <c r="B89" t="s">
        <v>183</v>
      </c>
      <c r="C89" t="s">
        <v>42</v>
      </c>
      <c r="D89">
        <v>318.5</v>
      </c>
      <c r="E89">
        <v>42397</v>
      </c>
      <c r="F89">
        <v>318.5</v>
      </c>
      <c r="G89">
        <f t="shared" si="3"/>
        <v>324.87</v>
      </c>
      <c r="H89">
        <f t="shared" si="4"/>
        <v>296.20500000000004</v>
      </c>
      <c r="I89">
        <v>42397</v>
      </c>
      <c r="J89">
        <v>319.5</v>
      </c>
    </row>
    <row r="90" spans="1:10">
      <c r="A90" t="s">
        <v>296</v>
      </c>
      <c r="B90" t="s">
        <v>200</v>
      </c>
      <c r="C90" t="s">
        <v>42</v>
      </c>
      <c r="D90">
        <v>129.9</v>
      </c>
      <c r="E90">
        <v>42397</v>
      </c>
      <c r="F90">
        <v>129.9</v>
      </c>
      <c r="G90">
        <f t="shared" si="3"/>
        <v>132.49800000000002</v>
      </c>
      <c r="H90">
        <f t="shared" si="4"/>
        <v>120.80700000000002</v>
      </c>
      <c r="I90">
        <v>42397</v>
      </c>
      <c r="J90">
        <v>128.19999999999999</v>
      </c>
    </row>
    <row r="91" spans="1:10">
      <c r="A91" t="s">
        <v>297</v>
      </c>
      <c r="B91" t="s">
        <v>204</v>
      </c>
      <c r="C91" t="s">
        <v>42</v>
      </c>
      <c r="D91">
        <v>148.5</v>
      </c>
      <c r="E91">
        <v>42397</v>
      </c>
      <c r="F91">
        <v>148.5</v>
      </c>
      <c r="G91">
        <f t="shared" si="3"/>
        <v>151.47</v>
      </c>
      <c r="H91">
        <f t="shared" si="4"/>
        <v>138.10500000000002</v>
      </c>
      <c r="I91">
        <v>42397</v>
      </c>
      <c r="J91">
        <v>148.5</v>
      </c>
    </row>
    <row r="92" spans="1:10">
      <c r="A92" t="s">
        <v>298</v>
      </c>
      <c r="B92" t="s">
        <v>126</v>
      </c>
      <c r="C92" t="s">
        <v>41</v>
      </c>
      <c r="D92">
        <v>121.6</v>
      </c>
      <c r="E92">
        <v>42398</v>
      </c>
      <c r="F92">
        <v>121.6</v>
      </c>
      <c r="I92">
        <v>42398</v>
      </c>
      <c r="J92">
        <v>123.5</v>
      </c>
    </row>
    <row r="93" spans="1:10">
      <c r="A93" t="s">
        <v>299</v>
      </c>
      <c r="B93" t="s">
        <v>205</v>
      </c>
      <c r="C93" t="s">
        <v>41</v>
      </c>
      <c r="D93">
        <v>493</v>
      </c>
      <c r="E93">
        <v>42398</v>
      </c>
      <c r="F93">
        <v>493</v>
      </c>
      <c r="I93">
        <v>42398</v>
      </c>
      <c r="J93">
        <v>488.5</v>
      </c>
    </row>
    <row r="94" spans="1:10">
      <c r="A94" t="s">
        <v>300</v>
      </c>
      <c r="B94" t="s">
        <v>206</v>
      </c>
      <c r="C94" t="s">
        <v>41</v>
      </c>
      <c r="D94">
        <v>98.7</v>
      </c>
      <c r="E94">
        <v>42398</v>
      </c>
      <c r="F94">
        <v>98.7</v>
      </c>
      <c r="I94">
        <v>42398</v>
      </c>
      <c r="J94">
        <v>98.7</v>
      </c>
    </row>
    <row r="95" spans="1:10">
      <c r="A95" t="s">
        <v>301</v>
      </c>
      <c r="B95" t="s">
        <v>178</v>
      </c>
      <c r="C95" t="s">
        <v>41</v>
      </c>
      <c r="D95">
        <v>474</v>
      </c>
      <c r="E95">
        <v>42398</v>
      </c>
      <c r="F95">
        <v>474</v>
      </c>
      <c r="I95">
        <v>42398</v>
      </c>
      <c r="J95">
        <v>479</v>
      </c>
    </row>
    <row r="96" spans="1:10">
      <c r="A96" t="s">
        <v>302</v>
      </c>
      <c r="B96" t="s">
        <v>200</v>
      </c>
      <c r="C96" t="s">
        <v>41</v>
      </c>
      <c r="D96">
        <v>127</v>
      </c>
      <c r="E96">
        <v>42398</v>
      </c>
      <c r="F96">
        <v>127</v>
      </c>
      <c r="I96">
        <v>42398</v>
      </c>
      <c r="J96">
        <v>125.1</v>
      </c>
    </row>
    <row r="97" spans="1:10">
      <c r="A97" t="s">
        <v>303</v>
      </c>
      <c r="B97" t="s">
        <v>197</v>
      </c>
      <c r="C97" t="s">
        <v>41</v>
      </c>
      <c r="D97">
        <v>193.5</v>
      </c>
      <c r="E97">
        <v>42398</v>
      </c>
      <c r="F97">
        <v>193.5</v>
      </c>
      <c r="I97">
        <v>42398</v>
      </c>
      <c r="J97">
        <v>195.9</v>
      </c>
    </row>
    <row r="98" spans="1:10">
      <c r="A98" t="s">
        <v>304</v>
      </c>
      <c r="B98" t="s">
        <v>191</v>
      </c>
      <c r="C98" t="s">
        <v>41</v>
      </c>
      <c r="D98">
        <v>213.7</v>
      </c>
      <c r="E98">
        <v>42398</v>
      </c>
      <c r="F98">
        <v>213.7</v>
      </c>
      <c r="I98">
        <v>42398</v>
      </c>
      <c r="J98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selection activeCell="E1" sqref="E1"/>
    </sheetView>
  </sheetViews>
  <sheetFormatPr defaultRowHeight="15"/>
  <cols>
    <col min="1" max="1" width="12.28515625" bestFit="1" customWidth="1"/>
    <col min="2" max="2" width="13.5703125" bestFit="1" customWidth="1"/>
    <col min="3" max="3" width="8.7109375" bestFit="1" customWidth="1"/>
    <col min="4" max="4" width="11.5703125" bestFit="1" customWidth="1"/>
    <col min="5" max="5" width="11" bestFit="1" customWidth="1"/>
    <col min="6" max="6" width="14" bestFit="1" customWidth="1"/>
    <col min="7" max="7" width="7.140625" bestFit="1" customWidth="1"/>
    <col min="8" max="8" width="10" bestFit="1" customWidth="1"/>
    <col min="9" max="9" width="10.140625" bestFit="1" customWidth="1"/>
  </cols>
  <sheetData>
    <row r="1" spans="1:13" s="85" customFormat="1" ht="15.75" customHeight="1">
      <c r="A1" s="85" t="s">
        <v>207</v>
      </c>
      <c r="B1" s="85" t="s">
        <v>0</v>
      </c>
      <c r="C1" s="85" t="s">
        <v>12</v>
      </c>
      <c r="D1" s="85" t="s">
        <v>123</v>
      </c>
      <c r="E1" s="85" t="s">
        <v>37</v>
      </c>
      <c r="F1" s="85" t="s">
        <v>122</v>
      </c>
      <c r="G1" s="85" t="s">
        <v>93</v>
      </c>
      <c r="H1" s="85" t="s">
        <v>21</v>
      </c>
      <c r="I1" s="85" t="s">
        <v>27</v>
      </c>
      <c r="J1" s="85" t="s">
        <v>94</v>
      </c>
    </row>
    <row r="2" spans="1:13">
      <c r="A2" t="s">
        <v>317</v>
      </c>
      <c r="B2" t="s">
        <v>89</v>
      </c>
      <c r="C2" t="s">
        <v>42</v>
      </c>
      <c r="D2">
        <v>7900</v>
      </c>
      <c r="E2">
        <v>42224</v>
      </c>
      <c r="F2">
        <v>35</v>
      </c>
      <c r="G2">
        <v>45</v>
      </c>
      <c r="H2">
        <v>30</v>
      </c>
      <c r="I2">
        <v>42230</v>
      </c>
      <c r="J2">
        <v>42</v>
      </c>
    </row>
    <row r="3" spans="1:13">
      <c r="A3" t="s">
        <v>318</v>
      </c>
      <c r="B3" t="s">
        <v>90</v>
      </c>
      <c r="C3" t="s">
        <v>41</v>
      </c>
      <c r="D3">
        <v>2600</v>
      </c>
      <c r="E3">
        <v>42205</v>
      </c>
      <c r="F3">
        <v>55</v>
      </c>
      <c r="G3">
        <v>35</v>
      </c>
      <c r="H3">
        <v>65</v>
      </c>
      <c r="I3">
        <v>42219</v>
      </c>
      <c r="J3">
        <v>44</v>
      </c>
    </row>
    <row r="4" spans="1:13">
      <c r="A4" t="s">
        <v>319</v>
      </c>
      <c r="B4" t="s">
        <v>91</v>
      </c>
      <c r="C4" t="s">
        <v>42</v>
      </c>
      <c r="D4">
        <v>1800</v>
      </c>
      <c r="E4">
        <v>42235</v>
      </c>
      <c r="F4">
        <v>78</v>
      </c>
      <c r="G4">
        <v>95</v>
      </c>
      <c r="H4">
        <v>68</v>
      </c>
      <c r="I4">
        <v>42242</v>
      </c>
      <c r="J4">
        <v>92</v>
      </c>
    </row>
    <row r="5" spans="1:13">
      <c r="A5" t="s">
        <v>320</v>
      </c>
      <c r="B5" t="s">
        <v>92</v>
      </c>
      <c r="C5" t="s">
        <v>42</v>
      </c>
      <c r="D5">
        <v>525</v>
      </c>
      <c r="E5">
        <v>42201</v>
      </c>
      <c r="F5">
        <v>42</v>
      </c>
      <c r="G5">
        <v>60</v>
      </c>
      <c r="H5">
        <v>32</v>
      </c>
      <c r="I5">
        <v>42217</v>
      </c>
      <c r="J5">
        <v>38</v>
      </c>
    </row>
    <row r="6" spans="1:13">
      <c r="A6" t="s">
        <v>321</v>
      </c>
      <c r="B6" t="s">
        <v>308</v>
      </c>
      <c r="C6" t="s">
        <v>42</v>
      </c>
      <c r="D6">
        <v>900</v>
      </c>
      <c r="E6">
        <v>42373</v>
      </c>
      <c r="F6">
        <v>4.8</v>
      </c>
      <c r="G6">
        <v>4.7</v>
      </c>
      <c r="H6">
        <f>F6*95%</f>
        <v>4.5599999999999996</v>
      </c>
      <c r="I6">
        <v>42373</v>
      </c>
      <c r="J6">
        <v>4.7</v>
      </c>
    </row>
    <row r="7" spans="1:13">
      <c r="A7" t="s">
        <v>322</v>
      </c>
      <c r="B7" t="s">
        <v>309</v>
      </c>
      <c r="C7" t="s">
        <v>42</v>
      </c>
      <c r="D7">
        <v>8000</v>
      </c>
      <c r="E7">
        <v>42373</v>
      </c>
      <c r="F7">
        <v>300</v>
      </c>
      <c r="G7">
        <v>340</v>
      </c>
      <c r="H7">
        <f t="shared" ref="H7:H12" si="0">F7*95%</f>
        <v>285</v>
      </c>
      <c r="I7">
        <v>42373</v>
      </c>
      <c r="J7">
        <v>340</v>
      </c>
    </row>
    <row r="8" spans="1:13">
      <c r="A8" t="s">
        <v>323</v>
      </c>
      <c r="B8" t="s">
        <v>310</v>
      </c>
      <c r="C8" t="s">
        <v>42</v>
      </c>
      <c r="D8">
        <v>865</v>
      </c>
      <c r="E8">
        <v>42373</v>
      </c>
      <c r="F8">
        <v>15.25</v>
      </c>
      <c r="G8">
        <v>18</v>
      </c>
      <c r="H8">
        <f t="shared" si="0"/>
        <v>14.487499999999999</v>
      </c>
      <c r="I8">
        <v>42373</v>
      </c>
      <c r="J8">
        <v>18</v>
      </c>
      <c r="M8" t="s">
        <v>334</v>
      </c>
    </row>
    <row r="9" spans="1:13">
      <c r="A9" t="s">
        <v>324</v>
      </c>
      <c r="B9" t="s">
        <v>309</v>
      </c>
      <c r="C9" t="s">
        <v>42</v>
      </c>
      <c r="D9">
        <v>8320</v>
      </c>
      <c r="E9">
        <v>42373</v>
      </c>
      <c r="F9">
        <v>288</v>
      </c>
      <c r="G9">
        <v>330</v>
      </c>
      <c r="H9">
        <f t="shared" si="0"/>
        <v>273.59999999999997</v>
      </c>
      <c r="I9">
        <v>42373</v>
      </c>
      <c r="J9">
        <v>330</v>
      </c>
    </row>
    <row r="10" spans="1:13">
      <c r="A10" t="s">
        <v>325</v>
      </c>
      <c r="B10" t="s">
        <v>309</v>
      </c>
      <c r="C10" t="s">
        <v>42</v>
      </c>
      <c r="D10">
        <v>8350</v>
      </c>
      <c r="E10">
        <v>42374</v>
      </c>
      <c r="F10">
        <v>63.6</v>
      </c>
      <c r="G10">
        <v>57</v>
      </c>
      <c r="H10">
        <f t="shared" si="0"/>
        <v>60.42</v>
      </c>
      <c r="I10">
        <v>42374</v>
      </c>
      <c r="J10">
        <v>57</v>
      </c>
    </row>
    <row r="11" spans="1:13">
      <c r="A11" t="s">
        <v>326</v>
      </c>
      <c r="B11" t="s">
        <v>311</v>
      </c>
      <c r="C11" t="s">
        <v>42</v>
      </c>
      <c r="D11">
        <v>960</v>
      </c>
      <c r="E11">
        <v>42374</v>
      </c>
      <c r="F11">
        <v>14.6</v>
      </c>
      <c r="G11">
        <v>15.05</v>
      </c>
      <c r="H11">
        <f t="shared" si="0"/>
        <v>13.87</v>
      </c>
      <c r="I11">
        <v>42374</v>
      </c>
      <c r="J11">
        <v>15.05</v>
      </c>
    </row>
    <row r="12" spans="1:13">
      <c r="A12" t="s">
        <v>327</v>
      </c>
      <c r="B12" t="s">
        <v>312</v>
      </c>
      <c r="C12" t="s">
        <v>42</v>
      </c>
      <c r="D12">
        <v>840</v>
      </c>
      <c r="E12">
        <v>42375</v>
      </c>
      <c r="F12">
        <v>6.25</v>
      </c>
      <c r="G12">
        <v>5.5</v>
      </c>
      <c r="H12">
        <f t="shared" si="0"/>
        <v>5.9375</v>
      </c>
      <c r="I12">
        <v>42375</v>
      </c>
      <c r="J12">
        <v>5.5</v>
      </c>
    </row>
    <row r="13" spans="1:13">
      <c r="A13" t="s">
        <v>328</v>
      </c>
      <c r="B13" t="s">
        <v>313</v>
      </c>
      <c r="C13" t="s">
        <v>42</v>
      </c>
      <c r="D13">
        <v>1500</v>
      </c>
      <c r="E13">
        <v>42375</v>
      </c>
      <c r="F13">
        <v>27</v>
      </c>
      <c r="G13">
        <v>38</v>
      </c>
      <c r="H13">
        <f t="shared" ref="H13:H18" si="1">F13*93%</f>
        <v>25.110000000000003</v>
      </c>
      <c r="I13">
        <v>42375</v>
      </c>
      <c r="J13">
        <v>38</v>
      </c>
    </row>
    <row r="14" spans="1:13">
      <c r="A14" t="s">
        <v>329</v>
      </c>
      <c r="B14" t="s">
        <v>314</v>
      </c>
      <c r="C14" t="s">
        <v>42</v>
      </c>
      <c r="D14">
        <v>8300</v>
      </c>
      <c r="E14">
        <v>42375</v>
      </c>
      <c r="F14">
        <v>285</v>
      </c>
      <c r="G14">
        <v>285</v>
      </c>
      <c r="H14">
        <f t="shared" si="1"/>
        <v>265.05</v>
      </c>
      <c r="I14">
        <v>42375</v>
      </c>
      <c r="J14">
        <v>285</v>
      </c>
    </row>
    <row r="15" spans="1:13">
      <c r="A15" t="s">
        <v>330</v>
      </c>
      <c r="B15" t="s">
        <v>309</v>
      </c>
      <c r="C15" t="s">
        <v>42</v>
      </c>
      <c r="D15">
        <v>8200</v>
      </c>
      <c r="E15">
        <v>42375</v>
      </c>
      <c r="F15">
        <v>314</v>
      </c>
      <c r="G15">
        <v>332</v>
      </c>
      <c r="H15">
        <f t="shared" si="1"/>
        <v>292.02000000000004</v>
      </c>
      <c r="I15">
        <v>42375</v>
      </c>
      <c r="J15">
        <v>332</v>
      </c>
    </row>
    <row r="16" spans="1:13">
      <c r="A16" t="s">
        <v>331</v>
      </c>
      <c r="B16" t="s">
        <v>309</v>
      </c>
      <c r="C16" t="s">
        <v>42</v>
      </c>
      <c r="D16">
        <v>8100</v>
      </c>
      <c r="E16">
        <v>42376</v>
      </c>
      <c r="F16">
        <v>296.39999999999998</v>
      </c>
      <c r="G16">
        <v>319</v>
      </c>
      <c r="H16">
        <f t="shared" si="1"/>
        <v>275.65199999999999</v>
      </c>
      <c r="I16">
        <v>42376</v>
      </c>
      <c r="J16">
        <v>319</v>
      </c>
    </row>
    <row r="17" spans="1:10">
      <c r="A17" t="s">
        <v>332</v>
      </c>
      <c r="B17" t="s">
        <v>315</v>
      </c>
      <c r="C17" t="s">
        <v>42</v>
      </c>
      <c r="D17">
        <v>7700</v>
      </c>
      <c r="E17">
        <v>42376</v>
      </c>
      <c r="F17">
        <v>112.5</v>
      </c>
      <c r="G17">
        <v>123</v>
      </c>
      <c r="H17">
        <f t="shared" si="1"/>
        <v>104.625</v>
      </c>
      <c r="I17">
        <v>42376</v>
      </c>
      <c r="J17">
        <v>123</v>
      </c>
    </row>
    <row r="18" spans="1:10">
      <c r="A18" t="s">
        <v>333</v>
      </c>
      <c r="B18" t="s">
        <v>316</v>
      </c>
      <c r="C18" t="s">
        <v>42</v>
      </c>
      <c r="D18">
        <v>1200</v>
      </c>
      <c r="E18">
        <v>42377</v>
      </c>
      <c r="F18">
        <v>32</v>
      </c>
      <c r="G18">
        <v>32</v>
      </c>
      <c r="H18">
        <f t="shared" si="1"/>
        <v>29.76</v>
      </c>
      <c r="I18">
        <v>42377</v>
      </c>
      <c r="J18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BACK END CALCULATIONS</vt:lpstr>
      <vt:lpstr>Equity</vt:lpstr>
      <vt:lpstr>Futures , Commodities, Currency</vt:lpstr>
      <vt:lpstr>Options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2016-02-12T13:06:18Z</dcterms:modified>
</cp:coreProperties>
</file>