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/>
  </bookViews>
  <sheets>
    <sheet name="BACK END CALCULATIONS" sheetId="5" r:id="rId1"/>
    <sheet name="Print-out" sheetId="6" r:id="rId2"/>
    <sheet name="Sheet3" sheetId="8" r:id="rId3"/>
  </sheets>
  <calcPr calcId="124519"/>
</workbook>
</file>

<file path=xl/calcChain.xml><?xml version="1.0" encoding="utf-8"?>
<calcChain xmlns="http://schemas.openxmlformats.org/spreadsheetml/2006/main">
  <c r="AD16" i="8"/>
  <c r="S16"/>
  <c r="R16"/>
  <c r="T16"/>
  <c r="Q16"/>
  <c r="J16"/>
  <c r="AD15"/>
  <c r="U15"/>
  <c r="L15"/>
  <c r="T15"/>
  <c r="K15"/>
  <c r="S15"/>
  <c r="R15"/>
  <c r="Q15"/>
  <c r="Z13"/>
  <c r="J15"/>
  <c r="AD14"/>
  <c r="T14"/>
  <c r="K14"/>
  <c r="S14"/>
  <c r="J14"/>
  <c r="R14"/>
  <c r="Q14"/>
  <c r="AD13"/>
  <c r="W13"/>
  <c r="T13"/>
  <c r="K13"/>
  <c r="S13"/>
  <c r="J13"/>
  <c r="R13"/>
  <c r="Q13"/>
  <c r="D8"/>
  <c r="C8"/>
  <c r="B8"/>
  <c r="E8"/>
  <c r="A8"/>
  <c r="R17" i="6"/>
  <c r="Q17"/>
  <c r="P17"/>
  <c r="R16"/>
  <c r="Q16"/>
  <c r="P16"/>
  <c r="R15"/>
  <c r="Q15"/>
  <c r="P15"/>
  <c r="R14"/>
  <c r="I14"/>
  <c r="Q14"/>
  <c r="P14"/>
  <c r="F8"/>
  <c r="C8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  <c r="U16" i="8"/>
  <c r="K16"/>
  <c r="X13"/>
  <c r="U13"/>
  <c r="U14"/>
  <c r="V15"/>
  <c r="M15"/>
  <c r="S16" i="6"/>
  <c r="T16"/>
  <c r="U16"/>
  <c r="L16"/>
  <c r="S15"/>
  <c r="V14"/>
  <c r="S17"/>
  <c r="T17"/>
  <c r="U17"/>
  <c r="L17"/>
  <c r="S14"/>
  <c r="T14"/>
  <c r="U14"/>
  <c r="L14"/>
  <c r="Y14"/>
  <c r="I17"/>
  <c r="I15"/>
  <c r="E8"/>
  <c r="D8"/>
  <c r="G8"/>
  <c r="I16"/>
  <c r="AA13" i="8"/>
  <c r="G8"/>
  <c r="Y13"/>
  <c r="F8"/>
  <c r="V13"/>
  <c r="M13"/>
  <c r="L13"/>
  <c r="V14"/>
  <c r="M14"/>
  <c r="L14"/>
  <c r="L16"/>
  <c r="V16"/>
  <c r="M16"/>
  <c r="K16" i="6"/>
  <c r="W14"/>
  <c r="X14"/>
  <c r="H8"/>
  <c r="J16"/>
  <c r="K14"/>
  <c r="T15"/>
  <c r="U15"/>
  <c r="L15"/>
  <c r="J14"/>
  <c r="J15"/>
  <c r="K17"/>
  <c r="J17"/>
  <c r="K15"/>
  <c r="Z14"/>
  <c r="I8"/>
</calcChain>
</file>

<file path=xl/sharedStrings.xml><?xml version="1.0" encoding="utf-8"?>
<sst xmlns="http://schemas.openxmlformats.org/spreadsheetml/2006/main" count="419" uniqueCount="147">
  <si>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</si>
  <si>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</si>
  <si>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</si>
  <si>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</si>
  <si>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</si>
  <si>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</si>
  <si>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</si>
  <si>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</si>
  <si>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</si>
  <si>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</si>
  <si>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</si>
  <si>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</si>
  <si>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</si>
  <si>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</si>
  <si>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</si>
  <si>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</si>
  <si>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</si>
  <si>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</si>
  <si>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</si>
  <si>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</si>
  <si>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</si>
  <si>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</si>
  <si>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</si>
  <si>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</si>
  <si>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</si>
  <si>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</si>
  <si>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</si>
  <si>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</si>
  <si>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</si>
  <si>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</si>
  <si>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</si>
  <si>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</si>
  <si>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</si>
  <si>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</si>
  <si>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</si>
  <si>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</si>
  <si>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</si>
  <si>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</si>
  <si>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</si>
  <si>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</si>
  <si>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</si>
  <si>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</si>
  <si>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</si>
  <si>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</si>
  <si>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</si>
  <si>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</si>
  <si>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</si>
  <si>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</si>
  <si>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</si>
  <si>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</si>
  <si>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</si>
  <si>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</si>
  <si>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</si>
  <si>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</si>
  <si>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</si>
  <si>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</si>
  <si>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</si>
  <si>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</si>
  <si>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</si>
  <si>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</si>
  <si>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</si>
  <si>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</si>
  <si>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</si>
  <si>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</si>
  <si>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</si>
  <si>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</si>
  <si>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</si>
  <si>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</si>
  <si>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</si>
  <si>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</si>
  <si>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</si>
  <si>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</si>
  <si>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</si>
  <si>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</si>
  <si>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</si>
  <si>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</si>
  <si>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</si>
  <si>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</si>
  <si>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</si>
  <si>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</si>
  <si>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</si>
  <si>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</si>
  <si>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</si>
  <si>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</si>
  <si>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</si>
  <si>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</si>
  <si>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</si>
  <si>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</si>
  <si>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</si>
  <si>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</si>
  <si>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</si>
  <si>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</si>
  <si>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</si>
  <si>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</si>
  <si>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</si>
  <si>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</si>
  <si>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</si>
  <si>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</si>
  <si>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</si>
  <si>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</si>
  <si>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</si>
  <si>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</si>
  <si>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</si>
  <si>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</si>
  <si>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</si>
  <si>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</si>
  <si>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</si>
  <si>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</si>
  <si>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</si>
  <si>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</si>
  <si>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</si>
  <si>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</si>
  <si>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</si>
  <si>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</si>
  <si>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</si>
  <si>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</si>
  <si>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</si>
  <si>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</si>
  <si>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</si>
  <si>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</si>
  <si>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</si>
  <si>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</si>
  <si>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</si>
  <si>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</si>
  <si>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</si>
  <si>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</si>
  <si>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entryDate</t>
  </si>
  <si>
    <t>exitdate</t>
  </si>
  <si>
    <t>timePeriod</t>
  </si>
  <si>
    <t>noUnits</t>
  </si>
  <si>
    <t>plUnit</t>
  </si>
  <si>
    <t>plLac</t>
  </si>
  <si>
    <t>grossROI</t>
  </si>
  <si>
    <t>finalResult</t>
  </si>
  <si>
    <t>totalInvest</t>
  </si>
  <si>
    <t>netProfit</t>
  </si>
  <si>
    <t>totalAvg</t>
  </si>
  <si>
    <t>AnnualiseROI</t>
  </si>
  <si>
    <t>action</t>
  </si>
  <si>
    <t>target</t>
  </si>
  <si>
    <t>stopLoss</t>
  </si>
  <si>
    <t>exitDate</t>
  </si>
  <si>
    <t>exitPrice</t>
  </si>
  <si>
    <t>stockName</t>
  </si>
  <si>
    <t>entryPrice</t>
  </si>
  <si>
    <t>Anurag</t>
  </si>
  <si>
    <t>Reshma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</si>
</sst>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8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5" fillId="4" borderId="0" xfId="0" applyFont="1" applyFill="1" applyBorder="1"/>
    <xf numFmtId="0" fontId="5" fillId="4" borderId="15" xfId="0" applyFont="1" applyFill="1" applyBorder="1"/>
    <xf numFmtId="10" fontId="5" fillId="4" borderId="0" xfId="1" applyNumberFormat="1" applyFont="1" applyFill="1" applyBorder="1"/>
    <xf numFmtId="0" fontId="6" fillId="4" borderId="1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14" fontId="5" fillId="4" borderId="16" xfId="0" applyNumberFormat="1" applyFont="1" applyFill="1" applyBorder="1"/>
    <xf numFmtId="10" fontId="5" fillId="4" borderId="17" xfId="1" applyNumberFormat="1" applyFont="1" applyFill="1" applyBorder="1"/>
    <xf numFmtId="14" fontId="5" fillId="4" borderId="18" xfId="0" applyNumberFormat="1" applyFont="1" applyFill="1" applyBorder="1"/>
    <xf numFmtId="14" fontId="5" fillId="4" borderId="19" xfId="0" applyNumberFormat="1" applyFont="1" applyFill="1" applyBorder="1"/>
    <xf numFmtId="0" fontId="5" fillId="4" borderId="19" xfId="0" applyFont="1" applyFill="1" applyBorder="1"/>
    <xf numFmtId="10" fontId="5" fillId="4" borderId="19" xfId="1" applyNumberFormat="1" applyFont="1" applyFill="1" applyBorder="1"/>
    <xf numFmtId="9" fontId="5" fillId="4" borderId="1" xfId="0" applyNumberFormat="1" applyFont="1" applyFill="1" applyBorder="1"/>
    <xf numFmtId="0" fontId="5" fillId="4" borderId="20" xfId="0" applyFont="1" applyFill="1" applyBorder="1"/>
    <xf numFmtId="0" fontId="5" fillId="4" borderId="21" xfId="0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4" fontId="5" fillId="4" borderId="22" xfId="0" applyNumberFormat="1" applyFont="1" applyFill="1" applyBorder="1"/>
    <xf numFmtId="0" fontId="5" fillId="4" borderId="23" xfId="0" applyFont="1" applyFill="1" applyBorder="1"/>
    <xf numFmtId="14" fontId="5" fillId="4" borderId="24" xfId="0" applyNumberFormat="1" applyFont="1" applyFill="1" applyBorder="1"/>
    <xf numFmtId="14" fontId="5" fillId="4" borderId="25" xfId="0" applyNumberFormat="1" applyFont="1" applyFill="1" applyBorder="1"/>
    <xf numFmtId="0" fontId="5" fillId="4" borderId="25" xfId="0" applyFont="1" applyFill="1" applyBorder="1"/>
    <xf numFmtId="10" fontId="5" fillId="4" borderId="25" xfId="1" applyNumberFormat="1" applyFont="1" applyFill="1" applyBorder="1"/>
    <xf numFmtId="9" fontId="5" fillId="4" borderId="25" xfId="0" applyNumberFormat="1" applyFont="1" applyFill="1" applyBorder="1"/>
    <xf numFmtId="0" fontId="5" fillId="4" borderId="26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5" xfId="0" applyFont="1" applyFill="1" applyBorder="1"/>
    <xf numFmtId="0" fontId="7" fillId="4" borderId="1" xfId="0" applyFont="1" applyFill="1" applyBorder="1"/>
    <xf numFmtId="0" fontId="7" fillId="4" borderId="25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5" xfId="0" applyFont="1" applyFill="1" applyBorder="1"/>
    <xf numFmtId="0" fontId="5" fillId="5" borderId="27" xfId="0" applyFont="1" applyFill="1" applyBorder="1"/>
    <xf numFmtId="0" fontId="5" fillId="5" borderId="28" xfId="0" applyFont="1" applyFill="1" applyBorder="1"/>
    <xf numFmtId="0" fontId="9" fillId="0" borderId="29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10" fontId="10" fillId="4" borderId="0" xfId="1" applyNumberFormat="1" applyFon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0" fontId="10" fillId="4" borderId="1" xfId="1" applyNumberFormat="1" applyFont="1" applyFill="1" applyBorder="1" applyAlignment="1">
      <alignment horizontal="center"/>
    </xf>
    <xf numFmtId="2" fontId="10" fillId="4" borderId="1" xfId="1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10" fontId="10" fillId="4" borderId="0" xfId="1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14" fontId="10" fillId="4" borderId="16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2" fontId="10" fillId="4" borderId="1" xfId="1" applyNumberFormat="1" applyFont="1" applyFill="1" applyBorder="1" applyAlignment="1">
      <alignment horizontal="center" vertical="center"/>
    </xf>
    <xf numFmtId="10" fontId="10" fillId="4" borderId="17" xfId="1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14" fontId="10" fillId="4" borderId="18" xfId="0" applyNumberFormat="1" applyFont="1" applyFill="1" applyBorder="1" applyAlignment="1">
      <alignment horizontal="center" vertical="center"/>
    </xf>
    <xf numFmtId="14" fontId="10" fillId="4" borderId="19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0" fontId="10" fillId="4" borderId="19" xfId="1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9" fontId="10" fillId="0" borderId="0" xfId="1" applyFont="1" applyBorder="1" applyAlignment="1">
      <alignment horizontal="center"/>
    </xf>
    <xf numFmtId="9" fontId="1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wrapText="1"/>
    </xf>
    <xf numFmtId="14" fontId="10" fillId="11" borderId="8" xfId="0" applyNumberFormat="1" applyFont="1" applyFill="1" applyBorder="1" applyAlignment="1">
      <alignment horizontal="center" vertical="center"/>
    </xf>
    <xf numFmtId="14" fontId="10" fillId="11" borderId="10" xfId="0" applyNumberFormat="1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9" fontId="13" fillId="0" borderId="1" xfId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10" fillId="4" borderId="22" xfId="0" applyNumberFormat="1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9" fontId="10" fillId="4" borderId="1" xfId="0" applyNumberFormat="1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10" fillId="4" borderId="24" xfId="0" applyNumberFormat="1" applyFont="1" applyFill="1" applyBorder="1" applyAlignment="1">
      <alignment horizontal="center"/>
    </xf>
    <xf numFmtId="14" fontId="10" fillId="4" borderId="25" xfId="0" applyNumberFormat="1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10" fontId="10" fillId="4" borderId="25" xfId="1" applyNumberFormat="1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9" fontId="10" fillId="4" borderId="25" xfId="0" applyNumberFormat="1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2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7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wrapText="1"/>
    </xf>
    <xf numFmtId="0" fontId="6" fillId="0" borderId="3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2" xfId="0" applyFont="1" applyFill="1" applyBorder="1" applyAlignment="1">
      <alignment horizontal="center" wrapText="1"/>
    </xf>
    <xf numFmtId="0" fontId="6" fillId="4" borderId="33" xfId="0" applyFont="1" applyFill="1" applyBorder="1" applyAlignment="1">
      <alignment horizontal="center" wrapText="1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0" fillId="4" borderId="22" xfId="0" applyFont="1" applyFill="1" applyBorder="1" applyAlignment="1">
      <alignment horizont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13" fillId="0" borderId="31" xfId="0" applyFont="1" applyFill="1" applyBorder="1" applyAlignment="1">
      <alignment horizontal="center" wrapText="1"/>
    </xf>
    <xf numFmtId="0" fontId="10" fillId="4" borderId="2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abSelected="1" workbookViewId="0">
      <selection activeCell="H20" sqref="H20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216" t="s">
        <v>49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222" t="s">
        <v>118</v>
      </c>
      <c r="B10" s="222"/>
      <c r="C10" s="222"/>
      <c r="D10" s="222"/>
      <c r="E10" s="222"/>
      <c r="F10" s="222"/>
      <c r="G10" s="222"/>
      <c r="H10" s="222"/>
      <c r="I10" s="222"/>
      <c r="J10" s="222"/>
    </row>
    <row r="11" spans="1:14">
      <c r="A11" s="222"/>
      <c r="B11" s="222"/>
      <c r="C11" s="222"/>
      <c r="D11" s="222"/>
      <c r="E11" s="222"/>
      <c r="F11" s="222"/>
      <c r="G11" s="222"/>
      <c r="H11" s="222"/>
      <c r="I11" s="222"/>
      <c r="J11" s="222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  <c r="H20" s="4" t="s">
        <v>146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207" t="s">
        <v>43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9"/>
      <c r="O30" s="217" t="s">
        <v>87</v>
      </c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9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90" t="s">
        <v>25</v>
      </c>
      <c r="B34" s="190"/>
      <c r="C34" s="190"/>
      <c r="D34" s="190"/>
      <c r="E34" s="190"/>
      <c r="F34" s="190"/>
      <c r="G34" s="190"/>
      <c r="H34" s="190"/>
      <c r="I34" s="190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91"/>
      <c r="L35" s="192"/>
      <c r="M35" s="192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93" t="s">
        <v>0</v>
      </c>
      <c r="B39" s="195" t="s">
        <v>12</v>
      </c>
      <c r="C39" s="196" t="s">
        <v>37</v>
      </c>
      <c r="D39" s="196" t="s">
        <v>19</v>
      </c>
      <c r="E39" s="196" t="s">
        <v>20</v>
      </c>
      <c r="F39" s="223" t="s">
        <v>21</v>
      </c>
      <c r="G39" s="223" t="s">
        <v>27</v>
      </c>
      <c r="H39" s="223" t="s">
        <v>22</v>
      </c>
      <c r="I39" s="196" t="s">
        <v>13</v>
      </c>
      <c r="J39" s="196" t="s">
        <v>14</v>
      </c>
      <c r="K39" s="196" t="s">
        <v>23</v>
      </c>
      <c r="L39" s="196" t="s">
        <v>24</v>
      </c>
      <c r="O39" s="220" t="s">
        <v>37</v>
      </c>
      <c r="P39" s="199" t="s">
        <v>27</v>
      </c>
      <c r="Q39" s="199" t="s">
        <v>50</v>
      </c>
      <c r="R39" s="199" t="s">
        <v>38</v>
      </c>
      <c r="S39" s="199" t="s">
        <v>40</v>
      </c>
      <c r="T39" s="199" t="s">
        <v>39</v>
      </c>
      <c r="U39" s="199" t="s">
        <v>23</v>
      </c>
      <c r="V39" s="199" t="s">
        <v>24</v>
      </c>
      <c r="W39" s="199" t="s">
        <v>44</v>
      </c>
      <c r="X39" s="199" t="s">
        <v>45</v>
      </c>
      <c r="Y39" s="199" t="s">
        <v>46</v>
      </c>
      <c r="Z39" s="199" t="s">
        <v>47</v>
      </c>
      <c r="AA39" s="215" t="s">
        <v>48</v>
      </c>
    </row>
    <row r="40" spans="1:27">
      <c r="A40" s="194"/>
      <c r="B40" s="195"/>
      <c r="C40" s="197"/>
      <c r="D40" s="197"/>
      <c r="E40" s="197"/>
      <c r="F40" s="223"/>
      <c r="G40" s="223"/>
      <c r="H40" s="223"/>
      <c r="I40" s="197"/>
      <c r="J40" s="197"/>
      <c r="K40" s="197"/>
      <c r="L40" s="197"/>
      <c r="O40" s="22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215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224" t="s">
        <v>101</v>
      </c>
      <c r="B45" s="225"/>
      <c r="C45" s="225"/>
      <c r="D45" s="225"/>
      <c r="E45" s="225"/>
      <c r="F45" s="225"/>
      <c r="G45" s="225"/>
      <c r="H45" s="225"/>
      <c r="I45" s="221" t="s">
        <v>102</v>
      </c>
      <c r="J45" s="221"/>
      <c r="K45" s="221"/>
      <c r="L45" s="221"/>
    </row>
    <row r="48" spans="1:27">
      <c r="A48" s="5" t="s">
        <v>86</v>
      </c>
    </row>
    <row r="49" spans="1:20">
      <c r="A49" s="202" t="s">
        <v>2</v>
      </c>
      <c r="B49" s="203"/>
      <c r="C49" s="65"/>
      <c r="D49" s="4" t="s">
        <v>103</v>
      </c>
    </row>
    <row r="50" spans="1:20">
      <c r="A50" s="204" t="s">
        <v>3</v>
      </c>
      <c r="B50" s="205"/>
      <c r="C50" s="66"/>
      <c r="D50" s="4" t="s">
        <v>51</v>
      </c>
    </row>
    <row r="51" spans="1:20">
      <c r="A51" s="204" t="s">
        <v>4</v>
      </c>
      <c r="B51" s="205"/>
      <c r="C51" s="66"/>
      <c r="D51" s="4" t="s">
        <v>52</v>
      </c>
    </row>
    <row r="52" spans="1:20">
      <c r="A52" s="202" t="s">
        <v>36</v>
      </c>
      <c r="B52" s="203"/>
      <c r="C52" s="65"/>
      <c r="D52" s="4" t="s">
        <v>104</v>
      </c>
    </row>
    <row r="53" spans="1:20">
      <c r="A53" s="204" t="s">
        <v>5</v>
      </c>
      <c r="B53" s="205"/>
      <c r="C53" s="66"/>
      <c r="D53" s="4" t="s">
        <v>53</v>
      </c>
      <c r="H53" s="4" t="s">
        <v>54</v>
      </c>
    </row>
    <row r="54" spans="1:20" ht="42.75" customHeight="1">
      <c r="A54" s="202" t="s">
        <v>6</v>
      </c>
      <c r="B54" s="203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202" t="s">
        <v>7</v>
      </c>
      <c r="B55" s="203"/>
      <c r="C55" s="65"/>
      <c r="D55" s="4" t="s">
        <v>55</v>
      </c>
      <c r="I55" s="4" t="s">
        <v>57</v>
      </c>
      <c r="T55" s="4" t="s">
        <v>54</v>
      </c>
    </row>
    <row r="56" spans="1:20">
      <c r="A56" s="226" t="s">
        <v>0</v>
      </c>
      <c r="B56" s="227"/>
      <c r="C56" s="80"/>
      <c r="D56" s="4" t="s">
        <v>105</v>
      </c>
    </row>
    <row r="57" spans="1:20">
      <c r="A57" s="228" t="s">
        <v>12</v>
      </c>
      <c r="B57" s="228"/>
      <c r="C57" s="80"/>
      <c r="D57" s="4" t="s">
        <v>105</v>
      </c>
    </row>
    <row r="58" spans="1:20">
      <c r="A58" s="229" t="s">
        <v>19</v>
      </c>
      <c r="B58" s="230"/>
      <c r="C58" s="81"/>
      <c r="D58" s="4" t="s">
        <v>105</v>
      </c>
    </row>
    <row r="59" spans="1:20">
      <c r="A59" s="229" t="s">
        <v>20</v>
      </c>
      <c r="B59" s="230"/>
      <c r="C59" s="81"/>
      <c r="D59" s="4" t="s">
        <v>105</v>
      </c>
    </row>
    <row r="60" spans="1:20">
      <c r="A60" s="212" t="s">
        <v>21</v>
      </c>
      <c r="B60" s="212"/>
      <c r="C60" s="81"/>
      <c r="D60" s="4" t="s">
        <v>105</v>
      </c>
    </row>
    <row r="61" spans="1:20">
      <c r="A61" s="206" t="s">
        <v>22</v>
      </c>
      <c r="B61" s="206"/>
      <c r="C61" s="82"/>
      <c r="D61" s="4" t="s">
        <v>105</v>
      </c>
      <c r="K61" s="4" t="s">
        <v>58</v>
      </c>
    </row>
    <row r="62" spans="1:20">
      <c r="A62" s="213" t="s">
        <v>13</v>
      </c>
      <c r="B62" s="214"/>
      <c r="C62" s="82"/>
      <c r="D62" s="4" t="s">
        <v>55</v>
      </c>
      <c r="K62" s="4" t="s">
        <v>59</v>
      </c>
    </row>
    <row r="63" spans="1:20">
      <c r="A63" s="213" t="s">
        <v>14</v>
      </c>
      <c r="B63" s="214"/>
      <c r="C63" s="82"/>
      <c r="D63" s="4" t="s">
        <v>55</v>
      </c>
      <c r="K63" s="4" t="s">
        <v>60</v>
      </c>
    </row>
    <row r="64" spans="1:20">
      <c r="A64" s="213" t="s">
        <v>23</v>
      </c>
      <c r="B64" s="214"/>
      <c r="C64" s="82"/>
      <c r="D64" s="4" t="s">
        <v>55</v>
      </c>
    </row>
    <row r="65" spans="1:11">
      <c r="A65" s="213" t="s">
        <v>24</v>
      </c>
      <c r="B65" s="214"/>
      <c r="C65" s="82"/>
      <c r="D65" s="4" t="s">
        <v>55</v>
      </c>
    </row>
    <row r="66" spans="1:11">
      <c r="A66" s="206" t="s">
        <v>37</v>
      </c>
      <c r="B66" s="206"/>
      <c r="C66" s="82"/>
      <c r="D66" s="4" t="s">
        <v>105</v>
      </c>
    </row>
    <row r="67" spans="1:11">
      <c r="A67" s="206" t="s">
        <v>27</v>
      </c>
      <c r="B67" s="206"/>
      <c r="C67" s="82"/>
      <c r="D67" s="4" t="str">
        <f>D61</f>
        <v>will come from excel file upload</v>
      </c>
    </row>
    <row r="68" spans="1:11">
      <c r="A68" s="206" t="s">
        <v>50</v>
      </c>
      <c r="B68" s="206"/>
      <c r="C68" s="82"/>
      <c r="D68" s="4" t="s">
        <v>55</v>
      </c>
    </row>
    <row r="69" spans="1:11">
      <c r="A69" s="206" t="s">
        <v>38</v>
      </c>
      <c r="B69" s="206"/>
      <c r="C69" s="82"/>
      <c r="D69" s="4" t="s">
        <v>55</v>
      </c>
      <c r="K69" s="4" t="s">
        <v>61</v>
      </c>
    </row>
    <row r="70" spans="1:11">
      <c r="A70" s="206" t="s">
        <v>40</v>
      </c>
      <c r="B70" s="206"/>
      <c r="C70" s="82"/>
      <c r="D70" s="4" t="s">
        <v>55</v>
      </c>
      <c r="K70" s="4" t="s">
        <v>59</v>
      </c>
    </row>
    <row r="71" spans="1:11">
      <c r="A71" s="206" t="s">
        <v>39</v>
      </c>
      <c r="B71" s="206"/>
      <c r="C71" s="82"/>
      <c r="D71" s="4" t="s">
        <v>55</v>
      </c>
      <c r="K71" s="4" t="s">
        <v>60</v>
      </c>
    </row>
    <row r="72" spans="1:11">
      <c r="A72" s="206" t="s">
        <v>23</v>
      </c>
      <c r="B72" s="206"/>
      <c r="C72" s="82"/>
      <c r="D72" s="4" t="s">
        <v>55</v>
      </c>
      <c r="K72" s="4" t="s">
        <v>62</v>
      </c>
    </row>
    <row r="73" spans="1:11">
      <c r="A73" s="206" t="s">
        <v>24</v>
      </c>
      <c r="B73" s="206"/>
      <c r="C73" s="82"/>
      <c r="D73" s="4" t="s">
        <v>55</v>
      </c>
      <c r="K73" s="4" t="s">
        <v>63</v>
      </c>
    </row>
    <row r="74" spans="1:11">
      <c r="A74" s="206" t="s">
        <v>44</v>
      </c>
      <c r="B74" s="206"/>
      <c r="C74" s="82"/>
      <c r="D74" s="4" t="s">
        <v>55</v>
      </c>
      <c r="K74" s="4" t="s">
        <v>64</v>
      </c>
    </row>
    <row r="75" spans="1:11">
      <c r="A75" s="206" t="s">
        <v>45</v>
      </c>
      <c r="B75" s="206"/>
      <c r="C75" s="82"/>
      <c r="D75" s="4" t="s">
        <v>55</v>
      </c>
      <c r="K75" s="4" t="s">
        <v>65</v>
      </c>
    </row>
    <row r="76" spans="1:11">
      <c r="A76" s="206" t="s">
        <v>46</v>
      </c>
      <c r="B76" s="206"/>
      <c r="C76" s="82"/>
      <c r="D76" s="4" t="s">
        <v>55</v>
      </c>
      <c r="K76" s="4" t="s">
        <v>66</v>
      </c>
    </row>
    <row r="77" spans="1:11">
      <c r="A77" s="206" t="s">
        <v>47</v>
      </c>
      <c r="B77" s="206"/>
      <c r="C77" s="82"/>
      <c r="D77" s="4" t="s">
        <v>55</v>
      </c>
      <c r="K77" s="4" t="s">
        <v>67</v>
      </c>
    </row>
    <row r="78" spans="1:11">
      <c r="A78" s="206" t="s">
        <v>48</v>
      </c>
      <c r="B78" s="206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207" t="s">
        <v>43</v>
      </c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9"/>
      <c r="O82" s="187" t="s">
        <v>87</v>
      </c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9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90" t="s">
        <v>25</v>
      </c>
      <c r="B86" s="190"/>
      <c r="C86" s="190"/>
      <c r="D86" s="190"/>
      <c r="E86" s="190"/>
      <c r="F86" s="190"/>
      <c r="G86" s="190"/>
      <c r="H86" s="190"/>
      <c r="I86" s="190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91"/>
      <c r="L87" s="192"/>
      <c r="M87" s="192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93" t="s">
        <v>0</v>
      </c>
      <c r="B91" s="195" t="s">
        <v>12</v>
      </c>
      <c r="C91" s="233" t="s">
        <v>125</v>
      </c>
      <c r="D91" s="198" t="s">
        <v>37</v>
      </c>
      <c r="E91" s="196" t="s">
        <v>19</v>
      </c>
      <c r="F91" s="24" t="s">
        <v>20</v>
      </c>
      <c r="G91" s="196" t="s">
        <v>21</v>
      </c>
      <c r="H91" s="210" t="s">
        <v>27</v>
      </c>
      <c r="I91" s="196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98" t="s">
        <v>37</v>
      </c>
      <c r="P91" s="199" t="s">
        <v>27</v>
      </c>
      <c r="Q91" s="199" t="s">
        <v>50</v>
      </c>
      <c r="R91" s="199" t="s">
        <v>38</v>
      </c>
      <c r="S91" s="199" t="s">
        <v>40</v>
      </c>
      <c r="T91" s="199" t="s">
        <v>76</v>
      </c>
      <c r="U91" s="199" t="s">
        <v>23</v>
      </c>
      <c r="V91" s="199" t="s">
        <v>24</v>
      </c>
      <c r="W91" s="199" t="s">
        <v>44</v>
      </c>
      <c r="X91" s="199" t="s">
        <v>45</v>
      </c>
      <c r="Y91" s="199" t="s">
        <v>46</v>
      </c>
      <c r="Z91" s="199" t="s">
        <v>47</v>
      </c>
      <c r="AA91" s="199" t="s">
        <v>48</v>
      </c>
      <c r="AB91" s="199" t="s">
        <v>73</v>
      </c>
      <c r="AC91" s="199" t="s">
        <v>74</v>
      </c>
      <c r="AD91" s="200" t="s">
        <v>75</v>
      </c>
    </row>
    <row r="92" spans="1:33">
      <c r="A92" s="194"/>
      <c r="B92" s="195"/>
      <c r="C92" s="234"/>
      <c r="D92" s="198"/>
      <c r="E92" s="197"/>
      <c r="F92" s="26"/>
      <c r="G92" s="197"/>
      <c r="H92" s="211"/>
      <c r="I92" s="197"/>
      <c r="J92" s="26"/>
      <c r="K92" s="26"/>
      <c r="L92" s="26"/>
      <c r="M92" s="26"/>
      <c r="O92" s="198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200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231" t="s">
        <v>101</v>
      </c>
      <c r="B97" s="232"/>
      <c r="C97" s="232"/>
      <c r="D97" s="232"/>
      <c r="E97" s="232"/>
      <c r="F97" s="232"/>
      <c r="G97" s="232"/>
      <c r="H97" s="232"/>
      <c r="I97" s="232"/>
      <c r="J97" s="221" t="s">
        <v>102</v>
      </c>
      <c r="K97" s="221"/>
      <c r="L97" s="221"/>
      <c r="M97" s="221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99" t="s">
        <v>76</v>
      </c>
      <c r="B101" s="199"/>
      <c r="C101" s="83"/>
      <c r="D101" s="4" t="s">
        <v>78</v>
      </c>
    </row>
    <row r="102" spans="1:31">
      <c r="A102" s="199" t="s">
        <v>23</v>
      </c>
      <c r="B102" s="199"/>
      <c r="C102" s="83"/>
      <c r="D102" s="4" t="s">
        <v>82</v>
      </c>
    </row>
    <row r="103" spans="1:31">
      <c r="A103" s="199" t="s">
        <v>44</v>
      </c>
      <c r="B103" s="199"/>
      <c r="C103" s="83"/>
      <c r="D103" s="4" t="s">
        <v>83</v>
      </c>
    </row>
    <row r="104" spans="1:31">
      <c r="A104" s="199" t="s">
        <v>73</v>
      </c>
      <c r="B104" s="199"/>
      <c r="C104" s="83"/>
      <c r="D104" s="4" t="s">
        <v>79</v>
      </c>
    </row>
    <row r="105" spans="1:31">
      <c r="A105" s="199" t="s">
        <v>74</v>
      </c>
      <c r="B105" s="199"/>
      <c r="C105" s="83"/>
      <c r="D105" s="4" t="s">
        <v>80</v>
      </c>
    </row>
    <row r="106" spans="1:31">
      <c r="A106" s="200" t="s">
        <v>75</v>
      </c>
      <c r="B106" s="200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207" t="s">
        <v>43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9"/>
      <c r="O111" s="187" t="s">
        <v>87</v>
      </c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  <c r="AE111" s="189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90" t="s">
        <v>25</v>
      </c>
      <c r="B115" s="190"/>
      <c r="C115" s="190"/>
      <c r="D115" s="190"/>
      <c r="E115" s="190"/>
      <c r="F115" s="190"/>
      <c r="G115" s="190"/>
      <c r="H115" s="190"/>
      <c r="I115" s="190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91"/>
      <c r="L116" s="192"/>
      <c r="M116" s="192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93" t="s">
        <v>0</v>
      </c>
      <c r="B120" s="195" t="s">
        <v>12</v>
      </c>
      <c r="C120" s="233" t="s">
        <v>123</v>
      </c>
      <c r="D120" s="237" t="s">
        <v>37</v>
      </c>
      <c r="E120" s="196" t="s">
        <v>122</v>
      </c>
      <c r="F120" s="24" t="s">
        <v>93</v>
      </c>
      <c r="G120" s="196" t="s">
        <v>21</v>
      </c>
      <c r="H120" s="235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98" t="s">
        <v>37</v>
      </c>
      <c r="P120" s="199" t="s">
        <v>27</v>
      </c>
      <c r="Q120" s="199" t="s">
        <v>50</v>
      </c>
      <c r="R120" s="199" t="s">
        <v>38</v>
      </c>
      <c r="S120" s="199" t="s">
        <v>40</v>
      </c>
      <c r="T120" s="199" t="s">
        <v>76</v>
      </c>
      <c r="U120" s="199" t="s">
        <v>23</v>
      </c>
      <c r="V120" s="199" t="s">
        <v>24</v>
      </c>
      <c r="W120" s="199" t="s">
        <v>44</v>
      </c>
      <c r="X120" s="199" t="s">
        <v>45</v>
      </c>
      <c r="Y120" s="199" t="s">
        <v>46</v>
      </c>
      <c r="Z120" s="199" t="s">
        <v>47</v>
      </c>
      <c r="AA120" s="199" t="s">
        <v>48</v>
      </c>
      <c r="AB120" s="199" t="s">
        <v>73</v>
      </c>
      <c r="AC120" s="201" t="s">
        <v>95</v>
      </c>
      <c r="AD120" s="199" t="s">
        <v>74</v>
      </c>
      <c r="AE120" s="200" t="s">
        <v>75</v>
      </c>
    </row>
    <row r="121" spans="1:34">
      <c r="A121" s="194"/>
      <c r="B121" s="195"/>
      <c r="C121" s="234"/>
      <c r="D121" s="238"/>
      <c r="E121" s="197"/>
      <c r="F121" s="26"/>
      <c r="G121" s="197"/>
      <c r="H121" s="236"/>
      <c r="I121" s="25"/>
      <c r="J121" s="26"/>
      <c r="K121" s="26"/>
      <c r="L121" s="26"/>
      <c r="M121" s="26"/>
      <c r="O121" s="198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201"/>
      <c r="AD121" s="199"/>
      <c r="AE121" s="200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231" t="s">
        <v>101</v>
      </c>
      <c r="B126" s="232"/>
      <c r="C126" s="232"/>
      <c r="D126" s="232"/>
      <c r="E126" s="232"/>
      <c r="F126" s="232"/>
      <c r="G126" s="232"/>
      <c r="H126" s="232"/>
      <c r="I126" s="232"/>
      <c r="J126" s="221" t="s">
        <v>102</v>
      </c>
      <c r="K126" s="221"/>
      <c r="L126" s="221"/>
      <c r="M126" s="221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A24" sqref="A24"/>
    </sheetView>
  </sheetViews>
  <sheetFormatPr defaultRowHeight="12.75"/>
  <cols>
    <col min="1" max="2" width="9.140625" style="134"/>
    <col min="3" max="3" width="10.85546875" style="134" customWidth="1"/>
    <col min="4" max="6" width="9.140625" style="134"/>
    <col min="7" max="7" width="11" style="134" bestFit="1" customWidth="1"/>
    <col min="8" max="8" width="9.28515625" style="134" bestFit="1" customWidth="1"/>
    <col min="9" max="10" width="9.140625" style="134"/>
    <col min="11" max="11" width="8.5703125" style="134" customWidth="1"/>
    <col min="12" max="12" width="10.140625" style="134" customWidth="1"/>
    <col min="13" max="13" width="9.140625" style="134"/>
    <col min="14" max="14" width="11" style="134" bestFit="1" customWidth="1"/>
    <col min="15" max="15" width="10.7109375" style="134" bestFit="1" customWidth="1"/>
    <col min="16" max="16" width="6.28515625" style="134" customWidth="1"/>
    <col min="17" max="17" width="6.7109375" style="134" customWidth="1"/>
    <col min="18" max="18" width="6.85546875" style="134" customWidth="1"/>
    <col min="19" max="19" width="7.140625" style="134" customWidth="1"/>
    <col min="20" max="20" width="7" style="134" customWidth="1"/>
    <col min="21" max="21" width="7.42578125" style="134" customWidth="1"/>
    <col min="22" max="22" width="7.7109375" style="134" customWidth="1"/>
    <col min="23" max="23" width="7.28515625" style="134" customWidth="1"/>
    <col min="24" max="24" width="7" style="134" customWidth="1"/>
    <col min="25" max="16384" width="9.140625" style="134"/>
  </cols>
  <sheetData>
    <row r="1" spans="1:26" s="132" customFormat="1" ht="17.25" thickTop="1" thickBot="1">
      <c r="A1" s="247" t="s">
        <v>43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9"/>
      <c r="N1" s="239" t="s">
        <v>87</v>
      </c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1"/>
    </row>
    <row r="2" spans="1:26" s="132" customFormat="1" ht="17.25" thickTop="1" thickBo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spans="1:26" ht="13.5" thickTop="1">
      <c r="A3" s="149" t="s">
        <v>8</v>
      </c>
      <c r="B3" s="149"/>
      <c r="C3" s="149" t="s">
        <v>1</v>
      </c>
      <c r="D3" s="149"/>
      <c r="E3" s="149"/>
      <c r="F3" s="150" t="s">
        <v>106</v>
      </c>
      <c r="G3" s="149"/>
      <c r="H3" s="149"/>
      <c r="N3" s="98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</row>
    <row r="4" spans="1:26">
      <c r="A4" s="149" t="s">
        <v>9</v>
      </c>
      <c r="B4" s="149"/>
      <c r="C4" s="149" t="s">
        <v>10</v>
      </c>
      <c r="D4" s="149"/>
      <c r="E4" s="149"/>
      <c r="F4" s="150" t="s">
        <v>106</v>
      </c>
      <c r="G4" s="149"/>
      <c r="H4" s="149"/>
      <c r="N4" s="101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3"/>
    </row>
    <row r="5" spans="1:26">
      <c r="N5" s="101"/>
      <c r="O5" s="102"/>
      <c r="P5" s="102"/>
      <c r="Q5" s="102"/>
      <c r="R5" s="102"/>
      <c r="S5" s="102"/>
      <c r="T5" s="104"/>
      <c r="U5" s="102"/>
      <c r="V5" s="102"/>
      <c r="W5" s="102"/>
      <c r="X5" s="102"/>
      <c r="Y5" s="102"/>
      <c r="Z5" s="103"/>
    </row>
    <row r="6" spans="1:26" ht="15">
      <c r="C6" s="251" t="s">
        <v>25</v>
      </c>
      <c r="D6" s="251"/>
      <c r="E6" s="251"/>
      <c r="F6" s="251"/>
      <c r="G6" s="251"/>
      <c r="H6" s="251"/>
      <c r="I6" s="251"/>
      <c r="N6" s="101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</row>
    <row r="7" spans="1:26" ht="15" customHeight="1">
      <c r="C7" s="85" t="s">
        <v>2</v>
      </c>
      <c r="D7" s="86" t="s">
        <v>3</v>
      </c>
      <c r="E7" s="86" t="s">
        <v>4</v>
      </c>
      <c r="F7" s="85" t="s">
        <v>36</v>
      </c>
      <c r="G7" s="85" t="s">
        <v>5</v>
      </c>
      <c r="H7" s="85" t="s">
        <v>6</v>
      </c>
      <c r="I7" s="85" t="s">
        <v>7</v>
      </c>
      <c r="J7" s="136"/>
      <c r="K7" s="250"/>
      <c r="L7" s="250"/>
      <c r="M7" s="250"/>
      <c r="N7" s="101"/>
      <c r="O7" s="102"/>
      <c r="P7" s="102"/>
      <c r="Q7" s="102"/>
      <c r="R7" s="102"/>
      <c r="S7" s="102"/>
      <c r="T7" s="102"/>
      <c r="U7" s="87"/>
      <c r="V7" s="102"/>
      <c r="W7" s="102"/>
      <c r="X7" s="102"/>
      <c r="Y7" s="102"/>
      <c r="Z7" s="103"/>
    </row>
    <row r="8" spans="1:26">
      <c r="C8" s="128">
        <f>COUNTA(A14:A17)</f>
        <v>4</v>
      </c>
      <c r="D8" s="128">
        <f>COUNTIF(R14:R17,"&gt;=0")</f>
        <v>3</v>
      </c>
      <c r="E8" s="128">
        <f>COUNTIF(R14:R17,"&lt;0")</f>
        <v>1</v>
      </c>
      <c r="F8" s="128">
        <f>COUNTBLANK(H14:H17)</f>
        <v>0</v>
      </c>
      <c r="G8" s="137">
        <f>D8/(C8-F8)</f>
        <v>0.75</v>
      </c>
      <c r="H8" s="138">
        <f>X14</f>
        <v>2.3893566398631382E-3</v>
      </c>
      <c r="I8" s="138">
        <f>Z14</f>
        <v>5.206657752537585E-2</v>
      </c>
      <c r="K8" s="135"/>
      <c r="N8" s="105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7"/>
    </row>
    <row r="9" spans="1:26">
      <c r="A9" s="136"/>
      <c r="B9" s="136"/>
      <c r="C9" s="136"/>
      <c r="D9" s="136"/>
      <c r="E9" s="136"/>
      <c r="F9" s="139"/>
      <c r="G9" s="139"/>
      <c r="H9" s="140"/>
      <c r="I9" s="140"/>
      <c r="N9" s="101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3"/>
    </row>
    <row r="10" spans="1:26" s="141" customFormat="1" ht="15">
      <c r="C10" s="251" t="s">
        <v>26</v>
      </c>
      <c r="D10" s="251"/>
      <c r="E10" s="251"/>
      <c r="F10" s="251"/>
      <c r="G10" s="251"/>
      <c r="H10" s="251"/>
      <c r="I10" s="251"/>
      <c r="J10" s="251"/>
      <c r="N10" s="124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6"/>
    </row>
    <row r="11" spans="1:26" ht="15" customHeight="1">
      <c r="A11" s="252" t="s">
        <v>0</v>
      </c>
      <c r="B11" s="252" t="s">
        <v>12</v>
      </c>
      <c r="C11" s="245" t="s">
        <v>37</v>
      </c>
      <c r="D11" s="245" t="s">
        <v>19</v>
      </c>
      <c r="E11" s="245" t="s">
        <v>20</v>
      </c>
      <c r="F11" s="252" t="s">
        <v>21</v>
      </c>
      <c r="G11" s="245" t="s">
        <v>27</v>
      </c>
      <c r="H11" s="245" t="s">
        <v>22</v>
      </c>
      <c r="I11" s="245" t="s">
        <v>13</v>
      </c>
      <c r="J11" s="245" t="s">
        <v>14</v>
      </c>
      <c r="K11" s="245" t="s">
        <v>23</v>
      </c>
      <c r="L11" s="245" t="s">
        <v>24</v>
      </c>
      <c r="N11" s="243" t="s">
        <v>37</v>
      </c>
      <c r="O11" s="244" t="s">
        <v>27</v>
      </c>
      <c r="P11" s="244" t="s">
        <v>50</v>
      </c>
      <c r="Q11" s="244" t="s">
        <v>38</v>
      </c>
      <c r="R11" s="244" t="s">
        <v>40</v>
      </c>
      <c r="S11" s="244" t="s">
        <v>39</v>
      </c>
      <c r="T11" s="244" t="s">
        <v>23</v>
      </c>
      <c r="U11" s="244" t="s">
        <v>24</v>
      </c>
      <c r="V11" s="244" t="s">
        <v>44</v>
      </c>
      <c r="W11" s="244" t="s">
        <v>45</v>
      </c>
      <c r="X11" s="244" t="s">
        <v>46</v>
      </c>
      <c r="Y11" s="244" t="s">
        <v>47</v>
      </c>
      <c r="Z11" s="242" t="s">
        <v>48</v>
      </c>
    </row>
    <row r="12" spans="1:26">
      <c r="A12" s="253"/>
      <c r="B12" s="253"/>
      <c r="C12" s="246"/>
      <c r="D12" s="246"/>
      <c r="E12" s="246"/>
      <c r="F12" s="253"/>
      <c r="G12" s="246"/>
      <c r="H12" s="246"/>
      <c r="I12" s="246"/>
      <c r="J12" s="246"/>
      <c r="K12" s="246"/>
      <c r="L12" s="246"/>
      <c r="N12" s="243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2"/>
    </row>
    <row r="13" spans="1:26" ht="25.5">
      <c r="A13" s="144" t="s">
        <v>143</v>
      </c>
      <c r="B13" s="144" t="s">
        <v>138</v>
      </c>
      <c r="C13" s="152" t="s">
        <v>126</v>
      </c>
      <c r="D13" s="145" t="s">
        <v>144</v>
      </c>
      <c r="E13" s="145" t="s">
        <v>139</v>
      </c>
      <c r="F13" s="145" t="s">
        <v>140</v>
      </c>
      <c r="G13" s="145" t="s">
        <v>141</v>
      </c>
      <c r="H13" s="145" t="s">
        <v>142</v>
      </c>
      <c r="I13" s="145" t="s">
        <v>130</v>
      </c>
      <c r="J13" s="145" t="s">
        <v>131</v>
      </c>
      <c r="K13" s="145" t="s">
        <v>132</v>
      </c>
      <c r="L13" s="145" t="s">
        <v>133</v>
      </c>
      <c r="N13" s="146" t="s">
        <v>126</v>
      </c>
      <c r="O13" s="147" t="s">
        <v>127</v>
      </c>
      <c r="P13" s="147" t="s">
        <v>128</v>
      </c>
      <c r="Q13" s="147" t="s">
        <v>129</v>
      </c>
      <c r="R13" s="147" t="s">
        <v>130</v>
      </c>
      <c r="S13" s="147" t="s">
        <v>131</v>
      </c>
      <c r="T13" s="147" t="s">
        <v>132</v>
      </c>
      <c r="U13" s="147" t="s">
        <v>133</v>
      </c>
      <c r="V13" s="147" t="s">
        <v>134</v>
      </c>
      <c r="W13" s="147" t="s">
        <v>135</v>
      </c>
      <c r="X13" s="147" t="s">
        <v>132</v>
      </c>
      <c r="Y13" s="147" t="s">
        <v>136</v>
      </c>
      <c r="Z13" s="148" t="s">
        <v>137</v>
      </c>
    </row>
    <row r="14" spans="1:26" ht="15.75" customHeight="1">
      <c r="A14" s="143" t="s">
        <v>15</v>
      </c>
      <c r="B14" s="151" t="s">
        <v>42</v>
      </c>
      <c r="C14" s="153">
        <v>42229</v>
      </c>
      <c r="D14" s="128">
        <v>2399</v>
      </c>
      <c r="E14" s="128">
        <v>2415</v>
      </c>
      <c r="F14" s="128">
        <v>2385</v>
      </c>
      <c r="G14" s="155">
        <v>42234</v>
      </c>
      <c r="H14" s="128">
        <v>2392</v>
      </c>
      <c r="I14" s="128">
        <f t="shared" ref="I14:L17" si="0">R14</f>
        <v>-7</v>
      </c>
      <c r="J14" s="128">
        <f t="shared" si="0"/>
        <v>-287</v>
      </c>
      <c r="K14" s="156">
        <f t="shared" si="0"/>
        <v>-2.9178824510212586E-3</v>
      </c>
      <c r="L14" s="128" t="str">
        <f t="shared" si="0"/>
        <v>MISS</v>
      </c>
      <c r="N14" s="108">
        <v>42229</v>
      </c>
      <c r="O14" s="109">
        <v>42234</v>
      </c>
      <c r="P14" s="110">
        <f>O14-N14</f>
        <v>5</v>
      </c>
      <c r="Q14" s="110">
        <f>ROUNDDOWN(100000/D14,0)</f>
        <v>41</v>
      </c>
      <c r="R14" s="110">
        <f>IF(B14="BUY",H14-D14,D14-H14)</f>
        <v>-7</v>
      </c>
      <c r="S14" s="110">
        <f>Q14*R14</f>
        <v>-287</v>
      </c>
      <c r="T14" s="111">
        <f>S14/(D14*Q14)</f>
        <v>-2.9178824510212586E-3</v>
      </c>
      <c r="U14" s="110" t="str">
        <f>IF(T14&lt;0,"MISS","HIT")</f>
        <v>MISS</v>
      </c>
      <c r="V14" s="110">
        <f>Q14*D14+Q15*D15+Q16*D16+Q17*D17</f>
        <v>396341</v>
      </c>
      <c r="W14" s="110">
        <f>SUM(S14:S17)</f>
        <v>946.99999999999613</v>
      </c>
      <c r="X14" s="111">
        <f>(W14/V14)</f>
        <v>2.3893566398631382E-3</v>
      </c>
      <c r="Y14" s="112">
        <f>AVERAGE(P14:P17)</f>
        <v>16.75</v>
      </c>
      <c r="Z14" s="113">
        <f>(W14)/(V14*Y14/365)</f>
        <v>5.206657752537585E-2</v>
      </c>
    </row>
    <row r="15" spans="1:26">
      <c r="A15" s="143" t="s">
        <v>16</v>
      </c>
      <c r="B15" s="151" t="s">
        <v>41</v>
      </c>
      <c r="C15" s="154">
        <v>42195</v>
      </c>
      <c r="D15" s="128">
        <v>1896</v>
      </c>
      <c r="E15" s="128">
        <v>1914</v>
      </c>
      <c r="F15" s="128">
        <v>1885</v>
      </c>
      <c r="G15" s="155">
        <v>42231</v>
      </c>
      <c r="H15" s="128">
        <v>1893</v>
      </c>
      <c r="I15" s="128">
        <f t="shared" si="0"/>
        <v>3</v>
      </c>
      <c r="J15" s="128">
        <f t="shared" si="0"/>
        <v>156</v>
      </c>
      <c r="K15" s="156">
        <f t="shared" si="0"/>
        <v>1.5822784810126582E-3</v>
      </c>
      <c r="L15" s="128" t="str">
        <f t="shared" si="0"/>
        <v>HIT</v>
      </c>
      <c r="N15" s="108">
        <v>42195</v>
      </c>
      <c r="O15" s="109">
        <v>42231</v>
      </c>
      <c r="P15" s="110">
        <f>O15-N15</f>
        <v>36</v>
      </c>
      <c r="Q15" s="110">
        <f>ROUNDDOWN(100000/D15,0)</f>
        <v>52</v>
      </c>
      <c r="R15" s="110">
        <f>IF(B15="BUY",H15-D15,D15-H15)</f>
        <v>3</v>
      </c>
      <c r="S15" s="110">
        <f>Q15*R15</f>
        <v>156</v>
      </c>
      <c r="T15" s="111">
        <f>S15/(D15*Q15)</f>
        <v>1.5822784810126582E-3</v>
      </c>
      <c r="U15" s="110" t="str">
        <f>IF(T15&lt;0,"MISS","HIT")</f>
        <v>HIT</v>
      </c>
      <c r="V15" s="114"/>
      <c r="W15" s="114"/>
      <c r="X15" s="114"/>
      <c r="Y15" s="114"/>
      <c r="Z15" s="115"/>
    </row>
    <row r="16" spans="1:26">
      <c r="A16" s="143" t="s">
        <v>17</v>
      </c>
      <c r="B16" s="151" t="s">
        <v>42</v>
      </c>
      <c r="C16" s="153">
        <v>42235</v>
      </c>
      <c r="D16" s="128">
        <v>830</v>
      </c>
      <c r="E16" s="128">
        <v>837</v>
      </c>
      <c r="F16" s="128">
        <v>826</v>
      </c>
      <c r="G16" s="155">
        <v>42242</v>
      </c>
      <c r="H16" s="128">
        <v>837</v>
      </c>
      <c r="I16" s="128">
        <f t="shared" si="0"/>
        <v>7</v>
      </c>
      <c r="J16" s="128">
        <f t="shared" si="0"/>
        <v>840</v>
      </c>
      <c r="K16" s="156">
        <f t="shared" si="0"/>
        <v>8.4337349397590362E-3</v>
      </c>
      <c r="L16" s="128" t="str">
        <f t="shared" si="0"/>
        <v>HIT</v>
      </c>
      <c r="N16" s="108">
        <v>42235</v>
      </c>
      <c r="O16" s="109">
        <v>42242</v>
      </c>
      <c r="P16" s="110">
        <f>O16-N16</f>
        <v>7</v>
      </c>
      <c r="Q16" s="110">
        <f>ROUNDDOWN(100000/D16,0)</f>
        <v>120</v>
      </c>
      <c r="R16" s="110">
        <f>IF(B16="BUY",H16-D16,D16-H16)</f>
        <v>7</v>
      </c>
      <c r="S16" s="110">
        <f>Q16*R16</f>
        <v>840</v>
      </c>
      <c r="T16" s="111">
        <f>S16/(D16*Q16)</f>
        <v>8.4337349397590362E-3</v>
      </c>
      <c r="U16" s="110" t="str">
        <f>IF(T16&lt;0,"MISS","HIT")</f>
        <v>HIT</v>
      </c>
      <c r="V16" s="114"/>
      <c r="W16" s="114"/>
      <c r="X16" s="114"/>
      <c r="Y16" s="114"/>
      <c r="Z16" s="115"/>
    </row>
    <row r="17" spans="1:26" ht="13.5" thickBot="1">
      <c r="A17" s="143" t="s">
        <v>18</v>
      </c>
      <c r="B17" s="151" t="s">
        <v>42</v>
      </c>
      <c r="C17" s="153">
        <v>42197</v>
      </c>
      <c r="D17" s="128">
        <v>293.5</v>
      </c>
      <c r="E17" s="128">
        <v>297</v>
      </c>
      <c r="F17" s="128">
        <v>292</v>
      </c>
      <c r="G17" s="155">
        <v>42216</v>
      </c>
      <c r="H17" s="128">
        <v>294.2</v>
      </c>
      <c r="I17" s="128">
        <f t="shared" si="0"/>
        <v>0.69999999999998863</v>
      </c>
      <c r="J17" s="128">
        <f t="shared" si="0"/>
        <v>237.99999999999613</v>
      </c>
      <c r="K17" s="156">
        <f t="shared" si="0"/>
        <v>2.3850085178875251E-3</v>
      </c>
      <c r="L17" s="128" t="str">
        <f t="shared" si="0"/>
        <v>HIT</v>
      </c>
      <c r="N17" s="116">
        <v>42197</v>
      </c>
      <c r="O17" s="117">
        <v>42216</v>
      </c>
      <c r="P17" s="118">
        <f>O17-N17</f>
        <v>19</v>
      </c>
      <c r="Q17" s="118">
        <f>ROUNDDOWN(100000/D17,0)</f>
        <v>340</v>
      </c>
      <c r="R17" s="118">
        <f>IF(B17="BUY",H17-D17,D17-H17)</f>
        <v>0.69999999999998863</v>
      </c>
      <c r="S17" s="118">
        <f>Q17*R17</f>
        <v>237.99999999999613</v>
      </c>
      <c r="T17" s="119">
        <f>S17/(D17*Q17)</f>
        <v>2.3850085178875251E-3</v>
      </c>
      <c r="U17" s="118" t="str">
        <f>IF(T17&lt;0,"MISS","HIT")</f>
        <v>HIT</v>
      </c>
      <c r="V17" s="120"/>
      <c r="W17" s="120"/>
      <c r="X17" s="120"/>
      <c r="Y17" s="120"/>
      <c r="Z17" s="121"/>
    </row>
    <row r="18" spans="1:26" ht="15.75" thickTop="1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</row>
    <row r="20" spans="1:26">
      <c r="A20" s="149" t="s">
        <v>101</v>
      </c>
      <c r="B20" s="149"/>
      <c r="C20" s="149"/>
      <c r="D20" s="149"/>
      <c r="E20" s="149"/>
      <c r="F20" s="149"/>
    </row>
    <row r="21" spans="1:26">
      <c r="A21" s="149" t="s">
        <v>102</v>
      </c>
      <c r="B21" s="149"/>
      <c r="C21" s="149"/>
      <c r="D21" s="149"/>
      <c r="E21" s="149"/>
      <c r="F21" s="149"/>
    </row>
    <row r="24" spans="1:26">
      <c r="A24" s="134" t="s">
        <v>145</v>
      </c>
    </row>
  </sheetData>
  <mergeCells count="30">
    <mergeCell ref="K11:K12"/>
    <mergeCell ref="A1:L1"/>
    <mergeCell ref="K7:M7"/>
    <mergeCell ref="C6:I6"/>
    <mergeCell ref="I11:I12"/>
    <mergeCell ref="H11:H12"/>
    <mergeCell ref="G11:G12"/>
    <mergeCell ref="F11:F12"/>
    <mergeCell ref="L11:L12"/>
    <mergeCell ref="D11:D12"/>
    <mergeCell ref="J11:J12"/>
    <mergeCell ref="C11:C12"/>
    <mergeCell ref="B11:B12"/>
    <mergeCell ref="A11:A12"/>
    <mergeCell ref="C10:J10"/>
    <mergeCell ref="E11:E12"/>
    <mergeCell ref="N1:Z1"/>
    <mergeCell ref="Z11:Z12"/>
    <mergeCell ref="N11:N12"/>
    <mergeCell ref="O11:O12"/>
    <mergeCell ref="P11:P12"/>
    <mergeCell ref="U11:U12"/>
    <mergeCell ref="V11:V12"/>
    <mergeCell ref="W11:W12"/>
    <mergeCell ref="X11:X12"/>
    <mergeCell ref="Y11:Y12"/>
    <mergeCell ref="Q11:Q12"/>
    <mergeCell ref="R11:R12"/>
    <mergeCell ref="S11:S12"/>
    <mergeCell ref="T11:T1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sqref="A1:IV65536"/>
    </sheetView>
  </sheetViews>
  <sheetFormatPr defaultRowHeight="12.75"/>
  <cols>
    <col min="1" max="16384" width="9.140625" style="88"/>
  </cols>
  <sheetData>
    <row r="1" spans="1:30" ht="13.5" thickBot="1">
      <c r="A1" s="169" t="s">
        <v>84</v>
      </c>
      <c r="B1" s="169"/>
      <c r="C1" s="169"/>
      <c r="D1" s="169"/>
      <c r="E1" s="169"/>
      <c r="F1" s="169"/>
      <c r="G1" s="169"/>
      <c r="H1" s="170"/>
    </row>
    <row r="2" spans="1:30" ht="14.25" thickTop="1" thickBot="1">
      <c r="A2" s="263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5"/>
      <c r="O2" s="266" t="s">
        <v>87</v>
      </c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</row>
    <row r="3" spans="1:30" ht="13.5" thickTop="1">
      <c r="A3" s="129" t="s">
        <v>8</v>
      </c>
      <c r="B3" s="129"/>
      <c r="C3" s="129"/>
      <c r="E3" s="89" t="s">
        <v>106</v>
      </c>
      <c r="O3" s="171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172"/>
    </row>
    <row r="4" spans="1:30">
      <c r="A4" s="129" t="s">
        <v>9</v>
      </c>
      <c r="B4" s="129"/>
      <c r="C4" s="129"/>
      <c r="E4" s="89" t="s">
        <v>106</v>
      </c>
      <c r="O4" s="171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172"/>
    </row>
    <row r="5" spans="1:30">
      <c r="A5" s="129"/>
      <c r="B5" s="129"/>
      <c r="C5" s="129"/>
      <c r="O5" s="171"/>
      <c r="P5" s="92"/>
      <c r="Q5" s="92"/>
      <c r="R5" s="92"/>
      <c r="S5" s="92"/>
      <c r="T5" s="92"/>
      <c r="U5" s="93"/>
      <c r="V5" s="92"/>
      <c r="W5" s="92"/>
      <c r="X5" s="92"/>
      <c r="Y5" s="92"/>
      <c r="Z5" s="92"/>
      <c r="AA5" s="92"/>
      <c r="AB5" s="92"/>
      <c r="AC5" s="92"/>
      <c r="AD5" s="172"/>
    </row>
    <row r="6" spans="1:30">
      <c r="A6" s="269" t="s">
        <v>25</v>
      </c>
      <c r="B6" s="269"/>
      <c r="C6" s="269"/>
      <c r="D6" s="269"/>
      <c r="E6" s="269"/>
      <c r="F6" s="269"/>
      <c r="G6" s="269"/>
      <c r="H6" s="269"/>
      <c r="I6" s="269"/>
      <c r="O6" s="171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172"/>
    </row>
    <row r="7" spans="1:30" ht="38.25">
      <c r="A7" s="157" t="s">
        <v>2</v>
      </c>
      <c r="B7" s="158" t="s">
        <v>3</v>
      </c>
      <c r="C7" s="158" t="s">
        <v>4</v>
      </c>
      <c r="D7" s="157" t="s">
        <v>36</v>
      </c>
      <c r="E7" s="157" t="s">
        <v>5</v>
      </c>
      <c r="F7" s="157" t="s">
        <v>6</v>
      </c>
      <c r="G7" s="157" t="s">
        <v>7</v>
      </c>
      <c r="K7" s="270"/>
      <c r="L7" s="271"/>
      <c r="M7" s="271"/>
      <c r="O7" s="171"/>
      <c r="P7" s="92"/>
      <c r="Q7" s="92"/>
      <c r="R7" s="92"/>
      <c r="S7" s="92"/>
      <c r="T7" s="92"/>
      <c r="U7" s="92"/>
      <c r="V7" s="87"/>
      <c r="W7" s="92"/>
      <c r="X7" s="92"/>
      <c r="Y7" s="92"/>
      <c r="Z7" s="92"/>
      <c r="AA7" s="92"/>
      <c r="AB7" s="92"/>
      <c r="AC7" s="92"/>
      <c r="AD7" s="172"/>
    </row>
    <row r="8" spans="1:30">
      <c r="A8" s="159">
        <f>COUNTA(A13:A16)</f>
        <v>4</v>
      </c>
      <c r="B8" s="159">
        <f>COUNTIF(S13:S16,"&gt;=0")</f>
        <v>4</v>
      </c>
      <c r="C8" s="159">
        <f>COUNTIF(S13:S16,"&lt;0")</f>
        <v>0</v>
      </c>
      <c r="D8" s="159">
        <f>COUNTBLANK(I13:I16)</f>
        <v>0</v>
      </c>
      <c r="E8" s="160">
        <f>B8/(A8-D8)</f>
        <v>1</v>
      </c>
      <c r="F8" s="161">
        <f>Y13</f>
        <v>2.8362375464239333E-2</v>
      </c>
      <c r="G8" s="161">
        <f>AA13</f>
        <v>0.84508302403651891</v>
      </c>
      <c r="H8" s="129"/>
      <c r="I8" s="129"/>
      <c r="J8" s="129"/>
      <c r="K8" s="162"/>
      <c r="L8" s="129"/>
      <c r="M8" s="129"/>
      <c r="N8" s="129"/>
      <c r="O8" s="163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164"/>
    </row>
    <row r="9" spans="1:30">
      <c r="A9" s="122"/>
      <c r="B9" s="122"/>
      <c r="C9" s="122"/>
      <c r="D9" s="122"/>
      <c r="E9" s="122"/>
      <c r="F9" s="130"/>
      <c r="G9" s="130"/>
      <c r="H9" s="131"/>
      <c r="I9" s="131"/>
      <c r="O9" s="171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172"/>
    </row>
    <row r="10" spans="1:30">
      <c r="D10" s="129" t="s">
        <v>26</v>
      </c>
      <c r="O10" s="171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172"/>
    </row>
    <row r="11" spans="1:30" ht="25.5">
      <c r="A11" s="272" t="s">
        <v>0</v>
      </c>
      <c r="B11" s="274" t="s">
        <v>12</v>
      </c>
      <c r="C11" s="275" t="s">
        <v>125</v>
      </c>
      <c r="D11" s="259" t="s">
        <v>37</v>
      </c>
      <c r="E11" s="257" t="s">
        <v>19</v>
      </c>
      <c r="F11" s="165" t="s">
        <v>20</v>
      </c>
      <c r="G11" s="257" t="s">
        <v>21</v>
      </c>
      <c r="H11" s="255" t="s">
        <v>27</v>
      </c>
      <c r="I11" s="257" t="s">
        <v>22</v>
      </c>
      <c r="J11" s="165" t="s">
        <v>13</v>
      </c>
      <c r="K11" s="165" t="s">
        <v>72</v>
      </c>
      <c r="L11" s="165" t="s">
        <v>23</v>
      </c>
      <c r="M11" s="165" t="s">
        <v>24</v>
      </c>
      <c r="O11" s="259" t="s">
        <v>37</v>
      </c>
      <c r="P11" s="254" t="s">
        <v>27</v>
      </c>
      <c r="Q11" s="254" t="s">
        <v>50</v>
      </c>
      <c r="R11" s="254" t="s">
        <v>38</v>
      </c>
      <c r="S11" s="254" t="s">
        <v>40</v>
      </c>
      <c r="T11" s="254" t="s">
        <v>76</v>
      </c>
      <c r="U11" s="254" t="s">
        <v>23</v>
      </c>
      <c r="V11" s="254" t="s">
        <v>24</v>
      </c>
      <c r="W11" s="254" t="s">
        <v>44</v>
      </c>
      <c r="X11" s="254" t="s">
        <v>45</v>
      </c>
      <c r="Y11" s="254" t="s">
        <v>46</v>
      </c>
      <c r="Z11" s="254" t="s">
        <v>47</v>
      </c>
      <c r="AA11" s="254" t="s">
        <v>48</v>
      </c>
      <c r="AB11" s="254" t="s">
        <v>73</v>
      </c>
      <c r="AC11" s="254" t="s">
        <v>74</v>
      </c>
      <c r="AD11" s="277" t="s">
        <v>75</v>
      </c>
    </row>
    <row r="12" spans="1:30">
      <c r="A12" s="273"/>
      <c r="B12" s="274"/>
      <c r="C12" s="276"/>
      <c r="D12" s="259"/>
      <c r="E12" s="258"/>
      <c r="F12" s="166"/>
      <c r="G12" s="258"/>
      <c r="H12" s="256"/>
      <c r="I12" s="258"/>
      <c r="J12" s="166"/>
      <c r="K12" s="166"/>
      <c r="L12" s="166"/>
      <c r="M12" s="166"/>
      <c r="O12" s="259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77"/>
    </row>
    <row r="13" spans="1:30">
      <c r="A13" s="173" t="s">
        <v>68</v>
      </c>
      <c r="B13" s="91" t="s">
        <v>41</v>
      </c>
      <c r="C13" s="91">
        <v>2399</v>
      </c>
      <c r="D13" s="174">
        <v>42228</v>
      </c>
      <c r="E13" s="91">
        <v>2399</v>
      </c>
      <c r="F13" s="91">
        <v>2380</v>
      </c>
      <c r="G13" s="91">
        <v>2412</v>
      </c>
      <c r="H13" s="94">
        <v>42230</v>
      </c>
      <c r="I13" s="91">
        <v>2392</v>
      </c>
      <c r="J13" s="91">
        <f t="shared" ref="J13:M16" si="0">S13</f>
        <v>7</v>
      </c>
      <c r="K13" s="91">
        <f t="shared" si="0"/>
        <v>875</v>
      </c>
      <c r="L13" s="175">
        <f t="shared" si="0"/>
        <v>1.4589412255106295E-2</v>
      </c>
      <c r="M13" s="91" t="str">
        <f t="shared" si="0"/>
        <v>HIT</v>
      </c>
      <c r="O13" s="174">
        <v>42228</v>
      </c>
      <c r="P13" s="94">
        <v>42230</v>
      </c>
      <c r="Q13" s="95">
        <f>P13-O13</f>
        <v>2</v>
      </c>
      <c r="R13" s="95">
        <f>AB13</f>
        <v>125</v>
      </c>
      <c r="S13" s="95">
        <f>IF(B13="BUY",I13-E13,E13-I13)</f>
        <v>7</v>
      </c>
      <c r="T13" s="95">
        <f>R13*S13</f>
        <v>875</v>
      </c>
      <c r="U13" s="96">
        <f>T13/(E13*AB13*AC13)</f>
        <v>1.4589412255106295E-2</v>
      </c>
      <c r="V13" s="95" t="str">
        <f>IF(U13&lt;0,"MISS","HIT")</f>
        <v>HIT</v>
      </c>
      <c r="W13" s="95">
        <f>SUM(AD13:AD16)</f>
        <v>86734.625</v>
      </c>
      <c r="X13" s="95">
        <f>SUM(T13:T16)</f>
        <v>2459.9999999999995</v>
      </c>
      <c r="Y13" s="96">
        <f>(X13/W13)</f>
        <v>2.8362375464239333E-2</v>
      </c>
      <c r="Z13" s="97">
        <f>AVERAGE(Q13:Q16)</f>
        <v>12.25</v>
      </c>
      <c r="AA13" s="96">
        <f>(X13)/(W13*Z13/365)</f>
        <v>0.84508302403651891</v>
      </c>
      <c r="AB13" s="95">
        <v>125</v>
      </c>
      <c r="AC13" s="176">
        <v>0.2</v>
      </c>
      <c r="AD13" s="177">
        <f>E13*AB13*AC13</f>
        <v>59975</v>
      </c>
    </row>
    <row r="14" spans="1:30">
      <c r="A14" s="173" t="s">
        <v>69</v>
      </c>
      <c r="B14" s="91" t="s">
        <v>41</v>
      </c>
      <c r="C14" s="91">
        <v>2147</v>
      </c>
      <c r="D14" s="174">
        <v>42195</v>
      </c>
      <c r="E14" s="91">
        <v>2147</v>
      </c>
      <c r="F14" s="91">
        <v>2132</v>
      </c>
      <c r="G14" s="91">
        <v>2155</v>
      </c>
      <c r="H14" s="94">
        <v>42219</v>
      </c>
      <c r="I14" s="91">
        <v>2135</v>
      </c>
      <c r="J14" s="91">
        <f t="shared" si="0"/>
        <v>12</v>
      </c>
      <c r="K14" s="91">
        <f t="shared" si="0"/>
        <v>600</v>
      </c>
      <c r="L14" s="175">
        <f t="shared" si="0"/>
        <v>4.6576618537494181E-2</v>
      </c>
      <c r="M14" s="91" t="str">
        <f t="shared" si="0"/>
        <v>HIT</v>
      </c>
      <c r="O14" s="174">
        <v>42195</v>
      </c>
      <c r="P14" s="94">
        <v>42219</v>
      </c>
      <c r="Q14" s="95">
        <f>P14-O14</f>
        <v>24</v>
      </c>
      <c r="R14" s="95">
        <f>AB14</f>
        <v>50</v>
      </c>
      <c r="S14" s="95">
        <f>IF(B14="BUY",I14-E14,E14-I14)</f>
        <v>12</v>
      </c>
      <c r="T14" s="95">
        <f>R14*S14</f>
        <v>600</v>
      </c>
      <c r="U14" s="96">
        <f>T14/(E14*AB14*AC14)</f>
        <v>4.6576618537494181E-2</v>
      </c>
      <c r="V14" s="95" t="str">
        <f>IF(U14&lt;0,"MISS","HIT")</f>
        <v>HIT</v>
      </c>
      <c r="W14" s="178"/>
      <c r="X14" s="178"/>
      <c r="Y14" s="178"/>
      <c r="Z14" s="178"/>
      <c r="AA14" s="178"/>
      <c r="AB14" s="95">
        <v>50</v>
      </c>
      <c r="AC14" s="176">
        <v>0.12</v>
      </c>
      <c r="AD14" s="177">
        <f>E14*AB14*AC14</f>
        <v>12882</v>
      </c>
    </row>
    <row r="15" spans="1:30">
      <c r="A15" s="173" t="s">
        <v>70</v>
      </c>
      <c r="B15" s="91" t="s">
        <v>41</v>
      </c>
      <c r="C15" s="91">
        <v>431.9</v>
      </c>
      <c r="D15" s="174">
        <v>42235</v>
      </c>
      <c r="E15" s="91">
        <v>431.9</v>
      </c>
      <c r="F15" s="91">
        <v>427</v>
      </c>
      <c r="G15" s="91">
        <v>434.2</v>
      </c>
      <c r="H15" s="94">
        <v>42238</v>
      </c>
      <c r="I15" s="91">
        <v>428.5</v>
      </c>
      <c r="J15" s="91">
        <f t="shared" si="0"/>
        <v>3.3999999999999773</v>
      </c>
      <c r="K15" s="91">
        <f t="shared" si="0"/>
        <v>84.999999999999432</v>
      </c>
      <c r="L15" s="175">
        <f t="shared" si="0"/>
        <v>5.248128424789654E-2</v>
      </c>
      <c r="M15" s="91" t="str">
        <f t="shared" si="0"/>
        <v>HIT</v>
      </c>
      <c r="O15" s="174">
        <v>42235</v>
      </c>
      <c r="P15" s="94">
        <v>42238</v>
      </c>
      <c r="Q15" s="95">
        <f>P15-O15</f>
        <v>3</v>
      </c>
      <c r="R15" s="95">
        <f>AB15</f>
        <v>25</v>
      </c>
      <c r="S15" s="95">
        <f>IF(B15="BUY",I15-E15,E15-I15)</f>
        <v>3.3999999999999773</v>
      </c>
      <c r="T15" s="95">
        <f>R15*S15</f>
        <v>84.999999999999432</v>
      </c>
      <c r="U15" s="96">
        <f>T15/(E15*AB15*AC15)</f>
        <v>5.248128424789654E-2</v>
      </c>
      <c r="V15" s="95" t="str">
        <f>IF(U15&lt;0,"MISS","HIT")</f>
        <v>HIT</v>
      </c>
      <c r="W15" s="178"/>
      <c r="X15" s="178"/>
      <c r="Y15" s="178"/>
      <c r="Z15" s="178"/>
      <c r="AA15" s="178"/>
      <c r="AB15" s="95">
        <v>25</v>
      </c>
      <c r="AC15" s="176">
        <v>0.15</v>
      </c>
      <c r="AD15" s="177">
        <f>E15*AB15*AC15</f>
        <v>1619.625</v>
      </c>
    </row>
    <row r="16" spans="1:30" ht="13.5" thickBot="1">
      <c r="A16" s="173" t="s">
        <v>71</v>
      </c>
      <c r="B16" s="91" t="s">
        <v>42</v>
      </c>
      <c r="C16" s="91">
        <v>1362</v>
      </c>
      <c r="D16" s="179">
        <v>42197</v>
      </c>
      <c r="E16" s="91">
        <v>1362</v>
      </c>
      <c r="F16" s="91">
        <v>1347</v>
      </c>
      <c r="G16" s="91">
        <v>1371</v>
      </c>
      <c r="H16" s="180">
        <v>42217</v>
      </c>
      <c r="I16" s="91">
        <v>1371</v>
      </c>
      <c r="J16" s="91">
        <f t="shared" si="0"/>
        <v>9</v>
      </c>
      <c r="K16" s="91">
        <f t="shared" si="0"/>
        <v>900</v>
      </c>
      <c r="L16" s="175">
        <f t="shared" si="0"/>
        <v>7.3421439060205582E-2</v>
      </c>
      <c r="M16" s="91" t="str">
        <f t="shared" si="0"/>
        <v>HIT</v>
      </c>
      <c r="O16" s="179">
        <v>42197</v>
      </c>
      <c r="P16" s="180">
        <v>42217</v>
      </c>
      <c r="Q16" s="181">
        <f>P16-O16</f>
        <v>20</v>
      </c>
      <c r="R16" s="181">
        <f>AB16</f>
        <v>100</v>
      </c>
      <c r="S16" s="181">
        <f>IF(B16="BUY",I16-E16,E16-I16)</f>
        <v>9</v>
      </c>
      <c r="T16" s="181">
        <f>R16*S16</f>
        <v>900</v>
      </c>
      <c r="U16" s="182">
        <f>T16/(E16*AB16*AC16)</f>
        <v>7.3421439060205582E-2</v>
      </c>
      <c r="V16" s="181" t="str">
        <f>IF(U16&lt;0,"MISS","HIT")</f>
        <v>HIT</v>
      </c>
      <c r="W16" s="183"/>
      <c r="X16" s="183"/>
      <c r="Y16" s="183"/>
      <c r="Z16" s="183"/>
      <c r="AA16" s="183"/>
      <c r="AB16" s="181">
        <v>100</v>
      </c>
      <c r="AC16" s="184">
        <v>0.09</v>
      </c>
      <c r="AD16" s="185">
        <f>E16*AB16*AC16</f>
        <v>12258</v>
      </c>
    </row>
    <row r="17" spans="1:30" ht="13.5" thickTop="1">
      <c r="A17" s="260" t="s">
        <v>101</v>
      </c>
      <c r="B17" s="261"/>
      <c r="C17" s="261"/>
      <c r="D17" s="261"/>
      <c r="E17" s="261"/>
      <c r="F17" s="261"/>
      <c r="G17" s="261"/>
      <c r="H17" s="261"/>
      <c r="I17" s="261"/>
      <c r="J17" s="262" t="s">
        <v>102</v>
      </c>
      <c r="K17" s="262"/>
      <c r="L17" s="262"/>
      <c r="M17" s="262"/>
    </row>
    <row r="18" spans="1:30">
      <c r="A18" s="167"/>
      <c r="B18" s="167"/>
      <c r="C18" s="167"/>
      <c r="D18" s="167"/>
      <c r="E18" s="167"/>
      <c r="F18" s="167"/>
      <c r="G18" s="167"/>
      <c r="H18" s="168"/>
      <c r="I18" s="123"/>
      <c r="J18" s="123"/>
      <c r="K18" s="123"/>
      <c r="L18" s="123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</row>
  </sheetData>
  <mergeCells count="30">
    <mergeCell ref="A2:L2"/>
    <mergeCell ref="O2:AD2"/>
    <mergeCell ref="A6:I6"/>
    <mergeCell ref="K7:M7"/>
    <mergeCell ref="A11:A12"/>
    <mergeCell ref="B11:B12"/>
    <mergeCell ref="C11:C12"/>
    <mergeCell ref="D11:D12"/>
    <mergeCell ref="AC11:AC12"/>
    <mergeCell ref="AD11:AD12"/>
    <mergeCell ref="S11:S12"/>
    <mergeCell ref="T11:T12"/>
    <mergeCell ref="A17:I17"/>
    <mergeCell ref="J17:M17"/>
    <mergeCell ref="E11:E12"/>
    <mergeCell ref="G11:G12"/>
    <mergeCell ref="Q11:Q12"/>
    <mergeCell ref="Y11:Y12"/>
    <mergeCell ref="Z11:Z12"/>
    <mergeCell ref="AA11:AA12"/>
    <mergeCell ref="AB11:AB12"/>
    <mergeCell ref="H11:H12"/>
    <mergeCell ref="I11:I12"/>
    <mergeCell ref="O11:O12"/>
    <mergeCell ref="P11:P12"/>
    <mergeCell ref="U11:U12"/>
    <mergeCell ref="V11:V12"/>
    <mergeCell ref="W11:W12"/>
    <mergeCell ref="X11:X12"/>
    <mergeCell ref="R11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 END CALCULATIONS</vt:lpstr>
      <vt:lpstr>Print-out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2016-02-05T07:38:18Z</dcterms:modified>
</cp:coreProperties>
</file>