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2"/>
  </bookViews>
  <sheets>
    <sheet name="Print-out" sheetId="6" r:id="rId1"/>
    <sheet name="back-end" sheetId="8" r:id="rId2"/>
    <sheet name="Front-end" sheetId="9" r:id="rId3"/>
    <sheet name="Sheet2" sheetId="10" r:id="rId4"/>
  </sheets>
  <calcPr calcId="124519"/>
</workbook>
</file>

<file path=xl/calcChain.xml><?xml version="1.0" encoding="utf-8"?>
<calcChain xmlns="http://schemas.openxmlformats.org/spreadsheetml/2006/main">
  <c r="M18" i="9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J8"/>
  <c r="I8"/>
  <c r="G8"/>
  <c r="F8"/>
  <c r="E8"/>
  <c r="D8"/>
  <c r="AD16" i="8"/>
  <c r="S16"/>
  <c r="R16"/>
  <c r="T16"/>
  <c r="Q16"/>
  <c r="J16"/>
  <c r="AD15"/>
  <c r="U15"/>
  <c r="L15"/>
  <c r="T15"/>
  <c r="K15"/>
  <c r="S15"/>
  <c r="R15"/>
  <c r="Q15"/>
  <c r="Z13"/>
  <c r="J15"/>
  <c r="AD14"/>
  <c r="T14"/>
  <c r="K14"/>
  <c r="S14"/>
  <c r="J14"/>
  <c r="R14"/>
  <c r="Q14"/>
  <c r="AD13"/>
  <c r="W13"/>
  <c r="T13"/>
  <c r="K13"/>
  <c r="S13"/>
  <c r="J13"/>
  <c r="R13"/>
  <c r="Q13"/>
  <c r="D8"/>
  <c r="C8"/>
  <c r="B8"/>
  <c r="E8"/>
  <c r="A8"/>
  <c r="S17" i="6"/>
  <c r="R17"/>
  <c r="Q17"/>
  <c r="S16"/>
  <c r="R16"/>
  <c r="W14" s="1"/>
  <c r="Q16"/>
  <c r="S15"/>
  <c r="R15"/>
  <c r="Q15"/>
  <c r="S14"/>
  <c r="T14" s="1"/>
  <c r="J14"/>
  <c r="R14"/>
  <c r="Q14"/>
  <c r="G8"/>
  <c r="D8"/>
  <c r="U16" i="8"/>
  <c r="K16"/>
  <c r="X13"/>
  <c r="U13"/>
  <c r="U14"/>
  <c r="V15"/>
  <c r="M15"/>
  <c r="T16" i="6"/>
  <c r="U16" s="1"/>
  <c r="T15"/>
  <c r="T17"/>
  <c r="U17"/>
  <c r="V17" s="1"/>
  <c r="M17" s="1"/>
  <c r="Z14"/>
  <c r="J17"/>
  <c r="J15"/>
  <c r="F8"/>
  <c r="E8"/>
  <c r="H8" s="1"/>
  <c r="J16"/>
  <c r="AA13" i="8"/>
  <c r="G8"/>
  <c r="Y13"/>
  <c r="F8"/>
  <c r="V13"/>
  <c r="M13"/>
  <c r="L13"/>
  <c r="V14"/>
  <c r="M14"/>
  <c r="L14"/>
  <c r="L16"/>
  <c r="V16"/>
  <c r="M16"/>
  <c r="K16" i="6"/>
  <c r="U15"/>
  <c r="V15"/>
  <c r="M15" s="1"/>
  <c r="K15"/>
  <c r="L17"/>
  <c r="K17"/>
  <c r="L15"/>
  <c r="H8" i="9" l="1"/>
  <c r="U14" i="6"/>
  <c r="X14"/>
  <c r="K14"/>
  <c r="L16"/>
  <c r="V16"/>
  <c r="M16" s="1"/>
  <c r="V14" l="1"/>
  <c r="M14" s="1"/>
  <c r="L14"/>
  <c r="Y14"/>
  <c r="I8" s="1"/>
  <c r="AA14"/>
  <c r="J8" s="1"/>
</calcChain>
</file>

<file path=xl/sharedStrings.xml><?xml version="1.0" encoding="utf-8"?>
<sst xmlns="http://schemas.openxmlformats.org/spreadsheetml/2006/main" count="211" uniqueCount="100">
  <si>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</si>
  <si>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</si>
  <si>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</si>
  <si>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</si>
  <si>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</si>
  <si>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</si>
  <si>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</si>
  <si>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</si>
  <si>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</si>
  <si>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</si>
  <si>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</si>
  <si>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</si>
  <si>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</si>
  <si>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</si>
  <si>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</si>
  <si>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</si>
  <si>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</si>
  <si>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</si>
  <si>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</si>
  <si>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</si>
  <si>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</si>
  <si>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</si>
  <si>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</si>
  <si>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</si>
  <si>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</si>
  <si>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</si>
  <si>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</si>
  <si>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</si>
  <si>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</si>
  <si>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</si>
  <si>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</si>
  <si>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</si>
  <si>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</si>
  <si>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</si>
  <si>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</si>
  <si>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</si>
  <si>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</si>
  <si>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</si>
  <si>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</si>
  <si>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</si>
  <si>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Time Period (DAYS)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</si>
  <si>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</si>
  <si>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</si>
  <si>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</si>
  <si>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</si>
  <si>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</si>
  <si>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</si>
  <si>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</si>
  <si>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</si>
  <si>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</si>
  <si>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FUTURES/ COMMODITIES/CURRENCY  TABLE &amp; BACKEND WORKING</t>
  </si>
  <si>
    <t>BACK END CALCULATION / NOT VISISBLE ON THE BLOG SITE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</si>
  <si>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</si>
  <si>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</si>
  <si>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(depends &amp; will vary on selection as done by user)</t>
  </si>
  <si>
    <t>Future Price</t>
  </si>
  <si>
    <t>entryDate</t>
  </si>
  <si>
    <t>exitdate</t>
  </si>
  <si>
    <t>timePeriod</t>
  </si>
  <si>
    <t>noUnits</t>
  </si>
  <si>
    <t>plUnit</t>
  </si>
  <si>
    <t>plLac</t>
  </si>
  <si>
    <t>grossROI</t>
  </si>
  <si>
    <t>finalResult</t>
  </si>
  <si>
    <t>totalInvest</t>
  </si>
  <si>
    <t>netProfit</t>
  </si>
  <si>
    <t>totalAvg</t>
  </si>
  <si>
    <t>AnnualiseROI</t>
  </si>
  <si>
    <t>action</t>
  </si>
  <si>
    <t>target</t>
  </si>
  <si>
    <t>stopLoss</t>
  </si>
  <si>
    <t>exitDate</t>
  </si>
  <si>
    <t>exitPrice</t>
  </si>
  <si>
    <t>stockName</t>
  </si>
  <si>
    <t>entryPrice</t>
  </si>
  <si>
    <t>Anurag</t>
  </si>
  <si>
    <t>Stock ID</t>
  </si>
  <si>
    <t>stockID</t>
  </si>
  <si>
    <t>sb1</t>
  </si>
  <si>
    <t>hm1</t>
  </si>
  <si>
    <t>re1</t>
  </si>
  <si>
    <t>li1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</si>
  <si>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</si>
  <si>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</si>
  <si>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</si>
  <si>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</si>
  <si>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</si>
  <si>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</si>
  <si>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</si>
  <si>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</si>
  <si>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</si>
  <si>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</si>
  <si>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</si>
  <si>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</si>
  <si>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</si>
  <si>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</si>
  <si>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</si>
  <si>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an4</t>
  </si>
  <si>
    <t>Anu</t>
  </si>
  <si>
    <t>sb2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</si>
</sst>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0" fontId="3" fillId="4" borderId="0" xfId="1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0" fontId="3" fillId="4" borderId="0" xfId="1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4" fontId="3" fillId="4" borderId="15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10" fontId="3" fillId="4" borderId="16" xfId="1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14" fontId="3" fillId="4" borderId="17" xfId="0" applyNumberFormat="1" applyFont="1" applyFill="1" applyBorder="1" applyAlignment="1">
      <alignment horizontal="center" vertical="center"/>
    </xf>
    <xf numFmtId="14" fontId="3" fillId="4" borderId="18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0" fontId="3" fillId="4" borderId="18" xfId="1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 wrapText="1"/>
    </xf>
    <xf numFmtId="14" fontId="3" fillId="11" borderId="7" xfId="0" applyNumberFormat="1" applyFont="1" applyFill="1" applyBorder="1" applyAlignment="1">
      <alignment horizontal="center" vertical="center"/>
    </xf>
    <xf numFmtId="14" fontId="3" fillId="11" borderId="9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3" fillId="4" borderId="23" xfId="0" applyNumberFormat="1" applyFont="1" applyFill="1" applyBorder="1" applyAlignment="1">
      <alignment horizontal="center"/>
    </xf>
    <xf numFmtId="14" fontId="3" fillId="4" borderId="24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0" fontId="3" fillId="4" borderId="24" xfId="1" applyNumberFormat="1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9" fontId="3" fillId="4" borderId="24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 wrapText="1"/>
    </xf>
    <xf numFmtId="0" fontId="6" fillId="0" borderId="30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workbookViewId="0">
      <selection activeCell="M17" sqref="A1:N17"/>
    </sheetView>
  </sheetViews>
  <sheetFormatPr defaultRowHeight="12.75"/>
  <cols>
    <col min="1" max="3" width="9.140625" style="50"/>
    <col min="4" max="4" width="10.85546875" style="50" customWidth="1"/>
    <col min="5" max="7" width="9.140625" style="50"/>
    <col min="8" max="8" width="11" style="50" bestFit="1" customWidth="1"/>
    <col min="9" max="9" width="9.28515625" style="50" bestFit="1" customWidth="1"/>
    <col min="10" max="11" width="9.140625" style="50"/>
    <col min="12" max="12" width="8.5703125" style="50" customWidth="1"/>
    <col min="13" max="13" width="10.140625" style="50" customWidth="1"/>
    <col min="14" max="14" width="9.140625" style="50"/>
    <col min="15" max="15" width="11" style="50" bestFit="1" customWidth="1"/>
    <col min="16" max="16" width="10.7109375" style="50" bestFit="1" customWidth="1"/>
    <col min="17" max="17" width="6.28515625" style="50" customWidth="1"/>
    <col min="18" max="18" width="6.7109375" style="50" customWidth="1"/>
    <col min="19" max="19" width="6.85546875" style="50" customWidth="1"/>
    <col min="20" max="20" width="7.140625" style="50" customWidth="1"/>
    <col min="21" max="21" width="7" style="50" customWidth="1"/>
    <col min="22" max="22" width="7.42578125" style="50" customWidth="1"/>
    <col min="23" max="23" width="7.7109375" style="50" customWidth="1"/>
    <col min="24" max="24" width="7.28515625" style="50" customWidth="1"/>
    <col min="25" max="25" width="7" style="50" customWidth="1"/>
    <col min="26" max="16384" width="9.140625" style="50"/>
  </cols>
  <sheetData>
    <row r="1" spans="1:27" s="48" customFormat="1" ht="17.25" thickTop="1" thickBot="1">
      <c r="B1" s="113" t="s">
        <v>34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O1" s="105" t="s">
        <v>51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7"/>
    </row>
    <row r="2" spans="1:27" s="48" customFormat="1" ht="17.25" thickTop="1" thickBot="1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3.5" thickTop="1">
      <c r="B3" s="65" t="s">
        <v>8</v>
      </c>
      <c r="C3" s="65"/>
      <c r="D3" s="65" t="s">
        <v>1</v>
      </c>
      <c r="E3" s="65"/>
      <c r="F3" s="65"/>
      <c r="G3" s="66" t="s">
        <v>54</v>
      </c>
      <c r="H3" s="65"/>
      <c r="I3" s="65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>
      <c r="B4" s="65" t="s">
        <v>9</v>
      </c>
      <c r="C4" s="65"/>
      <c r="D4" s="65" t="s">
        <v>10</v>
      </c>
      <c r="E4" s="65"/>
      <c r="F4" s="65"/>
      <c r="G4" s="66" t="s">
        <v>54</v>
      </c>
      <c r="H4" s="65"/>
      <c r="I4" s="65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</row>
    <row r="5" spans="1:27">
      <c r="O5" s="17"/>
      <c r="P5" s="18"/>
      <c r="Q5" s="18"/>
      <c r="R5" s="18"/>
      <c r="S5" s="18"/>
      <c r="T5" s="18"/>
      <c r="U5" s="20"/>
      <c r="V5" s="18"/>
      <c r="W5" s="18"/>
      <c r="X5" s="18"/>
      <c r="Y5" s="18"/>
      <c r="Z5" s="18"/>
      <c r="AA5" s="19"/>
    </row>
    <row r="6" spans="1:27" ht="15">
      <c r="D6" s="117" t="s">
        <v>24</v>
      </c>
      <c r="E6" s="117"/>
      <c r="F6" s="117"/>
      <c r="G6" s="117"/>
      <c r="H6" s="117"/>
      <c r="I6" s="117"/>
      <c r="J6" s="117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9"/>
    </row>
    <row r="7" spans="1:27" ht="15" customHeight="1">
      <c r="D7" s="1" t="s">
        <v>2</v>
      </c>
      <c r="E7" s="2" t="s">
        <v>3</v>
      </c>
      <c r="F7" s="2" t="s">
        <v>4</v>
      </c>
      <c r="G7" s="1" t="s">
        <v>27</v>
      </c>
      <c r="H7" s="1" t="s">
        <v>5</v>
      </c>
      <c r="I7" s="1" t="s">
        <v>6</v>
      </c>
      <c r="J7" s="1" t="s">
        <v>7</v>
      </c>
      <c r="K7" s="52"/>
      <c r="L7" s="116"/>
      <c r="M7" s="116"/>
      <c r="N7" s="116"/>
      <c r="O7" s="17"/>
      <c r="P7" s="18"/>
      <c r="Q7" s="18"/>
      <c r="R7" s="18"/>
      <c r="S7" s="18"/>
      <c r="T7" s="18"/>
      <c r="U7" s="18"/>
      <c r="V7" s="3"/>
      <c r="W7" s="18"/>
      <c r="X7" s="18"/>
      <c r="Y7" s="18"/>
      <c r="Z7" s="18"/>
      <c r="AA7" s="19"/>
    </row>
    <row r="8" spans="1:27">
      <c r="D8" s="44">
        <f>COUNTA(B14:B17)</f>
        <v>4</v>
      </c>
      <c r="E8" s="44">
        <f>COUNTIF(S14:S17,"&gt;=0")</f>
        <v>3</v>
      </c>
      <c r="F8" s="44">
        <f>COUNTIF(S14:S17,"&lt;0")</f>
        <v>1</v>
      </c>
      <c r="G8" s="44">
        <f>COUNTBLANK(I14:I17)</f>
        <v>0</v>
      </c>
      <c r="H8" s="53">
        <f>E8/(D8-G8)</f>
        <v>0.75</v>
      </c>
      <c r="I8" s="54">
        <f>Y14</f>
        <v>2.3893566398631382E-3</v>
      </c>
      <c r="J8" s="54">
        <f>AA14</f>
        <v>5.206657752537585E-2</v>
      </c>
      <c r="L8" s="51"/>
      <c r="O8" s="21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3"/>
    </row>
    <row r="9" spans="1:27">
      <c r="B9" s="52"/>
      <c r="C9" s="52"/>
      <c r="D9" s="52"/>
      <c r="E9" s="52"/>
      <c r="F9" s="52"/>
      <c r="G9" s="55"/>
      <c r="H9" s="55"/>
      <c r="I9" s="56"/>
      <c r="J9" s="56"/>
      <c r="O9" s="17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</row>
    <row r="10" spans="1:27" s="57" customFormat="1" ht="15">
      <c r="D10" s="117" t="s">
        <v>25</v>
      </c>
      <c r="E10" s="117"/>
      <c r="F10" s="117"/>
      <c r="G10" s="117"/>
      <c r="H10" s="117"/>
      <c r="I10" s="117"/>
      <c r="J10" s="117"/>
      <c r="K10" s="117"/>
      <c r="O10" s="40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2"/>
    </row>
    <row r="11" spans="1:27" ht="15" customHeight="1">
      <c r="A11" s="111" t="s">
        <v>76</v>
      </c>
      <c r="B11" s="111" t="s">
        <v>0</v>
      </c>
      <c r="C11" s="111" t="s">
        <v>11</v>
      </c>
      <c r="D11" s="103" t="s">
        <v>28</v>
      </c>
      <c r="E11" s="103" t="s">
        <v>18</v>
      </c>
      <c r="F11" s="103" t="s">
        <v>19</v>
      </c>
      <c r="G11" s="111" t="s">
        <v>20</v>
      </c>
      <c r="H11" s="103" t="s">
        <v>26</v>
      </c>
      <c r="I11" s="103" t="s">
        <v>21</v>
      </c>
      <c r="J11" s="103" t="s">
        <v>12</v>
      </c>
      <c r="K11" s="103" t="s">
        <v>13</v>
      </c>
      <c r="L11" s="103" t="s">
        <v>22</v>
      </c>
      <c r="M11" s="103" t="s">
        <v>23</v>
      </c>
      <c r="O11" s="109" t="s">
        <v>28</v>
      </c>
      <c r="P11" s="110" t="s">
        <v>26</v>
      </c>
      <c r="Q11" s="110" t="s">
        <v>40</v>
      </c>
      <c r="R11" s="110" t="s">
        <v>29</v>
      </c>
      <c r="S11" s="110" t="s">
        <v>31</v>
      </c>
      <c r="T11" s="110" t="s">
        <v>30</v>
      </c>
      <c r="U11" s="110" t="s">
        <v>22</v>
      </c>
      <c r="V11" s="110" t="s">
        <v>23</v>
      </c>
      <c r="W11" s="110" t="s">
        <v>35</v>
      </c>
      <c r="X11" s="110" t="s">
        <v>36</v>
      </c>
      <c r="Y11" s="110" t="s">
        <v>37</v>
      </c>
      <c r="Z11" s="110" t="s">
        <v>38</v>
      </c>
      <c r="AA11" s="108" t="s">
        <v>39</v>
      </c>
    </row>
    <row r="12" spans="1:27">
      <c r="A12" s="112"/>
      <c r="B12" s="112"/>
      <c r="C12" s="112"/>
      <c r="D12" s="104"/>
      <c r="E12" s="104"/>
      <c r="F12" s="104"/>
      <c r="G12" s="112"/>
      <c r="H12" s="104"/>
      <c r="I12" s="104"/>
      <c r="J12" s="104"/>
      <c r="K12" s="104"/>
      <c r="L12" s="104"/>
      <c r="M12" s="104"/>
      <c r="O12" s="109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08"/>
    </row>
    <row r="13" spans="1:27" ht="25.5">
      <c r="A13" s="60" t="s">
        <v>77</v>
      </c>
      <c r="B13" s="60" t="s">
        <v>73</v>
      </c>
      <c r="C13" s="60" t="s">
        <v>68</v>
      </c>
      <c r="D13" s="68" t="s">
        <v>56</v>
      </c>
      <c r="E13" s="61" t="s">
        <v>74</v>
      </c>
      <c r="F13" s="61" t="s">
        <v>69</v>
      </c>
      <c r="G13" s="61" t="s">
        <v>70</v>
      </c>
      <c r="H13" s="61" t="s">
        <v>71</v>
      </c>
      <c r="I13" s="61" t="s">
        <v>72</v>
      </c>
      <c r="J13" s="61" t="s">
        <v>60</v>
      </c>
      <c r="K13" s="61" t="s">
        <v>61</v>
      </c>
      <c r="L13" s="61" t="s">
        <v>62</v>
      </c>
      <c r="M13" s="61" t="s">
        <v>63</v>
      </c>
      <c r="O13" s="62" t="s">
        <v>56</v>
      </c>
      <c r="P13" s="63" t="s">
        <v>57</v>
      </c>
      <c r="Q13" s="63" t="s">
        <v>58</v>
      </c>
      <c r="R13" s="63" t="s">
        <v>59</v>
      </c>
      <c r="S13" s="63" t="s">
        <v>60</v>
      </c>
      <c r="T13" s="63" t="s">
        <v>61</v>
      </c>
      <c r="U13" s="63" t="s">
        <v>62</v>
      </c>
      <c r="V13" s="63" t="s">
        <v>63</v>
      </c>
      <c r="W13" s="63" t="s">
        <v>64</v>
      </c>
      <c r="X13" s="63" t="s">
        <v>65</v>
      </c>
      <c r="Y13" s="63" t="s">
        <v>62</v>
      </c>
      <c r="Z13" s="63" t="s">
        <v>66</v>
      </c>
      <c r="AA13" s="64" t="s">
        <v>67</v>
      </c>
    </row>
    <row r="14" spans="1:27" ht="15.75" customHeight="1">
      <c r="A14" s="59" t="s">
        <v>78</v>
      </c>
      <c r="B14" s="59" t="s">
        <v>14</v>
      </c>
      <c r="C14" s="67" t="s">
        <v>33</v>
      </c>
      <c r="D14" s="69">
        <v>42229</v>
      </c>
      <c r="E14" s="44">
        <v>2399</v>
      </c>
      <c r="F14" s="44">
        <v>2415</v>
      </c>
      <c r="G14" s="44">
        <v>2385</v>
      </c>
      <c r="H14" s="71">
        <v>42234</v>
      </c>
      <c r="I14" s="44">
        <v>2392</v>
      </c>
      <c r="J14" s="44">
        <f t="shared" ref="J14:M17" si="0">S14</f>
        <v>-7</v>
      </c>
      <c r="K14" s="44">
        <f t="shared" si="0"/>
        <v>-287</v>
      </c>
      <c r="L14" s="72">
        <f t="shared" si="0"/>
        <v>-2.9178824510212586E-3</v>
      </c>
      <c r="M14" s="44" t="str">
        <f t="shared" si="0"/>
        <v>MISS</v>
      </c>
      <c r="O14" s="24">
        <v>42229</v>
      </c>
      <c r="P14" s="25">
        <v>42234</v>
      </c>
      <c r="Q14" s="26">
        <f>P14-O14</f>
        <v>5</v>
      </c>
      <c r="R14" s="26">
        <f>ROUNDDOWN(100000/E14,0)</f>
        <v>41</v>
      </c>
      <c r="S14" s="26">
        <f>IF(C14="BUY",I14-E14,E14-I14)</f>
        <v>-7</v>
      </c>
      <c r="T14" s="26">
        <f>R14*S14</f>
        <v>-287</v>
      </c>
      <c r="U14" s="27">
        <f>T14/(E14*R14)</f>
        <v>-2.9178824510212586E-3</v>
      </c>
      <c r="V14" s="26" t="str">
        <f>IF(U14&lt;0,"MISS","HIT")</f>
        <v>MISS</v>
      </c>
      <c r="W14" s="26">
        <f>R14*E14+R15*E15+R16*E16+R17*E17</f>
        <v>396341</v>
      </c>
      <c r="X14" s="26">
        <f>SUM(T14:T17)</f>
        <v>946.99999999999613</v>
      </c>
      <c r="Y14" s="27">
        <f>(X14/W14)</f>
        <v>2.3893566398631382E-3</v>
      </c>
      <c r="Z14" s="28">
        <f>AVERAGE(Q14:Q17)</f>
        <v>16.75</v>
      </c>
      <c r="AA14" s="29">
        <f>(X14)/(W14*Z14/365)</f>
        <v>5.206657752537585E-2</v>
      </c>
    </row>
    <row r="15" spans="1:27">
      <c r="A15" s="59" t="s">
        <v>79</v>
      </c>
      <c r="B15" s="59" t="s">
        <v>15</v>
      </c>
      <c r="C15" s="67" t="s">
        <v>32</v>
      </c>
      <c r="D15" s="70">
        <v>42195</v>
      </c>
      <c r="E15" s="44">
        <v>1896</v>
      </c>
      <c r="F15" s="44">
        <v>1914</v>
      </c>
      <c r="G15" s="44">
        <v>1885</v>
      </c>
      <c r="H15" s="71">
        <v>42231</v>
      </c>
      <c r="I15" s="44">
        <v>1893</v>
      </c>
      <c r="J15" s="44">
        <f t="shared" si="0"/>
        <v>3</v>
      </c>
      <c r="K15" s="44">
        <f t="shared" si="0"/>
        <v>156</v>
      </c>
      <c r="L15" s="72">
        <f t="shared" si="0"/>
        <v>1.5822784810126582E-3</v>
      </c>
      <c r="M15" s="44" t="str">
        <f t="shared" si="0"/>
        <v>HIT</v>
      </c>
      <c r="O15" s="24">
        <v>42195</v>
      </c>
      <c r="P15" s="25">
        <v>42231</v>
      </c>
      <c r="Q15" s="26">
        <f>P15-O15</f>
        <v>36</v>
      </c>
      <c r="R15" s="26">
        <f>ROUNDDOWN(100000/E15,0)</f>
        <v>52</v>
      </c>
      <c r="S15" s="26">
        <f>IF(C15="BUY",I15-E15,E15-I15)</f>
        <v>3</v>
      </c>
      <c r="T15" s="26">
        <f>R15*S15</f>
        <v>156</v>
      </c>
      <c r="U15" s="27">
        <f>T15/(E15*R15)</f>
        <v>1.5822784810126582E-3</v>
      </c>
      <c r="V15" s="26" t="str">
        <f>IF(U15&lt;0,"MISS","HIT")</f>
        <v>HIT</v>
      </c>
      <c r="W15" s="30"/>
      <c r="X15" s="30"/>
      <c r="Y15" s="30"/>
      <c r="Z15" s="30"/>
      <c r="AA15" s="31"/>
    </row>
    <row r="16" spans="1:27">
      <c r="A16" s="59" t="s">
        <v>80</v>
      </c>
      <c r="B16" s="59" t="s">
        <v>16</v>
      </c>
      <c r="C16" s="67" t="s">
        <v>33</v>
      </c>
      <c r="D16" s="69">
        <v>42235</v>
      </c>
      <c r="E16" s="44">
        <v>830</v>
      </c>
      <c r="F16" s="44">
        <v>837</v>
      </c>
      <c r="G16" s="44">
        <v>826</v>
      </c>
      <c r="H16" s="71">
        <v>42242</v>
      </c>
      <c r="I16" s="44">
        <v>837</v>
      </c>
      <c r="J16" s="44">
        <f t="shared" si="0"/>
        <v>7</v>
      </c>
      <c r="K16" s="44">
        <f t="shared" si="0"/>
        <v>840</v>
      </c>
      <c r="L16" s="72">
        <f t="shared" si="0"/>
        <v>8.4337349397590362E-3</v>
      </c>
      <c r="M16" s="44" t="str">
        <f t="shared" si="0"/>
        <v>HIT</v>
      </c>
      <c r="O16" s="24">
        <v>42235</v>
      </c>
      <c r="P16" s="25">
        <v>42242</v>
      </c>
      <c r="Q16" s="26">
        <f>P16-O16</f>
        <v>7</v>
      </c>
      <c r="R16" s="26">
        <f>ROUNDDOWN(100000/E16,0)</f>
        <v>120</v>
      </c>
      <c r="S16" s="26">
        <f>IF(C16="BUY",I16-E16,E16-I16)</f>
        <v>7</v>
      </c>
      <c r="T16" s="26">
        <f>R16*S16</f>
        <v>840</v>
      </c>
      <c r="U16" s="27">
        <f>T16/(E16*R16)</f>
        <v>8.4337349397590362E-3</v>
      </c>
      <c r="V16" s="26" t="str">
        <f>IF(U16&lt;0,"MISS","HIT")</f>
        <v>HIT</v>
      </c>
      <c r="W16" s="30"/>
      <c r="X16" s="30"/>
      <c r="Y16" s="30"/>
      <c r="Z16" s="30"/>
      <c r="AA16" s="31"/>
    </row>
    <row r="17" spans="1:27" ht="13.5" thickBot="1">
      <c r="A17" s="59" t="s">
        <v>81</v>
      </c>
      <c r="B17" s="59" t="s">
        <v>17</v>
      </c>
      <c r="C17" s="67" t="s">
        <v>33</v>
      </c>
      <c r="D17" s="69">
        <v>42197</v>
      </c>
      <c r="E17" s="44">
        <v>293.5</v>
      </c>
      <c r="F17" s="44">
        <v>297</v>
      </c>
      <c r="G17" s="44">
        <v>292</v>
      </c>
      <c r="H17" s="71">
        <v>42216</v>
      </c>
      <c r="I17" s="44">
        <v>294.2</v>
      </c>
      <c r="J17" s="44">
        <f t="shared" si="0"/>
        <v>0.69999999999998863</v>
      </c>
      <c r="K17" s="44">
        <f t="shared" si="0"/>
        <v>237.99999999999613</v>
      </c>
      <c r="L17" s="72">
        <f t="shared" si="0"/>
        <v>2.3850085178875251E-3</v>
      </c>
      <c r="M17" s="44" t="str">
        <f t="shared" si="0"/>
        <v>HIT</v>
      </c>
      <c r="O17" s="32">
        <v>42197</v>
      </c>
      <c r="P17" s="33">
        <v>42216</v>
      </c>
      <c r="Q17" s="34">
        <f>P17-O17</f>
        <v>19</v>
      </c>
      <c r="R17" s="34">
        <f>ROUNDDOWN(100000/E17,0)</f>
        <v>340</v>
      </c>
      <c r="S17" s="34">
        <f>IF(C17="BUY",I17-E17,E17-I17)</f>
        <v>0.69999999999998863</v>
      </c>
      <c r="T17" s="34">
        <f>R17*S17</f>
        <v>237.99999999999613</v>
      </c>
      <c r="U17" s="35">
        <f>T17/(E17*R17)</f>
        <v>2.3850085178875251E-3</v>
      </c>
      <c r="V17" s="34" t="str">
        <f>IF(U17&lt;0,"MISS","HIT")</f>
        <v>HIT</v>
      </c>
      <c r="W17" s="36"/>
      <c r="X17" s="36"/>
      <c r="Y17" s="36"/>
      <c r="Z17" s="36"/>
      <c r="AA17" s="37"/>
    </row>
    <row r="18" spans="1:27" ht="15.75" thickTop="1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20" spans="1:27">
      <c r="B20" s="65" t="s">
        <v>52</v>
      </c>
      <c r="C20" s="65"/>
      <c r="D20" s="65"/>
      <c r="E20" s="65"/>
      <c r="F20" s="65"/>
      <c r="G20" s="65"/>
    </row>
    <row r="21" spans="1:27">
      <c r="B21" s="65" t="s">
        <v>53</v>
      </c>
      <c r="C21" s="65"/>
      <c r="D21" s="65"/>
      <c r="E21" s="65"/>
      <c r="F21" s="65"/>
      <c r="G21" s="65"/>
    </row>
    <row r="24" spans="1:27">
      <c r="B24" s="50" t="s">
        <v>75</v>
      </c>
    </row>
  </sheetData>
  <mergeCells count="31">
    <mergeCell ref="A11:A12"/>
    <mergeCell ref="L11:L12"/>
    <mergeCell ref="B1:M1"/>
    <mergeCell ref="L7:N7"/>
    <mergeCell ref="D6:J6"/>
    <mergeCell ref="J11:J12"/>
    <mergeCell ref="I11:I12"/>
    <mergeCell ref="H11:H12"/>
    <mergeCell ref="G11:G12"/>
    <mergeCell ref="M11:M12"/>
    <mergeCell ref="E11:E12"/>
    <mergeCell ref="K11:K12"/>
    <mergeCell ref="D11:D12"/>
    <mergeCell ref="C11:C12"/>
    <mergeCell ref="B11:B12"/>
    <mergeCell ref="D10:K10"/>
    <mergeCell ref="F11:F12"/>
    <mergeCell ref="O1:AA1"/>
    <mergeCell ref="AA11:AA12"/>
    <mergeCell ref="O11:O12"/>
    <mergeCell ref="P11:P12"/>
    <mergeCell ref="Q11:Q12"/>
    <mergeCell ref="V11:V12"/>
    <mergeCell ref="W11:W12"/>
    <mergeCell ref="X11:X12"/>
    <mergeCell ref="Y11:Y12"/>
    <mergeCell ref="Z11:Z12"/>
    <mergeCell ref="R11:R12"/>
    <mergeCell ref="S11:S12"/>
    <mergeCell ref="T11:T12"/>
    <mergeCell ref="U11:U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sqref="A1:IV65536"/>
    </sheetView>
  </sheetViews>
  <sheetFormatPr defaultRowHeight="12.75"/>
  <cols>
    <col min="1" max="16384" width="9.140625" style="4"/>
  </cols>
  <sheetData>
    <row r="1" spans="1:30" ht="13.5" thickBot="1">
      <c r="A1" s="85" t="s">
        <v>50</v>
      </c>
      <c r="B1" s="85"/>
      <c r="C1" s="85"/>
      <c r="D1" s="85"/>
      <c r="E1" s="85"/>
      <c r="F1" s="85"/>
      <c r="G1" s="85"/>
      <c r="H1" s="86"/>
    </row>
    <row r="2" spans="1:30" ht="14.25" thickTop="1" thickBot="1">
      <c r="A2" s="127" t="s">
        <v>34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9"/>
      <c r="O2" s="130" t="s">
        <v>51</v>
      </c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</row>
    <row r="3" spans="1:30" ht="13.5" thickTop="1">
      <c r="A3" s="45" t="s">
        <v>8</v>
      </c>
      <c r="B3" s="45"/>
      <c r="C3" s="45"/>
      <c r="E3" s="5" t="s">
        <v>54</v>
      </c>
      <c r="O3" s="8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8"/>
    </row>
    <row r="4" spans="1:30">
      <c r="A4" s="45" t="s">
        <v>9</v>
      </c>
      <c r="B4" s="45"/>
      <c r="C4" s="45"/>
      <c r="E4" s="5" t="s">
        <v>54</v>
      </c>
      <c r="O4" s="8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8"/>
    </row>
    <row r="5" spans="1:30">
      <c r="A5" s="45"/>
      <c r="B5" s="45"/>
      <c r="C5" s="45"/>
      <c r="O5" s="87"/>
      <c r="P5" s="8"/>
      <c r="Q5" s="8"/>
      <c r="R5" s="8"/>
      <c r="S5" s="8"/>
      <c r="T5" s="8"/>
      <c r="U5" s="9"/>
      <c r="V5" s="8"/>
      <c r="W5" s="8"/>
      <c r="X5" s="8"/>
      <c r="Y5" s="8"/>
      <c r="Z5" s="8"/>
      <c r="AA5" s="8"/>
      <c r="AB5" s="8"/>
      <c r="AC5" s="8"/>
      <c r="AD5" s="88"/>
    </row>
    <row r="6" spans="1:30">
      <c r="A6" s="133" t="s">
        <v>24</v>
      </c>
      <c r="B6" s="133"/>
      <c r="C6" s="133"/>
      <c r="D6" s="133"/>
      <c r="E6" s="133"/>
      <c r="F6" s="133"/>
      <c r="G6" s="133"/>
      <c r="H6" s="133"/>
      <c r="I6" s="133"/>
      <c r="O6" s="8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8"/>
    </row>
    <row r="7" spans="1:30" ht="38.25">
      <c r="A7" s="73" t="s">
        <v>2</v>
      </c>
      <c r="B7" s="74" t="s">
        <v>3</v>
      </c>
      <c r="C7" s="74" t="s">
        <v>4</v>
      </c>
      <c r="D7" s="73" t="s">
        <v>27</v>
      </c>
      <c r="E7" s="73" t="s">
        <v>5</v>
      </c>
      <c r="F7" s="73" t="s">
        <v>6</v>
      </c>
      <c r="G7" s="73" t="s">
        <v>7</v>
      </c>
      <c r="K7" s="134"/>
      <c r="L7" s="135"/>
      <c r="M7" s="135"/>
      <c r="O7" s="87"/>
      <c r="P7" s="8"/>
      <c r="Q7" s="8"/>
      <c r="R7" s="8"/>
      <c r="S7" s="8"/>
      <c r="T7" s="8"/>
      <c r="U7" s="8"/>
      <c r="V7" s="3"/>
      <c r="W7" s="8"/>
      <c r="X7" s="8"/>
      <c r="Y7" s="8"/>
      <c r="Z7" s="8"/>
      <c r="AA7" s="8"/>
      <c r="AB7" s="8"/>
      <c r="AC7" s="8"/>
      <c r="AD7" s="88"/>
    </row>
    <row r="8" spans="1:30">
      <c r="A8" s="75">
        <f>COUNTA(A13:A16)</f>
        <v>4</v>
      </c>
      <c r="B8" s="75">
        <f>COUNTIF(S13:S16,"&gt;=0")</f>
        <v>4</v>
      </c>
      <c r="C8" s="75">
        <f>COUNTIF(S13:S16,"&lt;0")</f>
        <v>0</v>
      </c>
      <c r="D8" s="75">
        <f>COUNTBLANK(I13:I16)</f>
        <v>0</v>
      </c>
      <c r="E8" s="76">
        <f>B8/(A8-D8)</f>
        <v>1</v>
      </c>
      <c r="F8" s="77">
        <f>Y13</f>
        <v>2.8362375464239333E-2</v>
      </c>
      <c r="G8" s="77">
        <f>AA13</f>
        <v>0.84508302403651891</v>
      </c>
      <c r="H8" s="45"/>
      <c r="I8" s="45"/>
      <c r="J8" s="45"/>
      <c r="K8" s="78"/>
      <c r="L8" s="45"/>
      <c r="M8" s="45"/>
      <c r="N8" s="45"/>
      <c r="O8" s="79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80"/>
    </row>
    <row r="9" spans="1:30">
      <c r="A9" s="38"/>
      <c r="B9" s="38"/>
      <c r="C9" s="38"/>
      <c r="D9" s="38"/>
      <c r="E9" s="38"/>
      <c r="F9" s="46"/>
      <c r="G9" s="46"/>
      <c r="H9" s="47"/>
      <c r="I9" s="47"/>
      <c r="O9" s="8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8"/>
    </row>
    <row r="10" spans="1:30">
      <c r="D10" s="45" t="s">
        <v>25</v>
      </c>
      <c r="O10" s="8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8"/>
    </row>
    <row r="11" spans="1:30" ht="25.5">
      <c r="A11" s="136" t="s">
        <v>0</v>
      </c>
      <c r="B11" s="138" t="s">
        <v>11</v>
      </c>
      <c r="C11" s="139" t="s">
        <v>55</v>
      </c>
      <c r="D11" s="126" t="s">
        <v>28</v>
      </c>
      <c r="E11" s="122" t="s">
        <v>18</v>
      </c>
      <c r="F11" s="81" t="s">
        <v>19</v>
      </c>
      <c r="G11" s="122" t="s">
        <v>20</v>
      </c>
      <c r="H11" s="124" t="s">
        <v>26</v>
      </c>
      <c r="I11" s="122" t="s">
        <v>21</v>
      </c>
      <c r="J11" s="81" t="s">
        <v>12</v>
      </c>
      <c r="K11" s="81" t="s">
        <v>45</v>
      </c>
      <c r="L11" s="81" t="s">
        <v>22</v>
      </c>
      <c r="M11" s="81" t="s">
        <v>23</v>
      </c>
      <c r="O11" s="126" t="s">
        <v>28</v>
      </c>
      <c r="P11" s="118" t="s">
        <v>26</v>
      </c>
      <c r="Q11" s="118" t="s">
        <v>40</v>
      </c>
      <c r="R11" s="118" t="s">
        <v>29</v>
      </c>
      <c r="S11" s="118" t="s">
        <v>31</v>
      </c>
      <c r="T11" s="118" t="s">
        <v>49</v>
      </c>
      <c r="U11" s="118" t="s">
        <v>22</v>
      </c>
      <c r="V11" s="118" t="s">
        <v>23</v>
      </c>
      <c r="W11" s="118" t="s">
        <v>35</v>
      </c>
      <c r="X11" s="118" t="s">
        <v>36</v>
      </c>
      <c r="Y11" s="118" t="s">
        <v>37</v>
      </c>
      <c r="Z11" s="118" t="s">
        <v>38</v>
      </c>
      <c r="AA11" s="118" t="s">
        <v>39</v>
      </c>
      <c r="AB11" s="118" t="s">
        <v>46</v>
      </c>
      <c r="AC11" s="118" t="s">
        <v>47</v>
      </c>
      <c r="AD11" s="141" t="s">
        <v>48</v>
      </c>
    </row>
    <row r="12" spans="1:30">
      <c r="A12" s="137"/>
      <c r="B12" s="138"/>
      <c r="C12" s="140"/>
      <c r="D12" s="126"/>
      <c r="E12" s="123"/>
      <c r="F12" s="82"/>
      <c r="G12" s="123"/>
      <c r="H12" s="125"/>
      <c r="I12" s="123"/>
      <c r="J12" s="82"/>
      <c r="K12" s="82"/>
      <c r="L12" s="82"/>
      <c r="M12" s="82"/>
      <c r="O12" s="126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41"/>
    </row>
    <row r="13" spans="1:30">
      <c r="A13" s="89" t="s">
        <v>41</v>
      </c>
      <c r="B13" s="7" t="s">
        <v>32</v>
      </c>
      <c r="C13" s="7">
        <v>2399</v>
      </c>
      <c r="D13" s="90">
        <v>42228</v>
      </c>
      <c r="E13" s="7">
        <v>2399</v>
      </c>
      <c r="F13" s="7">
        <v>2380</v>
      </c>
      <c r="G13" s="7">
        <v>2412</v>
      </c>
      <c r="H13" s="10">
        <v>42230</v>
      </c>
      <c r="I13" s="7">
        <v>2392</v>
      </c>
      <c r="J13" s="7">
        <f t="shared" ref="J13:M16" si="0">S13</f>
        <v>7</v>
      </c>
      <c r="K13" s="7">
        <f t="shared" si="0"/>
        <v>875</v>
      </c>
      <c r="L13" s="91">
        <f t="shared" si="0"/>
        <v>1.4589412255106295E-2</v>
      </c>
      <c r="M13" s="7" t="str">
        <f t="shared" si="0"/>
        <v>HIT</v>
      </c>
      <c r="O13" s="90">
        <v>42228</v>
      </c>
      <c r="P13" s="10">
        <v>42230</v>
      </c>
      <c r="Q13" s="11">
        <f>P13-O13</f>
        <v>2</v>
      </c>
      <c r="R13" s="11">
        <f>AB13</f>
        <v>125</v>
      </c>
      <c r="S13" s="11">
        <f>IF(B13="BUY",I13-E13,E13-I13)</f>
        <v>7</v>
      </c>
      <c r="T13" s="11">
        <f>R13*S13</f>
        <v>875</v>
      </c>
      <c r="U13" s="12">
        <f>T13/(E13*AB13*AC13)</f>
        <v>1.4589412255106295E-2</v>
      </c>
      <c r="V13" s="11" t="str">
        <f>IF(U13&lt;0,"MISS","HIT")</f>
        <v>HIT</v>
      </c>
      <c r="W13" s="11">
        <f>SUM(AD13:AD16)</f>
        <v>86734.625</v>
      </c>
      <c r="X13" s="11">
        <f>SUM(T13:T16)</f>
        <v>2459.9999999999995</v>
      </c>
      <c r="Y13" s="12">
        <f>(X13/W13)</f>
        <v>2.8362375464239333E-2</v>
      </c>
      <c r="Z13" s="13">
        <f>AVERAGE(Q13:Q16)</f>
        <v>12.25</v>
      </c>
      <c r="AA13" s="12">
        <f>(X13)/(W13*Z13/365)</f>
        <v>0.84508302403651891</v>
      </c>
      <c r="AB13" s="11">
        <v>125</v>
      </c>
      <c r="AC13" s="92">
        <v>0.2</v>
      </c>
      <c r="AD13" s="93">
        <f>E13*AB13*AC13</f>
        <v>59975</v>
      </c>
    </row>
    <row r="14" spans="1:30">
      <c r="A14" s="89" t="s">
        <v>42</v>
      </c>
      <c r="B14" s="7" t="s">
        <v>32</v>
      </c>
      <c r="C14" s="7">
        <v>2147</v>
      </c>
      <c r="D14" s="90">
        <v>42195</v>
      </c>
      <c r="E14" s="7">
        <v>2147</v>
      </c>
      <c r="F14" s="7">
        <v>2132</v>
      </c>
      <c r="G14" s="7">
        <v>2155</v>
      </c>
      <c r="H14" s="10">
        <v>42219</v>
      </c>
      <c r="I14" s="7">
        <v>2135</v>
      </c>
      <c r="J14" s="7">
        <f t="shared" si="0"/>
        <v>12</v>
      </c>
      <c r="K14" s="7">
        <f t="shared" si="0"/>
        <v>600</v>
      </c>
      <c r="L14" s="91">
        <f t="shared" si="0"/>
        <v>4.6576618537494181E-2</v>
      </c>
      <c r="M14" s="7" t="str">
        <f t="shared" si="0"/>
        <v>HIT</v>
      </c>
      <c r="O14" s="90">
        <v>42195</v>
      </c>
      <c r="P14" s="10">
        <v>42219</v>
      </c>
      <c r="Q14" s="11">
        <f>P14-O14</f>
        <v>24</v>
      </c>
      <c r="R14" s="11">
        <f>AB14</f>
        <v>50</v>
      </c>
      <c r="S14" s="11">
        <f>IF(B14="BUY",I14-E14,E14-I14)</f>
        <v>12</v>
      </c>
      <c r="T14" s="11">
        <f>R14*S14</f>
        <v>600</v>
      </c>
      <c r="U14" s="12">
        <f>T14/(E14*AB14*AC14)</f>
        <v>4.6576618537494181E-2</v>
      </c>
      <c r="V14" s="11" t="str">
        <f>IF(U14&lt;0,"MISS","HIT")</f>
        <v>HIT</v>
      </c>
      <c r="W14" s="94"/>
      <c r="X14" s="94"/>
      <c r="Y14" s="94"/>
      <c r="Z14" s="94"/>
      <c r="AA14" s="94"/>
      <c r="AB14" s="11">
        <v>50</v>
      </c>
      <c r="AC14" s="92">
        <v>0.12</v>
      </c>
      <c r="AD14" s="93">
        <f>E14*AB14*AC14</f>
        <v>12882</v>
      </c>
    </row>
    <row r="15" spans="1:30">
      <c r="A15" s="89" t="s">
        <v>43</v>
      </c>
      <c r="B15" s="7" t="s">
        <v>32</v>
      </c>
      <c r="C15" s="7">
        <v>431.9</v>
      </c>
      <c r="D15" s="90">
        <v>42235</v>
      </c>
      <c r="E15" s="7">
        <v>431.9</v>
      </c>
      <c r="F15" s="7">
        <v>427</v>
      </c>
      <c r="G15" s="7">
        <v>434.2</v>
      </c>
      <c r="H15" s="10">
        <v>42238</v>
      </c>
      <c r="I15" s="7">
        <v>428.5</v>
      </c>
      <c r="J15" s="7">
        <f t="shared" si="0"/>
        <v>3.3999999999999773</v>
      </c>
      <c r="K15" s="7">
        <f t="shared" si="0"/>
        <v>84.999999999999432</v>
      </c>
      <c r="L15" s="91">
        <f t="shared" si="0"/>
        <v>5.248128424789654E-2</v>
      </c>
      <c r="M15" s="7" t="str">
        <f t="shared" si="0"/>
        <v>HIT</v>
      </c>
      <c r="O15" s="90">
        <v>42235</v>
      </c>
      <c r="P15" s="10">
        <v>42238</v>
      </c>
      <c r="Q15" s="11">
        <f>P15-O15</f>
        <v>3</v>
      </c>
      <c r="R15" s="11">
        <f>AB15</f>
        <v>25</v>
      </c>
      <c r="S15" s="11">
        <f>IF(B15="BUY",I15-E15,E15-I15)</f>
        <v>3.3999999999999773</v>
      </c>
      <c r="T15" s="11">
        <f>R15*S15</f>
        <v>84.999999999999432</v>
      </c>
      <c r="U15" s="12">
        <f>T15/(E15*AB15*AC15)</f>
        <v>5.248128424789654E-2</v>
      </c>
      <c r="V15" s="11" t="str">
        <f>IF(U15&lt;0,"MISS","HIT")</f>
        <v>HIT</v>
      </c>
      <c r="W15" s="94"/>
      <c r="X15" s="94"/>
      <c r="Y15" s="94"/>
      <c r="Z15" s="94"/>
      <c r="AA15" s="94"/>
      <c r="AB15" s="11">
        <v>25</v>
      </c>
      <c r="AC15" s="92">
        <v>0.15</v>
      </c>
      <c r="AD15" s="93">
        <f>E15*AB15*AC15</f>
        <v>1619.625</v>
      </c>
    </row>
    <row r="16" spans="1:30" ht="13.5" thickBot="1">
      <c r="A16" s="89" t="s">
        <v>44</v>
      </c>
      <c r="B16" s="7" t="s">
        <v>33</v>
      </c>
      <c r="C16" s="7">
        <v>1362</v>
      </c>
      <c r="D16" s="95">
        <v>42197</v>
      </c>
      <c r="E16" s="7">
        <v>1362</v>
      </c>
      <c r="F16" s="7">
        <v>1347</v>
      </c>
      <c r="G16" s="7">
        <v>1371</v>
      </c>
      <c r="H16" s="96">
        <v>42217</v>
      </c>
      <c r="I16" s="7">
        <v>1371</v>
      </c>
      <c r="J16" s="7">
        <f t="shared" si="0"/>
        <v>9</v>
      </c>
      <c r="K16" s="7">
        <f t="shared" si="0"/>
        <v>900</v>
      </c>
      <c r="L16" s="91">
        <f t="shared" si="0"/>
        <v>7.3421439060205582E-2</v>
      </c>
      <c r="M16" s="7" t="str">
        <f t="shared" si="0"/>
        <v>HIT</v>
      </c>
      <c r="O16" s="95">
        <v>42197</v>
      </c>
      <c r="P16" s="96">
        <v>42217</v>
      </c>
      <c r="Q16" s="97">
        <f>P16-O16</f>
        <v>20</v>
      </c>
      <c r="R16" s="97">
        <f>AB16</f>
        <v>100</v>
      </c>
      <c r="S16" s="97">
        <f>IF(B16="BUY",I16-E16,E16-I16)</f>
        <v>9</v>
      </c>
      <c r="T16" s="97">
        <f>R16*S16</f>
        <v>900</v>
      </c>
      <c r="U16" s="98">
        <f>T16/(E16*AB16*AC16)</f>
        <v>7.3421439060205582E-2</v>
      </c>
      <c r="V16" s="97" t="str">
        <f>IF(U16&lt;0,"MISS","HIT")</f>
        <v>HIT</v>
      </c>
      <c r="W16" s="99"/>
      <c r="X16" s="99"/>
      <c r="Y16" s="99"/>
      <c r="Z16" s="99"/>
      <c r="AA16" s="99"/>
      <c r="AB16" s="97">
        <v>100</v>
      </c>
      <c r="AC16" s="100">
        <v>0.09</v>
      </c>
      <c r="AD16" s="101">
        <f>E16*AB16*AC16</f>
        <v>12258</v>
      </c>
    </row>
    <row r="17" spans="1:30" ht="13.5" thickTop="1">
      <c r="A17" s="119" t="s">
        <v>52</v>
      </c>
      <c r="B17" s="120"/>
      <c r="C17" s="120"/>
      <c r="D17" s="120"/>
      <c r="E17" s="120"/>
      <c r="F17" s="120"/>
      <c r="G17" s="120"/>
      <c r="H17" s="120"/>
      <c r="I17" s="120"/>
      <c r="J17" s="121" t="s">
        <v>53</v>
      </c>
      <c r="K17" s="121"/>
      <c r="L17" s="121"/>
      <c r="M17" s="121"/>
    </row>
    <row r="18" spans="1:30">
      <c r="A18" s="83"/>
      <c r="B18" s="83"/>
      <c r="C18" s="83"/>
      <c r="D18" s="83"/>
      <c r="E18" s="83"/>
      <c r="F18" s="83"/>
      <c r="G18" s="83"/>
      <c r="H18" s="84"/>
      <c r="I18" s="39"/>
      <c r="J18" s="39"/>
      <c r="K18" s="39"/>
      <c r="L18" s="39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</sheetData>
  <mergeCells count="30">
    <mergeCell ref="A2:L2"/>
    <mergeCell ref="O2:AD2"/>
    <mergeCell ref="A6:I6"/>
    <mergeCell ref="K7:M7"/>
    <mergeCell ref="A11:A12"/>
    <mergeCell ref="B11:B12"/>
    <mergeCell ref="C11:C12"/>
    <mergeCell ref="D11:D12"/>
    <mergeCell ref="AC11:AC12"/>
    <mergeCell ref="AD11:AD12"/>
    <mergeCell ref="S11:S12"/>
    <mergeCell ref="T11:T12"/>
    <mergeCell ref="Y11:Y12"/>
    <mergeCell ref="Z11:Z12"/>
    <mergeCell ref="AA11:AA12"/>
    <mergeCell ref="AB11:AB12"/>
    <mergeCell ref="A17:I17"/>
    <mergeCell ref="J17:M17"/>
    <mergeCell ref="E11:E12"/>
    <mergeCell ref="G11:G12"/>
    <mergeCell ref="Q11:Q12"/>
    <mergeCell ref="H11:H12"/>
    <mergeCell ref="I11:I12"/>
    <mergeCell ref="O11:O12"/>
    <mergeCell ref="P11:P12"/>
    <mergeCell ref="U11:U12"/>
    <mergeCell ref="V11:V12"/>
    <mergeCell ref="W11:W12"/>
    <mergeCell ref="X11:X12"/>
    <mergeCell ref="R11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A14" sqref="A14"/>
    </sheetView>
  </sheetViews>
  <sheetFormatPr defaultRowHeight="15"/>
  <sheetData>
    <row r="1" spans="1:14" ht="16.5" thickBot="1">
      <c r="A1" s="48"/>
      <c r="B1" s="113" t="s">
        <v>34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48"/>
    </row>
    <row r="2" spans="1:14" ht="15.7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8"/>
    </row>
    <row r="3" spans="1:14">
      <c r="A3" s="50"/>
      <c r="B3" s="65" t="s">
        <v>8</v>
      </c>
      <c r="C3" s="65"/>
      <c r="D3" s="65" t="s">
        <v>1</v>
      </c>
      <c r="E3" s="65"/>
      <c r="F3" s="65"/>
      <c r="G3" s="66" t="s">
        <v>54</v>
      </c>
      <c r="H3" s="65"/>
      <c r="I3" s="65"/>
      <c r="J3" s="50"/>
      <c r="K3" s="50"/>
      <c r="L3" s="50"/>
      <c r="M3" s="50"/>
      <c r="N3" s="50"/>
    </row>
    <row r="4" spans="1:14">
      <c r="A4" s="50"/>
      <c r="B4" s="65" t="s">
        <v>9</v>
      </c>
      <c r="C4" s="65"/>
      <c r="D4" s="65" t="s">
        <v>10</v>
      </c>
      <c r="E4" s="65"/>
      <c r="F4" s="65"/>
      <c r="G4" s="66" t="s">
        <v>54</v>
      </c>
      <c r="H4" s="65"/>
      <c r="I4" s="65"/>
      <c r="J4" s="50"/>
      <c r="K4" s="50"/>
      <c r="L4" s="50"/>
      <c r="M4" s="50"/>
      <c r="N4" s="50"/>
    </row>
    <row r="5" spans="1:14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>
      <c r="A6" s="50"/>
      <c r="B6" s="50"/>
      <c r="C6" s="50"/>
      <c r="D6" s="117" t="s">
        <v>24</v>
      </c>
      <c r="E6" s="117"/>
      <c r="F6" s="117"/>
      <c r="G6" s="117"/>
      <c r="H6" s="117"/>
      <c r="I6" s="117"/>
      <c r="J6" s="117"/>
      <c r="K6" s="50"/>
      <c r="L6" s="50"/>
      <c r="M6" s="50"/>
      <c r="N6" s="50"/>
    </row>
    <row r="7" spans="1:14" ht="38.25">
      <c r="A7" s="50"/>
      <c r="B7" s="50"/>
      <c r="C7" s="50"/>
      <c r="D7" s="1" t="s">
        <v>2</v>
      </c>
      <c r="E7" s="2" t="s">
        <v>3</v>
      </c>
      <c r="F7" s="2" t="s">
        <v>4</v>
      </c>
      <c r="G7" s="1" t="s">
        <v>27</v>
      </c>
      <c r="H7" s="1" t="s">
        <v>5</v>
      </c>
      <c r="I7" s="1" t="s">
        <v>6</v>
      </c>
      <c r="J7" s="1" t="s">
        <v>7</v>
      </c>
      <c r="K7" s="52"/>
      <c r="L7" s="116"/>
      <c r="M7" s="116"/>
      <c r="N7" s="116"/>
    </row>
    <row r="8" spans="1:14">
      <c r="A8" s="50"/>
      <c r="B8" s="50"/>
      <c r="C8" s="50"/>
      <c r="D8" s="44">
        <f>COUNTA(B14:B17)</f>
        <v>4</v>
      </c>
      <c r="E8" s="44">
        <f>COUNTIF(S14:S17,"&gt;=0")</f>
        <v>0</v>
      </c>
      <c r="F8" s="44">
        <f>COUNTIF(S14:S17,"&lt;0")</f>
        <v>0</v>
      </c>
      <c r="G8" s="44">
        <f>COUNTBLANK(I14:I17)</f>
        <v>0</v>
      </c>
      <c r="H8" s="53">
        <f>E8/(D8-G8)</f>
        <v>0</v>
      </c>
      <c r="I8" s="54">
        <f>Y14</f>
        <v>0</v>
      </c>
      <c r="J8" s="54">
        <f>AA14</f>
        <v>0</v>
      </c>
      <c r="K8" s="50"/>
      <c r="L8" s="51"/>
      <c r="M8" s="50"/>
      <c r="N8" s="50"/>
    </row>
    <row r="9" spans="1:14">
      <c r="A9" s="50"/>
      <c r="B9" s="52"/>
      <c r="C9" s="52"/>
      <c r="D9" s="52"/>
      <c r="E9" s="52"/>
      <c r="F9" s="52"/>
      <c r="G9" s="55"/>
      <c r="H9" s="55"/>
      <c r="I9" s="56"/>
      <c r="J9" s="56"/>
      <c r="K9" s="50"/>
      <c r="L9" s="50"/>
      <c r="M9" s="50"/>
      <c r="N9" s="50"/>
    </row>
    <row r="10" spans="1:14">
      <c r="A10" s="57"/>
      <c r="B10" s="57"/>
      <c r="C10" s="57"/>
      <c r="D10" s="117" t="s">
        <v>25</v>
      </c>
      <c r="E10" s="117"/>
      <c r="F10" s="117"/>
      <c r="G10" s="117"/>
      <c r="H10" s="117"/>
      <c r="I10" s="117"/>
      <c r="J10" s="117"/>
      <c r="K10" s="117"/>
      <c r="L10" s="57"/>
      <c r="M10" s="57"/>
      <c r="N10" s="57"/>
    </row>
    <row r="11" spans="1:14">
      <c r="A11" s="111" t="s">
        <v>76</v>
      </c>
      <c r="B11" s="111" t="s">
        <v>0</v>
      </c>
      <c r="C11" s="111" t="s">
        <v>11</v>
      </c>
      <c r="D11" s="103" t="s">
        <v>28</v>
      </c>
      <c r="E11" s="103" t="s">
        <v>18</v>
      </c>
      <c r="F11" s="103" t="s">
        <v>19</v>
      </c>
      <c r="G11" s="111" t="s">
        <v>20</v>
      </c>
      <c r="H11" s="103" t="s">
        <v>26</v>
      </c>
      <c r="I11" s="103" t="s">
        <v>21</v>
      </c>
      <c r="J11" s="103" t="s">
        <v>12</v>
      </c>
      <c r="K11" s="103" t="s">
        <v>13</v>
      </c>
      <c r="L11" s="103" t="s">
        <v>22</v>
      </c>
      <c r="M11" s="103" t="s">
        <v>23</v>
      </c>
      <c r="N11" s="50"/>
    </row>
    <row r="12" spans="1:14">
      <c r="A12" s="112"/>
      <c r="B12" s="112"/>
      <c r="C12" s="112"/>
      <c r="D12" s="104"/>
      <c r="E12" s="104"/>
      <c r="F12" s="104"/>
      <c r="G12" s="112"/>
      <c r="H12" s="104"/>
      <c r="I12" s="104"/>
      <c r="J12" s="104"/>
      <c r="K12" s="104"/>
      <c r="L12" s="104"/>
      <c r="M12" s="104"/>
      <c r="N12" s="50"/>
    </row>
    <row r="13" spans="1:14" ht="25.5">
      <c r="A13" s="60" t="s">
        <v>77</v>
      </c>
      <c r="B13" s="60" t="s">
        <v>73</v>
      </c>
      <c r="C13" s="60" t="s">
        <v>68</v>
      </c>
      <c r="D13" s="68" t="s">
        <v>56</v>
      </c>
      <c r="E13" s="61" t="s">
        <v>74</v>
      </c>
      <c r="F13" s="61" t="s">
        <v>69</v>
      </c>
      <c r="G13" s="61" t="s">
        <v>70</v>
      </c>
      <c r="H13" s="61" t="s">
        <v>71</v>
      </c>
      <c r="I13" s="61" t="s">
        <v>72</v>
      </c>
      <c r="J13" s="61" t="s">
        <v>60</v>
      </c>
      <c r="K13" s="61" t="s">
        <v>61</v>
      </c>
      <c r="L13" s="61" t="s">
        <v>62</v>
      </c>
      <c r="M13" s="61" t="s">
        <v>63</v>
      </c>
      <c r="N13" s="50"/>
    </row>
    <row r="14" spans="1:14">
      <c r="A14" s="59" t="s">
        <v>99</v>
      </c>
      <c r="B14" s="59" t="s">
        <v>14</v>
      </c>
      <c r="C14" s="67" t="s">
        <v>33</v>
      </c>
      <c r="D14" s="69">
        <v>42229</v>
      </c>
      <c r="E14" s="44">
        <v>2399</v>
      </c>
      <c r="F14" s="44">
        <v>2415</v>
      </c>
      <c r="G14" s="44">
        <v>2385</v>
      </c>
      <c r="H14" s="71">
        <v>42234</v>
      </c>
      <c r="I14" s="44">
        <v>2392</v>
      </c>
      <c r="J14" s="44">
        <f t="shared" ref="J14:M17" si="0">S14</f>
        <v>0</v>
      </c>
      <c r="K14" s="44">
        <f t="shared" si="0"/>
        <v>0</v>
      </c>
      <c r="L14" s="72">
        <f t="shared" si="0"/>
        <v>0</v>
      </c>
      <c r="M14" s="44">
        <f t="shared" si="0"/>
        <v>0</v>
      </c>
      <c r="N14" s="50"/>
    </row>
    <row r="15" spans="1:14">
      <c r="A15" s="59" t="s">
        <v>79</v>
      </c>
      <c r="B15" s="59" t="s">
        <v>15</v>
      </c>
      <c r="C15" s="67" t="s">
        <v>32</v>
      </c>
      <c r="D15" s="70">
        <v>42195</v>
      </c>
      <c r="E15" s="44">
        <v>1896</v>
      </c>
      <c r="F15" s="44">
        <v>1914</v>
      </c>
      <c r="G15" s="44">
        <v>1885</v>
      </c>
      <c r="H15" s="71">
        <v>42231</v>
      </c>
      <c r="I15" s="44">
        <v>1893</v>
      </c>
      <c r="J15" s="44">
        <f t="shared" si="0"/>
        <v>0</v>
      </c>
      <c r="K15" s="44">
        <f t="shared" si="0"/>
        <v>0</v>
      </c>
      <c r="L15" s="72">
        <f t="shared" si="0"/>
        <v>0</v>
      </c>
      <c r="M15" s="44">
        <f t="shared" si="0"/>
        <v>0</v>
      </c>
      <c r="N15" s="50"/>
    </row>
    <row r="16" spans="1:14">
      <c r="A16" s="59" t="s">
        <v>80</v>
      </c>
      <c r="B16" s="59" t="s">
        <v>16</v>
      </c>
      <c r="C16" s="67" t="s">
        <v>33</v>
      </c>
      <c r="D16" s="69">
        <v>42235</v>
      </c>
      <c r="E16" s="44">
        <v>830</v>
      </c>
      <c r="F16" s="44">
        <v>837</v>
      </c>
      <c r="G16" s="44">
        <v>826</v>
      </c>
      <c r="H16" s="71">
        <v>42242</v>
      </c>
      <c r="I16" s="44">
        <v>837</v>
      </c>
      <c r="J16" s="44">
        <f t="shared" si="0"/>
        <v>0</v>
      </c>
      <c r="K16" s="44">
        <f t="shared" si="0"/>
        <v>0</v>
      </c>
      <c r="L16" s="72">
        <f t="shared" si="0"/>
        <v>0</v>
      </c>
      <c r="M16" s="44">
        <f t="shared" si="0"/>
        <v>0</v>
      </c>
      <c r="N16" s="50"/>
    </row>
    <row r="17" spans="1:14">
      <c r="A17" s="59" t="s">
        <v>81</v>
      </c>
      <c r="B17" s="59" t="s">
        <v>17</v>
      </c>
      <c r="C17" s="67" t="s">
        <v>33</v>
      </c>
      <c r="D17" s="69">
        <v>42197</v>
      </c>
      <c r="E17" s="44">
        <v>293.5</v>
      </c>
      <c r="F17" s="44">
        <v>297</v>
      </c>
      <c r="G17" s="44">
        <v>292</v>
      </c>
      <c r="H17" s="71">
        <v>42216</v>
      </c>
      <c r="I17" s="44">
        <v>294.2</v>
      </c>
      <c r="J17" s="44">
        <f t="shared" si="0"/>
        <v>0</v>
      </c>
      <c r="K17" s="44">
        <f t="shared" si="0"/>
        <v>0</v>
      </c>
      <c r="L17" s="72">
        <f t="shared" si="0"/>
        <v>0</v>
      </c>
      <c r="M17" s="44">
        <f t="shared" si="0"/>
        <v>0</v>
      </c>
      <c r="N17" s="50"/>
    </row>
    <row r="18" spans="1:14">
      <c r="A18" s="142" t="s">
        <v>97</v>
      </c>
      <c r="B18" s="142" t="s">
        <v>98</v>
      </c>
      <c r="C18" s="143" t="s">
        <v>32</v>
      </c>
      <c r="D18" s="69">
        <v>42197</v>
      </c>
      <c r="E18" s="44">
        <v>1896</v>
      </c>
      <c r="F18" s="44">
        <v>1914</v>
      </c>
      <c r="G18" s="44">
        <v>1885</v>
      </c>
      <c r="H18" s="71">
        <v>42231</v>
      </c>
      <c r="I18" s="44">
        <v>1893</v>
      </c>
      <c r="J18" s="44">
        <f t="shared" ref="J18" si="1">S18</f>
        <v>0</v>
      </c>
      <c r="K18" s="44">
        <f t="shared" ref="K18" si="2">T18</f>
        <v>0</v>
      </c>
      <c r="L18" s="72">
        <f t="shared" ref="L18" si="3">U18</f>
        <v>0</v>
      </c>
      <c r="M18" s="44">
        <f t="shared" ref="M18" si="4">V18</f>
        <v>0</v>
      </c>
    </row>
  </sheetData>
  <mergeCells count="17">
    <mergeCell ref="B1:M1"/>
    <mergeCell ref="D6:J6"/>
    <mergeCell ref="L7:N7"/>
    <mergeCell ref="D10:K10"/>
    <mergeCell ref="A11:A12"/>
    <mergeCell ref="B11:B12"/>
    <mergeCell ref="C11:C12"/>
    <mergeCell ref="D11:D12"/>
    <mergeCell ref="E11:E12"/>
    <mergeCell ref="F11:F12"/>
    <mergeCell ref="M11:M12"/>
    <mergeCell ref="G11:G12"/>
    <mergeCell ref="H11:H12"/>
    <mergeCell ref="I11:I12"/>
    <mergeCell ref="J11:J12"/>
    <mergeCell ref="K11:K12"/>
    <mergeCell ref="L11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P1" sqref="P1"/>
    </sheetView>
  </sheetViews>
  <sheetFormatPr defaultRowHeight="15"/>
  <sheetData>
    <row r="1" spans="1:1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Print-out</vt:lpstr>
      <vt:lpstr>back-end</vt:lpstr>
      <vt:lpstr>Front-end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2016-02-09T11:17:20Z</dcterms:modified>
</cp:coreProperties>
</file>