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31" i="1"/>
  <c r="J30" i="1"/>
  <c r="J29" i="1"/>
  <c r="J28" i="1"/>
  <c r="J27" i="1"/>
  <c r="J26" i="1"/>
  <c r="J25" i="1"/>
  <c r="J24" i="1"/>
  <c r="J22" i="1"/>
  <c r="J23" i="1"/>
  <c r="J21" i="1"/>
  <c r="G17" i="1"/>
  <c r="J20" i="1"/>
  <c r="J19" i="1"/>
  <c r="J18" i="1"/>
  <c r="J17" i="1"/>
  <c r="J16" i="1"/>
  <c r="J15" i="1"/>
  <c r="J13" i="1"/>
  <c r="M12" i="1"/>
  <c r="L12" i="1"/>
  <c r="K12" i="1"/>
  <c r="J12" i="1"/>
  <c r="J11" i="1"/>
  <c r="M9" i="1"/>
  <c r="L9" i="1"/>
  <c r="M8" i="1"/>
  <c r="M7" i="1"/>
  <c r="L8" i="1"/>
  <c r="L7" i="1"/>
  <c r="K9" i="1"/>
  <c r="K8" i="1"/>
  <c r="J8" i="1"/>
  <c r="J9" i="1"/>
  <c r="K7" i="1"/>
  <c r="J7" i="1"/>
</calcChain>
</file>

<file path=xl/sharedStrings.xml><?xml version="1.0" encoding="utf-8"?>
<sst xmlns="http://schemas.openxmlformats.org/spreadsheetml/2006/main" count="80" uniqueCount="67">
  <si>
    <t>b0</t>
  </si>
  <si>
    <t>C0</t>
  </si>
  <si>
    <t>v0</t>
  </si>
  <si>
    <t>J</t>
  </si>
  <si>
    <t>F</t>
  </si>
  <si>
    <t>h</t>
  </si>
  <si>
    <t>M</t>
  </si>
  <si>
    <t>a</t>
  </si>
  <si>
    <t>L1</t>
  </si>
  <si>
    <t>Ljz</t>
  </si>
  <si>
    <t>Кэс</t>
  </si>
  <si>
    <t>Квс</t>
  </si>
  <si>
    <t>Ккс</t>
  </si>
  <si>
    <t>Ктс</t>
  </si>
  <si>
    <t>Пн</t>
  </si>
  <si>
    <t>Хвойные</t>
  </si>
  <si>
    <t>Тип пожара</t>
  </si>
  <si>
    <t>Беглый верховой</t>
  </si>
  <si>
    <t>V</t>
  </si>
  <si>
    <t>Класс</t>
  </si>
  <si>
    <t>tnp</t>
  </si>
  <si>
    <t>Рнлн</t>
  </si>
  <si>
    <t>Сдр</t>
  </si>
  <si>
    <t>Vдр</t>
  </si>
  <si>
    <t>Z</t>
  </si>
  <si>
    <t>Сгор</t>
  </si>
  <si>
    <t>v</t>
  </si>
  <si>
    <t>Nзд</t>
  </si>
  <si>
    <t>Сзд</t>
  </si>
  <si>
    <t>abh</t>
  </si>
  <si>
    <t>7,5/5,3/4</t>
  </si>
  <si>
    <t>С1зав</t>
  </si>
  <si>
    <t>N</t>
  </si>
  <si>
    <t>Кирпич многоэтаж жз</t>
  </si>
  <si>
    <t>Nлюд</t>
  </si>
  <si>
    <t>16/10/16,5</t>
  </si>
  <si>
    <t>С1зап</t>
  </si>
  <si>
    <t>Кирпич жз</t>
  </si>
  <si>
    <t>Nзад</t>
  </si>
  <si>
    <t>40/10,3/32</t>
  </si>
  <si>
    <t>ПЗ</t>
  </si>
  <si>
    <t>93/26/14,5</t>
  </si>
  <si>
    <t>СИЛЬНАЯ</t>
  </si>
  <si>
    <t>СРЕДНЯЯ</t>
  </si>
  <si>
    <t>Uзд</t>
  </si>
  <si>
    <t>Vзав. Сильн</t>
  </si>
  <si>
    <t>Сзав</t>
  </si>
  <si>
    <t>UсУраган</t>
  </si>
  <si>
    <t>Nпот</t>
  </si>
  <si>
    <t>Nспот</t>
  </si>
  <si>
    <t>S0</t>
  </si>
  <si>
    <t>Q0</t>
  </si>
  <si>
    <t>Qмакс</t>
  </si>
  <si>
    <t>vmax</t>
  </si>
  <si>
    <t>Cз</t>
  </si>
  <si>
    <t>vз</t>
  </si>
  <si>
    <t>bз.ж</t>
  </si>
  <si>
    <t>Sзж</t>
  </si>
  <si>
    <t>Uэс</t>
  </si>
  <si>
    <t>Ubc</t>
  </si>
  <si>
    <t>Ukc</t>
  </si>
  <si>
    <t>Utc</t>
  </si>
  <si>
    <t>Nз</t>
  </si>
  <si>
    <t>Pл.п</t>
  </si>
  <si>
    <t>D</t>
  </si>
  <si>
    <t>S</t>
  </si>
  <si>
    <t>Uлп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</si>
</sst>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6" workbookViewId="0">
      <selection activeCell="H14" sqref="H14"/>
    </sheetView>
  </sheetViews>
  <sheetFormatPr defaultRowHeight="14.4" x14ac:dyDescent="0.3"/>
  <cols>
    <col min="10" max="10" width="11" bestFit="1" customWidth="1"/>
    <col min="11" max="13" width="10" bestFit="1" customWidth="1"/>
  </cols>
  <sheetData>
    <row r="1" spans="1:13" x14ac:dyDescent="0.3">
      <c r="A1" t="s">
        <v>0</v>
      </c>
      <c r="B1">
        <v>64</v>
      </c>
      <c r="D1" t="s">
        <v>26</v>
      </c>
      <c r="E1">
        <v>44</v>
      </c>
    </row>
    <row r="2" spans="1:13" x14ac:dyDescent="0.3">
      <c r="A2" t="s">
        <v>1</v>
      </c>
      <c r="B2">
        <v>5.9</v>
      </c>
      <c r="D2" t="s">
        <v>27</v>
      </c>
      <c r="E2">
        <v>525</v>
      </c>
      <c r="F2" t="s">
        <v>33</v>
      </c>
      <c r="I2" t="s">
        <v>42</v>
      </c>
    </row>
    <row r="3" spans="1:13" x14ac:dyDescent="0.3">
      <c r="A3" t="s">
        <v>2</v>
      </c>
      <c r="B3">
        <v>3.2</v>
      </c>
      <c r="D3" t="s">
        <v>28</v>
      </c>
      <c r="E3">
        <v>490000</v>
      </c>
      <c r="I3" t="s">
        <v>42</v>
      </c>
    </row>
    <row r="4" spans="1:13" x14ac:dyDescent="0.3">
      <c r="A4" t="s">
        <v>3</v>
      </c>
      <c r="B4">
        <v>14.5</v>
      </c>
      <c r="D4" t="s">
        <v>29</v>
      </c>
      <c r="E4" t="s">
        <v>30</v>
      </c>
      <c r="I4" t="s">
        <v>43</v>
      </c>
    </row>
    <row r="5" spans="1:13" x14ac:dyDescent="0.3">
      <c r="A5" t="s">
        <v>4</v>
      </c>
      <c r="B5">
        <v>580</v>
      </c>
      <c r="D5" t="s">
        <v>31</v>
      </c>
      <c r="E5">
        <v>95</v>
      </c>
    </row>
    <row r="6" spans="1:13" x14ac:dyDescent="0.3">
      <c r="A6" t="s">
        <v>5</v>
      </c>
      <c r="B6">
        <v>16</v>
      </c>
      <c r="D6" t="s">
        <v>32</v>
      </c>
      <c r="E6">
        <v>51</v>
      </c>
    </row>
    <row r="7" spans="1:13" x14ac:dyDescent="0.3">
      <c r="A7" t="s">
        <v>6</v>
      </c>
      <c r="B7">
        <v>1.5</v>
      </c>
      <c r="D7" t="s">
        <v>34</v>
      </c>
      <c r="E7">
        <v>210</v>
      </c>
      <c r="I7" t="s">
        <v>44</v>
      </c>
      <c r="J7">
        <f>E2*0.7*E3</f>
        <v>180075000</v>
      </c>
      <c r="K7">
        <f>E7*0.7*E8</f>
        <v>223440000</v>
      </c>
      <c r="L7">
        <f>E13*0.7*E14</f>
        <v>882000000</v>
      </c>
      <c r="M7">
        <f>E19*0.7*E20</f>
        <v>949200000</v>
      </c>
    </row>
    <row r="8" spans="1:13" x14ac:dyDescent="0.3">
      <c r="A8" t="s">
        <v>7</v>
      </c>
      <c r="B8">
        <v>1.33</v>
      </c>
      <c r="D8" t="s">
        <v>28</v>
      </c>
      <c r="E8">
        <v>1520000</v>
      </c>
      <c r="I8" t="s">
        <v>45</v>
      </c>
      <c r="J8">
        <f>7.5*5.3*4*E2*40/100</f>
        <v>33390</v>
      </c>
      <c r="K8">
        <f>16*10*16.5*E7*40/100</f>
        <v>221760</v>
      </c>
      <c r="L8">
        <f>40*10.3*32*E13*40/100</f>
        <v>2636800</v>
      </c>
      <c r="M8">
        <f>93*26*14.5*E19*20/100</f>
        <v>2103660</v>
      </c>
    </row>
    <row r="9" spans="1:13" x14ac:dyDescent="0.3">
      <c r="A9" t="s">
        <v>8</v>
      </c>
      <c r="B9">
        <v>1.6E-2</v>
      </c>
      <c r="D9" t="s">
        <v>29</v>
      </c>
      <c r="E9" t="s">
        <v>35</v>
      </c>
      <c r="I9" t="s">
        <v>46</v>
      </c>
      <c r="J9">
        <f>J8*E5</f>
        <v>3172050</v>
      </c>
      <c r="K9">
        <f>K8*E10</f>
        <v>23284800</v>
      </c>
      <c r="L9">
        <f>L8*E16</f>
        <v>303232000</v>
      </c>
      <c r="M9">
        <f>M8*E22</f>
        <v>18301842</v>
      </c>
    </row>
    <row r="10" spans="1:13" x14ac:dyDescent="0.3">
      <c r="A10" t="s">
        <v>9</v>
      </c>
      <c r="B10">
        <v>40</v>
      </c>
      <c r="D10" t="s">
        <v>36</v>
      </c>
      <c r="E10">
        <v>105</v>
      </c>
    </row>
    <row r="11" spans="1:13" x14ac:dyDescent="0.3">
      <c r="A11" t="s">
        <v>10</v>
      </c>
      <c r="B11">
        <v>3800</v>
      </c>
      <c r="D11" t="s">
        <v>37</v>
      </c>
      <c r="I11" t="s">
        <v>47</v>
      </c>
      <c r="J11">
        <f>SUM(J7:M7)+SUM(E5,E16,E22,E10)</f>
        <v>2234715323.6999998</v>
      </c>
    </row>
    <row r="12" spans="1:13" x14ac:dyDescent="0.3">
      <c r="A12" t="s">
        <v>11</v>
      </c>
      <c r="B12">
        <v>4900</v>
      </c>
      <c r="D12" t="s">
        <v>32</v>
      </c>
      <c r="E12">
        <v>20</v>
      </c>
      <c r="I12" t="s">
        <v>48</v>
      </c>
      <c r="J12">
        <f>E2*E7*60</f>
        <v>6615000</v>
      </c>
      <c r="K12">
        <f>E6*E7*60</f>
        <v>642600</v>
      </c>
      <c r="L12">
        <f>E13*E7*60</f>
        <v>6300000</v>
      </c>
      <c r="M12">
        <f>E19*E7*60</f>
        <v>3780000</v>
      </c>
    </row>
    <row r="13" spans="1:13" x14ac:dyDescent="0.3">
      <c r="A13" t="s">
        <v>12</v>
      </c>
      <c r="B13">
        <v>5500</v>
      </c>
      <c r="D13" t="s">
        <v>38</v>
      </c>
      <c r="E13">
        <v>500</v>
      </c>
      <c r="I13" t="s">
        <v>49</v>
      </c>
      <c r="J13">
        <f>SUM(J12:M12)</f>
        <v>17337600</v>
      </c>
    </row>
    <row r="14" spans="1:13" x14ac:dyDescent="0.3">
      <c r="A14" t="s">
        <v>13</v>
      </c>
      <c r="B14">
        <v>4800</v>
      </c>
      <c r="D14" t="s">
        <v>28</v>
      </c>
      <c r="E14">
        <v>2520000</v>
      </c>
    </row>
    <row r="15" spans="1:13" x14ac:dyDescent="0.3">
      <c r="A15" t="s">
        <v>14</v>
      </c>
      <c r="B15">
        <v>1130</v>
      </c>
      <c r="D15" t="s">
        <v>29</v>
      </c>
      <c r="E15" t="s">
        <v>39</v>
      </c>
      <c r="I15" t="s">
        <v>50</v>
      </c>
      <c r="J15">
        <f>0.5*B1*B2</f>
        <v>188.8</v>
      </c>
    </row>
    <row r="16" spans="1:13" x14ac:dyDescent="0.3">
      <c r="A16" t="s">
        <v>15</v>
      </c>
      <c r="D16" t="s">
        <v>31</v>
      </c>
      <c r="E16">
        <v>115</v>
      </c>
      <c r="I16" t="s">
        <v>51</v>
      </c>
      <c r="J16">
        <f>B3*J15</f>
        <v>604.16000000000008</v>
      </c>
    </row>
    <row r="17" spans="1:10" x14ac:dyDescent="0.3">
      <c r="A17" t="s">
        <v>16</v>
      </c>
      <c r="B17" t="s">
        <v>17</v>
      </c>
      <c r="D17" t="s">
        <v>40</v>
      </c>
      <c r="G17">
        <f>J20/J18</f>
        <v>0.20138178295379616</v>
      </c>
      <c r="I17" t="s">
        <v>52</v>
      </c>
      <c r="J17">
        <f>J16+B4*B5/3.6</f>
        <v>2940.2711111111112</v>
      </c>
    </row>
    <row r="18" spans="1:10" x14ac:dyDescent="0.3">
      <c r="A18" t="s">
        <v>18</v>
      </c>
      <c r="B18">
        <v>6</v>
      </c>
      <c r="D18" t="s">
        <v>32</v>
      </c>
      <c r="E18">
        <v>12</v>
      </c>
      <c r="I18" t="s">
        <v>5</v>
      </c>
      <c r="J18">
        <f>(2*J17^(5/3)/(B1*B3))^(3/8)- B2</f>
        <v>20.034604343459804</v>
      </c>
    </row>
    <row r="19" spans="1:10" x14ac:dyDescent="0.3">
      <c r="A19" t="s">
        <v>19</v>
      </c>
      <c r="B19">
        <v>4</v>
      </c>
      <c r="D19" t="s">
        <v>38</v>
      </c>
      <c r="E19">
        <v>300</v>
      </c>
      <c r="I19" t="s">
        <v>53</v>
      </c>
      <c r="J19">
        <f>B3*((B2+J18)/B2)^(2/3)</f>
        <v>8.5868733040422285</v>
      </c>
    </row>
    <row r="20" spans="1:10" x14ac:dyDescent="0.3">
      <c r="A20" t="s">
        <v>20</v>
      </c>
      <c r="B20">
        <v>2</v>
      </c>
      <c r="D20" t="s">
        <v>28</v>
      </c>
      <c r="E20">
        <v>4520000</v>
      </c>
      <c r="I20" t="s">
        <v>54</v>
      </c>
      <c r="J20">
        <f>J18-B6</f>
        <v>4.0346043434598045</v>
      </c>
    </row>
    <row r="21" spans="1:10" x14ac:dyDescent="0.3">
      <c r="A21" t="s">
        <v>21</v>
      </c>
      <c r="B21">
        <v>700</v>
      </c>
      <c r="D21" t="s">
        <v>29</v>
      </c>
      <c r="E21" t="s">
        <v>41</v>
      </c>
      <c r="I21" t="s">
        <v>55</v>
      </c>
      <c r="J21">
        <f>J19*0.43</f>
        <v>3.692355520738158</v>
      </c>
    </row>
    <row r="22" spans="1:10" x14ac:dyDescent="0.3">
      <c r="A22" t="s">
        <v>22</v>
      </c>
      <c r="B22">
        <v>200</v>
      </c>
      <c r="D22" t="s">
        <v>31</v>
      </c>
      <c r="E22">
        <v>8.6999999999999993</v>
      </c>
      <c r="I22" t="s">
        <v>56</v>
      </c>
      <c r="J22">
        <f>1</f>
        <v>1</v>
      </c>
    </row>
    <row r="23" spans="1:10" x14ac:dyDescent="0.3">
      <c r="A23" t="s">
        <v>23</v>
      </c>
      <c r="B23">
        <v>270</v>
      </c>
      <c r="I23" t="s">
        <v>57</v>
      </c>
      <c r="J23">
        <f>J22*B10</f>
        <v>40</v>
      </c>
    </row>
    <row r="24" spans="1:10" x14ac:dyDescent="0.3">
      <c r="A24" t="s">
        <v>24</v>
      </c>
      <c r="B24">
        <v>28</v>
      </c>
      <c r="I24" t="s">
        <v>58</v>
      </c>
      <c r="J24">
        <f>J23*B11/1.75</f>
        <v>86857.142857142855</v>
      </c>
    </row>
    <row r="25" spans="1:10" x14ac:dyDescent="0.3">
      <c r="A25" t="s">
        <v>25</v>
      </c>
      <c r="B25">
        <v>2000</v>
      </c>
      <c r="I25" t="s">
        <v>59</v>
      </c>
      <c r="J25">
        <f>J23*B12/1.25</f>
        <v>156800</v>
      </c>
    </row>
    <row r="26" spans="1:10" x14ac:dyDescent="0.3">
      <c r="I26" t="s">
        <v>60</v>
      </c>
      <c r="J26">
        <f>J23*B13/1.25</f>
        <v>176000</v>
      </c>
    </row>
    <row r="27" spans="1:10" x14ac:dyDescent="0.3">
      <c r="I27" t="s">
        <v>61</v>
      </c>
      <c r="J27">
        <f>J23*B14/0.75</f>
        <v>256000</v>
      </c>
    </row>
    <row r="28" spans="1:10" x14ac:dyDescent="0.3">
      <c r="I28" t="s">
        <v>62</v>
      </c>
      <c r="J28">
        <f>J23*B15</f>
        <v>45200</v>
      </c>
    </row>
    <row r="29" spans="1:10" x14ac:dyDescent="0.3">
      <c r="I29" t="s">
        <v>63</v>
      </c>
      <c r="J29">
        <f>3.3*4500*B20</f>
        <v>29700</v>
      </c>
    </row>
    <row r="30" spans="1:10" x14ac:dyDescent="0.3">
      <c r="I30" t="s">
        <v>64</v>
      </c>
      <c r="J30">
        <f>B21*J29</f>
        <v>20790000</v>
      </c>
    </row>
    <row r="31" spans="1:10" x14ac:dyDescent="0.3">
      <c r="I31" t="s">
        <v>65</v>
      </c>
      <c r="J31">
        <f>4*10^(-6)*J29^2</f>
        <v>3528.3599999999997</v>
      </c>
    </row>
    <row r="32" spans="1:10" x14ac:dyDescent="0.3">
      <c r="I32" t="s">
        <v>66</v>
      </c>
      <c r="J32">
        <f>J31*(B22*B23*B24/100+B25)</f>
        <v>60405523.199999996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2021-05-19T01:03:41Z</dcterms:modified>
</cp:coreProperties>
</file>