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54" i="1" l="1"/>
  <c r="D51" i="1"/>
  <c r="D48" i="1"/>
  <c r="C54" i="1"/>
  <c r="C51" i="1"/>
  <c r="C48" i="1"/>
  <c r="K52" i="1"/>
  <c r="K53" i="1"/>
  <c r="K51" i="1"/>
  <c r="J51" i="1"/>
  <c r="J52" i="1"/>
  <c r="J53" i="1"/>
  <c r="J44" i="1"/>
  <c r="J45" i="1"/>
  <c r="J43" i="1"/>
  <c r="P45" i="1"/>
  <c r="J25" i="1"/>
  <c r="J26" i="1" s="1"/>
  <c r="K25" i="1"/>
  <c r="L25" i="1"/>
  <c r="M25" i="1"/>
  <c r="N25" i="1"/>
  <c r="N26" i="1" s="1"/>
  <c r="O25" i="1"/>
  <c r="O26" i="1" s="1"/>
  <c r="P25" i="1"/>
  <c r="P26" i="1" s="1"/>
  <c r="Q25" i="1"/>
  <c r="Q26" i="1" s="1"/>
  <c r="R25" i="1"/>
  <c r="R26" i="1" s="1"/>
  <c r="S25" i="1"/>
  <c r="T25" i="1"/>
  <c r="U25" i="1"/>
  <c r="V25" i="1"/>
  <c r="V26" i="1" s="1"/>
  <c r="W25" i="1"/>
  <c r="W26" i="1" s="1"/>
  <c r="X25" i="1"/>
  <c r="X26" i="1" s="1"/>
  <c r="Y25" i="1"/>
  <c r="Y26" i="1" s="1"/>
  <c r="Z25" i="1"/>
  <c r="Z26" i="1" s="1"/>
  <c r="AA25" i="1"/>
  <c r="AB25" i="1"/>
  <c r="AC25" i="1"/>
  <c r="AD25" i="1"/>
  <c r="AD26" i="1" s="1"/>
  <c r="AE25" i="1"/>
  <c r="AE26" i="1" s="1"/>
  <c r="AF25" i="1"/>
  <c r="AF26" i="1" s="1"/>
  <c r="AG25" i="1"/>
  <c r="AG26" i="1" s="1"/>
  <c r="AH25" i="1"/>
  <c r="AH26" i="1" s="1"/>
  <c r="AI25" i="1"/>
  <c r="AJ25" i="1"/>
  <c r="AK25" i="1"/>
  <c r="AL25" i="1"/>
  <c r="AL26" i="1" s="1"/>
  <c r="I25" i="1"/>
  <c r="K26" i="1"/>
  <c r="L26" i="1"/>
  <c r="M26" i="1"/>
  <c r="S26" i="1"/>
  <c r="T26" i="1"/>
  <c r="U26" i="1"/>
  <c r="AA26" i="1"/>
  <c r="AB26" i="1"/>
  <c r="AC26" i="1"/>
  <c r="AI26" i="1"/>
  <c r="AJ26" i="1"/>
  <c r="AK26" i="1"/>
  <c r="G18" i="1"/>
  <c r="D18" i="1"/>
  <c r="E18" i="1"/>
  <c r="F18" i="1"/>
  <c r="C18" i="1"/>
  <c r="C43" i="1"/>
  <c r="C42" i="1"/>
  <c r="C41" i="1"/>
  <c r="D38" i="1"/>
  <c r="D39" i="1"/>
  <c r="D37" i="1"/>
  <c r="C37" i="1"/>
  <c r="C38" i="1"/>
  <c r="C39" i="1"/>
  <c r="P30" i="1" l="1"/>
  <c r="P35" i="1" s="1"/>
  <c r="I26" i="1"/>
  <c r="R41" i="1" s="1"/>
  <c r="C29" i="1"/>
  <c r="F22" i="1" l="1"/>
  <c r="I3" i="1" s="1"/>
  <c r="J10" i="1"/>
  <c r="B3" i="1" l="1"/>
  <c r="W3" i="1"/>
  <c r="O3" i="1"/>
  <c r="G3" i="1"/>
  <c r="F3" i="1"/>
  <c r="Z3" i="1"/>
  <c r="R3" i="1"/>
  <c r="X3" i="1"/>
  <c r="H3" i="1"/>
  <c r="V3" i="1"/>
  <c r="N3" i="1"/>
  <c r="B26" i="1"/>
  <c r="AC3" i="1"/>
  <c r="U3" i="1"/>
  <c r="M3" i="1"/>
  <c r="E3" i="1"/>
  <c r="A3" i="1"/>
  <c r="P3" i="1"/>
  <c r="AD3" i="1"/>
  <c r="AB3" i="1"/>
  <c r="T3" i="1"/>
  <c r="L3" i="1"/>
  <c r="D3" i="1"/>
  <c r="C26" i="1"/>
  <c r="D26" i="1"/>
  <c r="AA3" i="1"/>
  <c r="S3" i="1"/>
  <c r="K3" i="1"/>
  <c r="C3" i="1"/>
  <c r="E26" i="1"/>
  <c r="J3" i="1"/>
  <c r="F26" i="1"/>
  <c r="Y3" i="1"/>
  <c r="Q3" i="1"/>
  <c r="F30" i="1"/>
  <c r="F20" i="1"/>
  <c r="E20" i="1"/>
  <c r="D20" i="1"/>
  <c r="C20" i="1"/>
  <c r="B20" i="1"/>
  <c r="C22" i="1" s="1"/>
  <c r="C17" i="1"/>
  <c r="C12" i="1"/>
  <c r="W7" i="1"/>
  <c r="C28" i="1" l="1"/>
  <c r="G26" i="1"/>
  <c r="C32" i="1" l="1"/>
  <c r="C35" i="1" s="1"/>
  <c r="C30" i="1"/>
  <c r="C33" i="1" s="1"/>
</calcChain>
</file>

<file path=xl/sharedStrings.xml><?xml version="1.0" encoding="utf-8"?>
<sst xmlns="http://schemas.openxmlformats.org/spreadsheetml/2006/main" count="42" uniqueCount="31">
  <si>
    <t>Вариационный ряд</t>
  </si>
  <si>
    <t>Частотный ряд</t>
  </si>
  <si>
    <t>xi</t>
  </si>
  <si>
    <t>mi</t>
  </si>
  <si>
    <t>pi</t>
  </si>
  <si>
    <t>Сумма</t>
  </si>
  <si>
    <t>Интервальный ряд</t>
  </si>
  <si>
    <t>[22,29.2)</t>
  </si>
  <si>
    <t>[29.2,36.4)</t>
  </si>
  <si>
    <t>[36.4,43.6)</t>
  </si>
  <si>
    <t>[43.6,50.8)</t>
  </si>
  <si>
    <t>[50.8,58)</t>
  </si>
  <si>
    <t>Всего</t>
  </si>
  <si>
    <t>Дискретный ряд</t>
  </si>
  <si>
    <t>m*</t>
  </si>
  <si>
    <t>D*</t>
  </si>
  <si>
    <t>(xi-m*)**2 * p*</t>
  </si>
  <si>
    <t>D~</t>
  </si>
  <si>
    <t>V</t>
  </si>
  <si>
    <t>Me</t>
  </si>
  <si>
    <t>Mo</t>
  </si>
  <si>
    <t>R</t>
  </si>
  <si>
    <r>
      <t xml:space="preserve"> </t>
    </r>
    <r>
      <rPr>
        <sz val="11"/>
        <color theme="1"/>
        <rFont val="Symbol"/>
        <family val="1"/>
        <charset val="2"/>
      </rPr>
      <t>s</t>
    </r>
  </si>
  <si>
    <r>
      <t xml:space="preserve">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Bahnschrift SemiBold"/>
        <family val="2"/>
        <charset val="204"/>
      </rPr>
      <t xml:space="preserve"> ~</t>
    </r>
  </si>
  <si>
    <t>Ib</t>
  </si>
  <si>
    <t>ub</t>
  </si>
  <si>
    <t>e1</t>
  </si>
  <si>
    <t>e2</t>
  </si>
  <si>
    <t>e3</t>
  </si>
  <si>
    <t>D*x</t>
  </si>
  <si>
    <t>Оценка D точным методом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</si>
</sst>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Bahnschrift SemiBold"/>
      <family val="2"/>
      <charset val="204"/>
    </font>
    <font>
      <sz val="11"/>
      <color theme="1"/>
      <name val="Symbol"/>
      <family val="1"/>
      <charset val="2"/>
    </font>
    <font>
      <sz val="10"/>
      <color rgb="FF3A3A3A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1" xfId="0" applyFont="1" applyBorder="1"/>
    <xf numFmtId="2" fontId="1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2" fontId="1" fillId="0" borderId="8" xfId="0" applyNumberFormat="1" applyFont="1" applyBorder="1"/>
    <xf numFmtId="2" fontId="1" fillId="0" borderId="9" xfId="0" applyNumberFormat="1" applyFont="1" applyBorder="1"/>
    <xf numFmtId="2" fontId="1" fillId="0" borderId="6" xfId="0" applyNumberFormat="1" applyFont="1" applyBorder="1"/>
    <xf numFmtId="0" fontId="1" fillId="0" borderId="10" xfId="0" applyFont="1" applyBorder="1"/>
    <xf numFmtId="2" fontId="1" fillId="0" borderId="11" xfId="0" applyNumberFormat="1" applyFont="1" applyBorder="1"/>
    <xf numFmtId="2" fontId="1" fillId="0" borderId="1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/>
    <xf numFmtId="2" fontId="1" fillId="0" borderId="13" xfId="0" applyNumberFormat="1" applyFont="1" applyBorder="1"/>
    <xf numFmtId="2" fontId="1" fillId="0" borderId="14" xfId="0" applyNumberFormat="1" applyFont="1" applyBorder="1"/>
    <xf numFmtId="2" fontId="1" fillId="0" borderId="5" xfId="0" applyNumberFormat="1" applyFont="1" applyBorder="1"/>
    <xf numFmtId="2" fontId="1" fillId="0" borderId="7" xfId="0" applyNumberFormat="1" applyFont="1" applyBorder="1"/>
    <xf numFmtId="2" fontId="1" fillId="0" borderId="15" xfId="0" applyNumberFormat="1" applyFont="1" applyBorder="1"/>
    <xf numFmtId="0" fontId="1" fillId="0" borderId="13" xfId="0" applyFont="1" applyBorder="1"/>
    <xf numFmtId="2" fontId="1" fillId="0" borderId="16" xfId="0" applyNumberFormat="1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0" xfId="0" applyFont="1" applyBorder="1"/>
    <xf numFmtId="0" fontId="1" fillId="0" borderId="22" xfId="0" applyFont="1" applyBorder="1"/>
    <xf numFmtId="164" fontId="1" fillId="0" borderId="1" xfId="0" applyNumberFormat="1" applyFont="1" applyBorder="1"/>
    <xf numFmtId="164" fontId="1" fillId="0" borderId="13" xfId="0" applyNumberFormat="1" applyFont="1" applyBorder="1"/>
    <xf numFmtId="164" fontId="1" fillId="0" borderId="14" xfId="0" applyNumberFormat="1" applyFont="1" applyBorder="1"/>
    <xf numFmtId="164" fontId="1" fillId="0" borderId="16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0" fontId="1" fillId="0" borderId="23" xfId="0" applyFont="1" applyBorder="1"/>
    <xf numFmtId="2" fontId="1" fillId="0" borderId="24" xfId="0" applyNumberFormat="1" applyFont="1" applyBorder="1"/>
    <xf numFmtId="0" fontId="1" fillId="0" borderId="25" xfId="0" applyFont="1" applyBorder="1"/>
    <xf numFmtId="2" fontId="1" fillId="0" borderId="26" xfId="0" applyNumberFormat="1" applyFon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2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594925634295717E-2"/>
          <c:y val="0.19486111111111112"/>
          <c:w val="0.8839606299212597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Лист1!$D$37:$D$39</c:f>
              <c:strCache>
                <c:ptCount val="3"/>
                <c:pt idx="0">
                  <c:v>45,161</c:v>
                </c:pt>
                <c:pt idx="1">
                  <c:v>45,739</c:v>
                </c:pt>
                <c:pt idx="2">
                  <c:v>46,823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Лист1!$C$37:$C$39</c:f>
              <c:numCache>
                <c:formatCode>0.000</c:formatCode>
                <c:ptCount val="3"/>
                <c:pt idx="0">
                  <c:v>41.079078786466312</c:v>
                </c:pt>
                <c:pt idx="1">
                  <c:v>40.501189238484457</c:v>
                </c:pt>
                <c:pt idx="2">
                  <c:v>39.417049342683796</c:v>
                </c:pt>
              </c:numCache>
            </c:numRef>
          </c:cat>
          <c:val>
            <c:numRef>
              <c:f>Лист1!$D$37:$D$39</c:f>
              <c:numCache>
                <c:formatCode>0.000</c:formatCode>
                <c:ptCount val="3"/>
                <c:pt idx="0">
                  <c:v>45.160921213533697</c:v>
                </c:pt>
                <c:pt idx="1">
                  <c:v>45.738810761515552</c:v>
                </c:pt>
                <c:pt idx="2">
                  <c:v>46.822950657316213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269512"/>
        <c:axId val="384271472"/>
      </c:lineChart>
      <c:catAx>
        <c:axId val="384269512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271472"/>
        <c:crosses val="autoZero"/>
        <c:auto val="1"/>
        <c:lblAlgn val="ctr"/>
        <c:lblOffset val="100"/>
        <c:noMultiLvlLbl val="0"/>
      </c:catAx>
      <c:valAx>
        <c:axId val="3842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26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228600</xdr:colOff>
      <xdr:row>21</xdr:row>
      <xdr:rowOff>52387</xdr:rowOff>
    </xdr:from>
    <xdr:ext cx="914400" cy="264560"/>
    <xdr:sp macro="" textlink="">
      <xdr:nvSpPr>
        <xdr:cNvPr id="2" name="TextBox 1"/>
        <xdr:cNvSpPr txBox="1"/>
      </xdr:nvSpPr>
      <xdr:spPr>
        <a:xfrm>
          <a:off x="5953125" y="394811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8</xdr:col>
      <xdr:colOff>254863</xdr:colOff>
      <xdr:row>26</xdr:row>
      <xdr:rowOff>114300</xdr:rowOff>
    </xdr:from>
    <xdr:to>
      <xdr:col>15</xdr:col>
      <xdr:colOff>1945</xdr:colOff>
      <xdr:row>31</xdr:row>
      <xdr:rowOff>157314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9388" y="4924425"/>
          <a:ext cx="4128582" cy="995514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8</xdr:col>
      <xdr:colOff>219075</xdr:colOff>
      <xdr:row>32</xdr:row>
      <xdr:rowOff>134903</xdr:rowOff>
    </xdr:from>
    <xdr:to>
      <xdr:col>14</xdr:col>
      <xdr:colOff>605870</xdr:colOff>
      <xdr:row>36</xdr:row>
      <xdr:rowOff>68746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6088028"/>
          <a:ext cx="4158695" cy="705368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8</xdr:col>
      <xdr:colOff>190500</xdr:colOff>
      <xdr:row>39</xdr:row>
      <xdr:rowOff>70242</xdr:rowOff>
    </xdr:from>
    <xdr:to>
      <xdr:col>10</xdr:col>
      <xdr:colOff>603207</xdr:colOff>
      <xdr:row>41</xdr:row>
      <xdr:rowOff>171457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5025" y="7347342"/>
          <a:ext cx="2479632" cy="463165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8</xdr:col>
      <xdr:colOff>190500</xdr:colOff>
      <xdr:row>47</xdr:row>
      <xdr:rowOff>140417</xdr:rowOff>
    </xdr:from>
    <xdr:to>
      <xdr:col>12</xdr:col>
      <xdr:colOff>309950</xdr:colOff>
      <xdr:row>49</xdr:row>
      <xdr:rowOff>152358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5025" y="8865317"/>
          <a:ext cx="3405575" cy="373891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13</xdr:col>
      <xdr:colOff>20067</xdr:colOff>
      <xdr:row>38</xdr:row>
      <xdr:rowOff>180975</xdr:rowOff>
    </xdr:from>
    <xdr:to>
      <xdr:col>16</xdr:col>
      <xdr:colOff>583374</xdr:colOff>
      <xdr:row>42</xdr:row>
      <xdr:rowOff>20586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0317" y="7267575"/>
          <a:ext cx="2735007" cy="573036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12</xdr:col>
      <xdr:colOff>571957</xdr:colOff>
      <xdr:row>43</xdr:row>
      <xdr:rowOff>62223</xdr:rowOff>
    </xdr:from>
    <xdr:to>
      <xdr:col>15</xdr:col>
      <xdr:colOff>4361</xdr:colOff>
      <xdr:row>45</xdr:row>
      <xdr:rowOff>68849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607" y="8072748"/>
          <a:ext cx="1261204" cy="387626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8</xdr:col>
      <xdr:colOff>56029</xdr:colOff>
      <xdr:row>41</xdr:row>
      <xdr:rowOff>123265</xdr:rowOff>
    </xdr:from>
    <xdr:to>
      <xdr:col>8</xdr:col>
      <xdr:colOff>494179</xdr:colOff>
      <xdr:row>43</xdr:row>
      <xdr:rowOff>28015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6929" y="12258115"/>
          <a:ext cx="4381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67234</xdr:colOff>
      <xdr:row>42</xdr:row>
      <xdr:rowOff>123265</xdr:rowOff>
    </xdr:from>
    <xdr:to>
      <xdr:col>8</xdr:col>
      <xdr:colOff>505384</xdr:colOff>
      <xdr:row>44</xdr:row>
      <xdr:rowOff>28015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8134" y="12448615"/>
          <a:ext cx="4381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78441</xdr:colOff>
      <xdr:row>43</xdr:row>
      <xdr:rowOff>134469</xdr:rowOff>
    </xdr:from>
    <xdr:to>
      <xdr:col>8</xdr:col>
      <xdr:colOff>516591</xdr:colOff>
      <xdr:row>45</xdr:row>
      <xdr:rowOff>39219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9341" y="12650319"/>
          <a:ext cx="4381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20484</xdr:colOff>
      <xdr:row>50</xdr:row>
      <xdr:rowOff>0</xdr:rowOff>
    </xdr:from>
    <xdr:to>
      <xdr:col>8</xdr:col>
      <xdr:colOff>580779</xdr:colOff>
      <xdr:row>51</xdr:row>
      <xdr:rowOff>46857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5009" y="9296400"/>
          <a:ext cx="560295" cy="227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51</xdr:row>
      <xdr:rowOff>23063</xdr:rowOff>
    </xdr:from>
    <xdr:to>
      <xdr:col>8</xdr:col>
      <xdr:colOff>555482</xdr:colOff>
      <xdr:row>52</xdr:row>
      <xdr:rowOff>68034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9500438"/>
          <a:ext cx="555482" cy="225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</xdr:colOff>
      <xdr:row>52</xdr:row>
      <xdr:rowOff>42372</xdr:rowOff>
    </xdr:from>
    <xdr:to>
      <xdr:col>8</xdr:col>
      <xdr:colOff>847189</xdr:colOff>
      <xdr:row>53</xdr:row>
      <xdr:rowOff>93622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6" y="9700722"/>
          <a:ext cx="847188" cy="23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14654</xdr:colOff>
      <xdr:row>46</xdr:row>
      <xdr:rowOff>124558</xdr:rowOff>
    </xdr:from>
    <xdr:to>
      <xdr:col>1</xdr:col>
      <xdr:colOff>509954</xdr:colOff>
      <xdr:row>48</xdr:row>
      <xdr:rowOff>86458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254" y="15497908"/>
          <a:ext cx="495300" cy="34290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</xdr:col>
      <xdr:colOff>78441</xdr:colOff>
      <xdr:row>49</xdr:row>
      <xdr:rowOff>89647</xdr:rowOff>
    </xdr:from>
    <xdr:to>
      <xdr:col>1</xdr:col>
      <xdr:colOff>573741</xdr:colOff>
      <xdr:row>51</xdr:row>
      <xdr:rowOff>51547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041" y="16034497"/>
          <a:ext cx="495300" cy="34290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</xdr:col>
      <xdr:colOff>22412</xdr:colOff>
      <xdr:row>52</xdr:row>
      <xdr:rowOff>78441</xdr:rowOff>
    </xdr:from>
    <xdr:to>
      <xdr:col>1</xdr:col>
      <xdr:colOff>517712</xdr:colOff>
      <xdr:row>54</xdr:row>
      <xdr:rowOff>40341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12" y="16594791"/>
          <a:ext cx="495300" cy="34290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</xdr:col>
      <xdr:colOff>0</xdr:colOff>
      <xdr:row>55</xdr:row>
      <xdr:rowOff>23812</xdr:rowOff>
    </xdr:from>
    <xdr:to>
      <xdr:col>7</xdr:col>
      <xdr:colOff>295275</xdr:colOff>
      <xdr:row>70</xdr:row>
      <xdr:rowOff>52387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"/>
  <sheetViews>
    <sheetView tabSelected="1" topLeftCell="A31" zoomScaleNormal="100" workbookViewId="0">
      <selection activeCell="C43" sqref="C43"/>
    </sheetView>
  </sheetViews>
  <sheetFormatPr defaultRowHeight="14.25" x14ac:dyDescent="0.2"/>
  <cols>
    <col min="1" max="1" width="9.140625" style="1"/>
    <col min="2" max="2" width="10.42578125" style="1" customWidth="1"/>
    <col min="3" max="3" width="10.7109375" style="1" customWidth="1"/>
    <col min="4" max="4" width="10.140625" style="1" customWidth="1"/>
    <col min="5" max="5" width="10.5703125" style="1" customWidth="1"/>
    <col min="6" max="6" width="11" style="1" customWidth="1"/>
    <col min="7" max="7" width="11.28515625" style="1" customWidth="1"/>
    <col min="8" max="8" width="12.5703125" style="1" customWidth="1"/>
    <col min="9" max="9" width="16.85546875" style="1" customWidth="1"/>
    <col min="10" max="10" width="14.140625" style="1" customWidth="1"/>
    <col min="11" max="15" width="9.140625" style="1"/>
    <col min="16" max="16" width="14.28515625" style="1" bestFit="1" customWidth="1"/>
    <col min="17" max="17" width="9.140625" style="1"/>
    <col min="18" max="18" width="11" style="1" bestFit="1" customWidth="1"/>
    <col min="19" max="31" width="9.140625" style="1"/>
    <col min="32" max="32" width="16.42578125" style="1" customWidth="1"/>
    <col min="33" max="33" width="16.7109375" style="1" customWidth="1"/>
    <col min="34" max="34" width="18.5703125" style="1" customWidth="1"/>
    <col min="35" max="35" width="17.28515625" style="1" customWidth="1"/>
    <col min="36" max="36" width="16.85546875" style="1" customWidth="1"/>
    <col min="37" max="37" width="14.42578125" style="1" customWidth="1"/>
    <col min="38" max="38" width="17.42578125" style="1" customWidth="1"/>
    <col min="39" max="16384" width="9.140625" style="1"/>
  </cols>
  <sheetData>
    <row r="1" spans="1:30" x14ac:dyDescent="0.2">
      <c r="A1" s="1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</row>
    <row r="2" spans="1:30" x14ac:dyDescent="0.2">
      <c r="A2" s="26">
        <v>22</v>
      </c>
      <c r="B2" s="27">
        <v>29</v>
      </c>
      <c r="C2" s="28">
        <v>29</v>
      </c>
      <c r="D2" s="28">
        <v>30</v>
      </c>
      <c r="E2" s="28">
        <v>34</v>
      </c>
      <c r="F2" s="28">
        <v>35</v>
      </c>
      <c r="G2" s="28">
        <v>39</v>
      </c>
      <c r="H2" s="28">
        <v>39</v>
      </c>
      <c r="I2" s="28">
        <v>39</v>
      </c>
      <c r="J2" s="28">
        <v>40</v>
      </c>
      <c r="K2" s="28">
        <v>40</v>
      </c>
      <c r="L2" s="28">
        <v>41</v>
      </c>
      <c r="M2" s="28">
        <v>42</v>
      </c>
      <c r="N2" s="28">
        <v>43</v>
      </c>
      <c r="O2" s="28">
        <v>44</v>
      </c>
      <c r="P2" s="28">
        <v>45</v>
      </c>
      <c r="Q2" s="28">
        <v>45</v>
      </c>
      <c r="R2" s="28">
        <v>46</v>
      </c>
      <c r="S2" s="28">
        <v>47</v>
      </c>
      <c r="T2" s="28">
        <v>48</v>
      </c>
      <c r="U2" s="28">
        <v>48</v>
      </c>
      <c r="V2" s="28">
        <v>49</v>
      </c>
      <c r="W2" s="28">
        <v>49</v>
      </c>
      <c r="X2" s="28">
        <v>49</v>
      </c>
      <c r="Y2" s="28">
        <v>52</v>
      </c>
      <c r="Z2" s="28">
        <v>53</v>
      </c>
      <c r="AA2" s="28">
        <v>53</v>
      </c>
      <c r="AB2" s="28">
        <v>55</v>
      </c>
      <c r="AC2" s="28">
        <v>58</v>
      </c>
      <c r="AD2" s="29">
        <v>58</v>
      </c>
    </row>
    <row r="3" spans="1:30" x14ac:dyDescent="0.2">
      <c r="A3" s="3">
        <f>(A2-$F$22)^2</f>
        <v>456.53444444444449</v>
      </c>
      <c r="B3" s="3">
        <f>(B2-$F$22)^2</f>
        <v>206.40111111111113</v>
      </c>
      <c r="C3" s="3">
        <f t="shared" ref="C3:AD3" si="0">(C2-$F$22)^2</f>
        <v>206.40111111111113</v>
      </c>
      <c r="D3" s="3">
        <f t="shared" si="0"/>
        <v>178.66777777777779</v>
      </c>
      <c r="E3" s="3">
        <f t="shared" si="0"/>
        <v>87.734444444444449</v>
      </c>
      <c r="F3" s="3">
        <f t="shared" si="0"/>
        <v>70.001111111111115</v>
      </c>
      <c r="G3" s="3">
        <f t="shared" si="0"/>
        <v>19.067777777777781</v>
      </c>
      <c r="H3" s="3">
        <f t="shared" si="0"/>
        <v>19.067777777777781</v>
      </c>
      <c r="I3" s="3">
        <f t="shared" si="0"/>
        <v>19.067777777777781</v>
      </c>
      <c r="J3" s="3">
        <f t="shared" si="0"/>
        <v>11.334444444444447</v>
      </c>
      <c r="K3" s="3">
        <f t="shared" si="0"/>
        <v>11.334444444444447</v>
      </c>
      <c r="L3" s="3">
        <f t="shared" si="0"/>
        <v>5.6011111111111136</v>
      </c>
      <c r="M3" s="3">
        <f t="shared" si="0"/>
        <v>1.8677777777777791</v>
      </c>
      <c r="N3" s="3">
        <f t="shared" si="0"/>
        <v>0.13444444444444478</v>
      </c>
      <c r="O3" s="3">
        <f t="shared" si="0"/>
        <v>0.40111111111111053</v>
      </c>
      <c r="P3" s="3">
        <f t="shared" si="0"/>
        <v>2.667777777777776</v>
      </c>
      <c r="Q3" s="3">
        <f t="shared" si="0"/>
        <v>2.667777777777776</v>
      </c>
      <c r="R3" s="3">
        <f t="shared" si="0"/>
        <v>6.9344444444444422</v>
      </c>
      <c r="S3" s="3">
        <f t="shared" si="0"/>
        <v>13.201111111111107</v>
      </c>
      <c r="T3" s="3">
        <f t="shared" si="0"/>
        <v>21.467777777777773</v>
      </c>
      <c r="U3" s="3">
        <f t="shared" si="0"/>
        <v>21.467777777777773</v>
      </c>
      <c r="V3" s="3">
        <f t="shared" si="0"/>
        <v>31.734444444444438</v>
      </c>
      <c r="W3" s="3">
        <f t="shared" si="0"/>
        <v>31.734444444444438</v>
      </c>
      <c r="X3" s="3">
        <f t="shared" si="0"/>
        <v>31.734444444444438</v>
      </c>
      <c r="Y3" s="3">
        <f t="shared" si="0"/>
        <v>74.534444444444432</v>
      </c>
      <c r="Z3" s="3">
        <f t="shared" si="0"/>
        <v>92.801111111111098</v>
      </c>
      <c r="AA3" s="3">
        <f t="shared" si="0"/>
        <v>92.801111111111098</v>
      </c>
      <c r="AB3" s="3">
        <f t="shared" si="0"/>
        <v>135.33444444444444</v>
      </c>
      <c r="AC3" s="3">
        <f t="shared" si="0"/>
        <v>214.13444444444443</v>
      </c>
      <c r="AD3" s="3">
        <f t="shared" si="0"/>
        <v>214.13444444444443</v>
      </c>
    </row>
    <row r="4" spans="1:30" x14ac:dyDescent="0.2">
      <c r="B4" s="30" t="s">
        <v>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2"/>
    </row>
    <row r="5" spans="1:30" x14ac:dyDescent="0.2">
      <c r="B5" s="8" t="s">
        <v>2</v>
      </c>
      <c r="C5" s="3">
        <v>22</v>
      </c>
      <c r="D5" s="3">
        <v>29</v>
      </c>
      <c r="E5" s="3">
        <v>30</v>
      </c>
      <c r="F5" s="3">
        <v>34</v>
      </c>
      <c r="G5" s="3">
        <v>35</v>
      </c>
      <c r="H5" s="3">
        <v>39</v>
      </c>
      <c r="I5" s="3">
        <v>40</v>
      </c>
      <c r="J5" s="3">
        <v>41</v>
      </c>
      <c r="K5" s="3">
        <v>42</v>
      </c>
      <c r="L5" s="3">
        <v>43</v>
      </c>
      <c r="M5" s="3">
        <v>44</v>
      </c>
      <c r="N5" s="3">
        <v>45</v>
      </c>
      <c r="O5" s="3">
        <v>46</v>
      </c>
      <c r="P5" s="3">
        <v>47</v>
      </c>
      <c r="Q5" s="3">
        <v>48</v>
      </c>
      <c r="R5" s="3">
        <v>49</v>
      </c>
      <c r="S5" s="3">
        <v>52</v>
      </c>
      <c r="T5" s="3">
        <v>53</v>
      </c>
      <c r="U5" s="3">
        <v>55</v>
      </c>
      <c r="V5" s="3">
        <v>58</v>
      </c>
      <c r="W5" s="9" t="s">
        <v>5</v>
      </c>
    </row>
    <row r="6" spans="1:30" x14ac:dyDescent="0.2">
      <c r="B6" s="8" t="s">
        <v>3</v>
      </c>
      <c r="C6" s="3">
        <v>1</v>
      </c>
      <c r="D6" s="3">
        <v>2</v>
      </c>
      <c r="E6" s="3">
        <v>1</v>
      </c>
      <c r="F6" s="3">
        <v>1</v>
      </c>
      <c r="G6" s="3">
        <v>1</v>
      </c>
      <c r="H6" s="3">
        <v>3</v>
      </c>
      <c r="I6" s="3">
        <v>2</v>
      </c>
      <c r="J6" s="3">
        <v>1</v>
      </c>
      <c r="K6" s="3">
        <v>1</v>
      </c>
      <c r="L6" s="3">
        <v>1</v>
      </c>
      <c r="M6" s="3">
        <v>1</v>
      </c>
      <c r="N6" s="3">
        <v>2</v>
      </c>
      <c r="O6" s="3">
        <v>1</v>
      </c>
      <c r="P6" s="3">
        <v>1</v>
      </c>
      <c r="Q6" s="3">
        <v>2</v>
      </c>
      <c r="R6" s="3">
        <v>3</v>
      </c>
      <c r="S6" s="3">
        <v>1</v>
      </c>
      <c r="T6" s="3">
        <v>2</v>
      </c>
      <c r="U6" s="3">
        <v>1</v>
      </c>
      <c r="V6" s="3">
        <v>2</v>
      </c>
      <c r="W6" s="9">
        <v>30</v>
      </c>
    </row>
    <row r="7" spans="1:30" ht="15" thickBot="1" x14ac:dyDescent="0.25">
      <c r="B7" s="10" t="s">
        <v>4</v>
      </c>
      <c r="C7" s="11">
        <v>3.3333333333333333E-2</v>
      </c>
      <c r="D7" s="11">
        <v>6.6666666666666666E-2</v>
      </c>
      <c r="E7" s="11">
        <v>3.3333333333333333E-2</v>
      </c>
      <c r="F7" s="11">
        <v>3.3333333333333333E-2</v>
      </c>
      <c r="G7" s="11">
        <v>3.3333333333333333E-2</v>
      </c>
      <c r="H7" s="11">
        <v>0.1</v>
      </c>
      <c r="I7" s="11">
        <v>6.6666666666666666E-2</v>
      </c>
      <c r="J7" s="11">
        <v>3.3333333333333333E-2</v>
      </c>
      <c r="K7" s="11">
        <v>3.3333333333333333E-2</v>
      </c>
      <c r="L7" s="11">
        <v>3.3333333333333333E-2</v>
      </c>
      <c r="M7" s="11">
        <v>3.3333333333333333E-2</v>
      </c>
      <c r="N7" s="11">
        <v>6.6666666666666666E-2</v>
      </c>
      <c r="O7" s="11">
        <v>3.3333333333333333E-2</v>
      </c>
      <c r="P7" s="11">
        <v>3.3333333333333333E-2</v>
      </c>
      <c r="Q7" s="11">
        <v>6.6666666666666666E-2</v>
      </c>
      <c r="R7" s="11">
        <v>0.1</v>
      </c>
      <c r="S7" s="11">
        <v>3.3333333333333333E-2</v>
      </c>
      <c r="T7" s="11">
        <v>6.6666666666666666E-2</v>
      </c>
      <c r="U7" s="11">
        <v>3.3333333333333333E-2</v>
      </c>
      <c r="V7" s="11">
        <v>6.6666666666666666E-2</v>
      </c>
      <c r="W7" s="12">
        <f xml:space="preserve"> SUM(C7:V7)</f>
        <v>0.99999999999999989</v>
      </c>
    </row>
    <row r="8" spans="1:30" ht="15" thickBot="1" x14ac:dyDescent="0.25"/>
    <row r="9" spans="1:30" x14ac:dyDescent="0.2">
      <c r="B9" s="5" t="s">
        <v>6</v>
      </c>
      <c r="C9" s="6"/>
      <c r="D9" s="6"/>
      <c r="E9" s="6"/>
      <c r="F9" s="6"/>
      <c r="G9" s="6"/>
      <c r="H9" s="7"/>
    </row>
    <row r="10" spans="1:30" x14ac:dyDescent="0.2">
      <c r="B10" s="8" t="s">
        <v>2</v>
      </c>
      <c r="C10" s="3" t="s">
        <v>7</v>
      </c>
      <c r="D10" s="3" t="s">
        <v>8</v>
      </c>
      <c r="E10" s="3" t="s">
        <v>9</v>
      </c>
      <c r="F10" s="3" t="s">
        <v>10</v>
      </c>
      <c r="G10" s="3" t="s">
        <v>11</v>
      </c>
      <c r="H10" s="9" t="s">
        <v>12</v>
      </c>
      <c r="J10" s="3">
        <f>COUNT(A2:AD2)</f>
        <v>30</v>
      </c>
    </row>
    <row r="11" spans="1:30" x14ac:dyDescent="0.2">
      <c r="B11" s="8" t="s">
        <v>3</v>
      </c>
      <c r="C11" s="3">
        <v>3</v>
      </c>
      <c r="D11" s="3">
        <v>3</v>
      </c>
      <c r="E11" s="3">
        <v>8</v>
      </c>
      <c r="F11" s="3">
        <v>10</v>
      </c>
      <c r="G11" s="3">
        <v>6</v>
      </c>
      <c r="H11" s="9">
        <v>30</v>
      </c>
    </row>
    <row r="12" spans="1:30" ht="15" thickBot="1" x14ac:dyDescent="0.25">
      <c r="B12" s="10" t="s">
        <v>4</v>
      </c>
      <c r="C12" s="11">
        <f>3/30</f>
        <v>0.1</v>
      </c>
      <c r="D12" s="11">
        <v>0.1</v>
      </c>
      <c r="E12" s="11">
        <v>0.26666666666666666</v>
      </c>
      <c r="F12" s="11">
        <v>0.33333333333333331</v>
      </c>
      <c r="G12" s="11">
        <v>0.2</v>
      </c>
      <c r="H12" s="12">
        <v>1</v>
      </c>
    </row>
    <row r="13" spans="1:30" ht="15" thickBot="1" x14ac:dyDescent="0.25"/>
    <row r="14" spans="1:30" x14ac:dyDescent="0.2">
      <c r="B14" s="5" t="s">
        <v>13</v>
      </c>
      <c r="C14" s="6"/>
      <c r="D14" s="6"/>
      <c r="E14" s="6"/>
      <c r="F14" s="6"/>
      <c r="G14" s="6"/>
      <c r="H14" s="7"/>
    </row>
    <row r="15" spans="1:30" x14ac:dyDescent="0.2">
      <c r="B15" s="8" t="s">
        <v>2</v>
      </c>
      <c r="C15" s="4">
        <v>25.6</v>
      </c>
      <c r="D15" s="4">
        <v>32.799999999999997</v>
      </c>
      <c r="E15" s="4">
        <v>40</v>
      </c>
      <c r="F15" s="4">
        <v>47.2</v>
      </c>
      <c r="G15" s="4">
        <v>54.4</v>
      </c>
      <c r="H15" s="13" t="s">
        <v>12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30" x14ac:dyDescent="0.2">
      <c r="B16" s="8" t="s">
        <v>3</v>
      </c>
      <c r="C16" s="4">
        <v>3</v>
      </c>
      <c r="D16" s="4">
        <v>3</v>
      </c>
      <c r="E16" s="4">
        <v>8</v>
      </c>
      <c r="F16" s="4">
        <v>10</v>
      </c>
      <c r="G16" s="4">
        <v>6</v>
      </c>
      <c r="H16" s="13">
        <v>30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38" ht="15" thickBot="1" x14ac:dyDescent="0.25">
      <c r="B17" s="10" t="s">
        <v>4</v>
      </c>
      <c r="C17" s="11">
        <f>3/30</f>
        <v>0.1</v>
      </c>
      <c r="D17" s="11">
        <v>0.1</v>
      </c>
      <c r="E17" s="11">
        <v>0.26666666666666666</v>
      </c>
      <c r="F17" s="11">
        <v>0.33333333333333331</v>
      </c>
      <c r="G17" s="11">
        <v>0.2</v>
      </c>
      <c r="H17" s="12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38" x14ac:dyDescent="0.2">
      <c r="C18" s="2">
        <f>(C15-$C$22)^2*C17</f>
        <v>30.695040000000013</v>
      </c>
      <c r="D18" s="2">
        <f t="shared" ref="D18:G18" si="1">(D15-$C$22)^2*D17</f>
        <v>10.650240000000016</v>
      </c>
      <c r="E18" s="2">
        <f t="shared" si="1"/>
        <v>2.5958400000000079</v>
      </c>
      <c r="F18" s="2">
        <f t="shared" si="1"/>
        <v>5.5487999999999946</v>
      </c>
      <c r="G18" s="2">
        <f>(G15-$C$22)^2*G17</f>
        <v>25.447679999999977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38" ht="15" thickBot="1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38" ht="15" thickBot="1" x14ac:dyDescent="0.25">
      <c r="B20" s="14">
        <f>C15*C17</f>
        <v>2.5600000000000005</v>
      </c>
      <c r="C20" s="15">
        <f>D15*D17</f>
        <v>3.28</v>
      </c>
      <c r="D20" s="15">
        <f>E15*E17</f>
        <v>10.666666666666666</v>
      </c>
      <c r="E20" s="15">
        <f>F15*F17</f>
        <v>15.733333333333334</v>
      </c>
      <c r="F20" s="16">
        <f>G15*G17</f>
        <v>10.88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38" ht="15" thickBot="1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38" ht="15" thickBot="1" x14ac:dyDescent="0.25">
      <c r="B22" s="14" t="s">
        <v>14</v>
      </c>
      <c r="C22" s="16">
        <f>SUM(B20:F20)</f>
        <v>43.120000000000005</v>
      </c>
      <c r="D22" s="2"/>
      <c r="E22" s="19" t="s">
        <v>14</v>
      </c>
      <c r="F22" s="25">
        <f>SUM(A2:AD2)/30</f>
        <v>43.366666666666667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38" x14ac:dyDescent="0.2">
      <c r="C23" s="2"/>
      <c r="D23" s="2"/>
      <c r="E23" s="21"/>
      <c r="F23" s="1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38" ht="15" thickBot="1" x14ac:dyDescent="0.25">
      <c r="B24" s="1" t="s">
        <v>16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38" x14ac:dyDescent="0.2">
      <c r="B25" s="5"/>
      <c r="C25" s="17"/>
      <c r="D25" s="17"/>
      <c r="E25" s="17"/>
      <c r="F25" s="17"/>
      <c r="G25" s="18" t="s">
        <v>5</v>
      </c>
      <c r="H25" s="2"/>
      <c r="I25" s="2">
        <f>(A2-$C$22)^4</f>
        <v>198964.52775936018</v>
      </c>
      <c r="J25" s="2">
        <f t="shared" ref="J25:AL25" si="2">(B2-$C$22)^4</f>
        <v>39750.151375360052</v>
      </c>
      <c r="K25" s="2">
        <f t="shared" si="2"/>
        <v>39750.151375360052</v>
      </c>
      <c r="L25" s="2">
        <f t="shared" si="2"/>
        <v>29630.251663360039</v>
      </c>
      <c r="M25" s="2">
        <f t="shared" si="2"/>
        <v>6917.9808153600125</v>
      </c>
      <c r="N25" s="2">
        <f t="shared" si="2"/>
        <v>4347.3451033600086</v>
      </c>
      <c r="O25" s="2">
        <f t="shared" si="2"/>
        <v>288.13025536000129</v>
      </c>
      <c r="P25" s="2">
        <f t="shared" si="2"/>
        <v>288.13025536000129</v>
      </c>
      <c r="Q25" s="2">
        <f t="shared" si="2"/>
        <v>288.13025536000129</v>
      </c>
      <c r="R25" s="2">
        <f t="shared" si="2"/>
        <v>94.758543360000573</v>
      </c>
      <c r="S25" s="2">
        <f t="shared" si="2"/>
        <v>94.758543360000573</v>
      </c>
      <c r="T25" s="2">
        <f t="shared" si="2"/>
        <v>20.199631360000172</v>
      </c>
      <c r="U25" s="2">
        <f t="shared" si="2"/>
        <v>1.5735193600000255</v>
      </c>
      <c r="V25" s="2">
        <f t="shared" si="2"/>
        <v>2.0736000000003141E-4</v>
      </c>
      <c r="W25" s="2">
        <f t="shared" si="2"/>
        <v>0.59969535999998758</v>
      </c>
      <c r="X25" s="2">
        <f t="shared" si="2"/>
        <v>12.491983359999878</v>
      </c>
      <c r="Y25" s="2">
        <f t="shared" si="2"/>
        <v>12.491983359999878</v>
      </c>
      <c r="Z25" s="2">
        <f t="shared" si="2"/>
        <v>68.797071359999578</v>
      </c>
      <c r="AA25" s="2">
        <f t="shared" si="2"/>
        <v>226.63495935999896</v>
      </c>
      <c r="AB25" s="2">
        <f t="shared" si="2"/>
        <v>567.12564735999797</v>
      </c>
      <c r="AC25" s="2">
        <f t="shared" si="2"/>
        <v>567.12564735999797</v>
      </c>
      <c r="AD25" s="2">
        <f t="shared" si="2"/>
        <v>1195.3891353599963</v>
      </c>
      <c r="AE25" s="2">
        <f t="shared" si="2"/>
        <v>1195.3891353599963</v>
      </c>
      <c r="AF25" s="2">
        <f t="shared" si="2"/>
        <v>1195.3891353599963</v>
      </c>
      <c r="AG25" s="2">
        <f t="shared" si="2"/>
        <v>6218.0163993599863</v>
      </c>
      <c r="AH25" s="2">
        <f t="shared" si="2"/>
        <v>9528.5710873599819</v>
      </c>
      <c r="AI25" s="2">
        <f t="shared" si="2"/>
        <v>9528.5710873599819</v>
      </c>
      <c r="AJ25" s="2">
        <f t="shared" si="2"/>
        <v>19918.918863359966</v>
      </c>
      <c r="AK25" s="2">
        <f t="shared" si="2"/>
        <v>49024.336527359934</v>
      </c>
      <c r="AL25" s="2">
        <f t="shared" si="2"/>
        <v>49024.336527359934</v>
      </c>
    </row>
    <row r="26" spans="2:38" ht="15" thickBot="1" x14ac:dyDescent="0.25">
      <c r="B26" s="10">
        <f>(C15-F22)*(C15-F22)*C17</f>
        <v>31.565444444444445</v>
      </c>
      <c r="C26" s="11">
        <f>(D15-F22)*(D15-F22)*D17</f>
        <v>11.165444444444452</v>
      </c>
      <c r="D26" s="11">
        <f>(E15-F22)*(E15-F22)*E17</f>
        <v>3.022518518518519</v>
      </c>
      <c r="E26" s="11">
        <f>(F15-F22)*(F15-F22)*F17</f>
        <v>4.8981481481481541</v>
      </c>
      <c r="F26" s="11">
        <f>(G15-F22)*(G15-F22)*G17</f>
        <v>24.346888888888884</v>
      </c>
      <c r="G26" s="12">
        <f>SUM(B26:F26)</f>
        <v>74.998444444444459</v>
      </c>
      <c r="H26" s="2"/>
      <c r="I26" s="2">
        <f>I25^(1/2)</f>
        <v>446.05440000000021</v>
      </c>
      <c r="J26" s="2">
        <f t="shared" ref="J26:AL26" si="3">J25^(1/2)</f>
        <v>199.37440000000012</v>
      </c>
      <c r="K26" s="2">
        <f t="shared" si="3"/>
        <v>199.37440000000012</v>
      </c>
      <c r="L26" s="2">
        <f t="shared" si="3"/>
        <v>172.13440000000011</v>
      </c>
      <c r="M26" s="2">
        <f t="shared" si="3"/>
        <v>83.174400000000077</v>
      </c>
      <c r="N26" s="2">
        <f t="shared" si="3"/>
        <v>65.934400000000068</v>
      </c>
      <c r="O26" s="2">
        <f t="shared" si="3"/>
        <v>16.974400000000038</v>
      </c>
      <c r="P26" s="2">
        <f t="shared" si="3"/>
        <v>16.974400000000038</v>
      </c>
      <c r="Q26" s="2">
        <f t="shared" si="3"/>
        <v>16.974400000000038</v>
      </c>
      <c r="R26" s="2">
        <f t="shared" si="3"/>
        <v>9.7344000000000293</v>
      </c>
      <c r="S26" s="2">
        <f t="shared" si="3"/>
        <v>9.7344000000000293</v>
      </c>
      <c r="T26" s="2">
        <f t="shared" si="3"/>
        <v>4.4944000000000193</v>
      </c>
      <c r="U26" s="2">
        <f t="shared" si="3"/>
        <v>1.2544000000000102</v>
      </c>
      <c r="V26" s="2">
        <f t="shared" si="3"/>
        <v>1.4400000000001091E-2</v>
      </c>
      <c r="W26" s="2">
        <f t="shared" si="3"/>
        <v>0.77439999999999198</v>
      </c>
      <c r="X26" s="2">
        <f t="shared" si="3"/>
        <v>3.5343999999999829</v>
      </c>
      <c r="Y26" s="2">
        <f t="shared" si="3"/>
        <v>3.5343999999999829</v>
      </c>
      <c r="Z26" s="2">
        <f t="shared" si="3"/>
        <v>8.2943999999999747</v>
      </c>
      <c r="AA26" s="2">
        <f t="shared" si="3"/>
        <v>15.054399999999966</v>
      </c>
      <c r="AB26" s="2">
        <f t="shared" si="3"/>
        <v>23.814399999999956</v>
      </c>
      <c r="AC26" s="2">
        <f t="shared" si="3"/>
        <v>23.814399999999956</v>
      </c>
      <c r="AD26" s="2">
        <f t="shared" si="3"/>
        <v>34.574399999999947</v>
      </c>
      <c r="AE26" s="2">
        <f t="shared" si="3"/>
        <v>34.574399999999947</v>
      </c>
      <c r="AF26" s="2">
        <f t="shared" si="3"/>
        <v>34.574399999999947</v>
      </c>
      <c r="AG26" s="2">
        <f t="shared" si="3"/>
        <v>78.854399999999913</v>
      </c>
      <c r="AH26" s="2">
        <f t="shared" si="3"/>
        <v>97.614399999999904</v>
      </c>
      <c r="AI26" s="2">
        <f t="shared" si="3"/>
        <v>97.614399999999904</v>
      </c>
      <c r="AJ26" s="2">
        <f t="shared" si="3"/>
        <v>141.13439999999989</v>
      </c>
      <c r="AK26" s="2">
        <f t="shared" si="3"/>
        <v>221.41439999999986</v>
      </c>
      <c r="AL26" s="2">
        <f t="shared" si="3"/>
        <v>221.41439999999986</v>
      </c>
    </row>
    <row r="27" spans="2:38" ht="15" thickBot="1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38" ht="15" thickBot="1" x14ac:dyDescent="0.25">
      <c r="B28" s="42" t="s">
        <v>15</v>
      </c>
      <c r="C28" s="43">
        <f>SUM(A3:AD3)/30</f>
        <v>76.032222222222245</v>
      </c>
      <c r="D28" s="2"/>
      <c r="E28" s="19" t="s">
        <v>19</v>
      </c>
      <c r="F28" s="20">
        <v>44.5</v>
      </c>
      <c r="G28" s="18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38" ht="15" thickBot="1" x14ac:dyDescent="0.25">
      <c r="B29" s="14" t="s">
        <v>29</v>
      </c>
      <c r="C29" s="16">
        <f>SUM(C18:G18)</f>
        <v>74.937600000000003</v>
      </c>
      <c r="D29" s="2"/>
      <c r="E29" s="21" t="s">
        <v>20</v>
      </c>
      <c r="F29" s="4">
        <v>39</v>
      </c>
      <c r="G29" s="13">
        <v>49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38" ht="15" thickBot="1" x14ac:dyDescent="0.25">
      <c r="B30" s="44" t="s">
        <v>17</v>
      </c>
      <c r="C30" s="45">
        <f>(C28*30)/29</f>
        <v>78.654022988505758</v>
      </c>
      <c r="D30" s="2"/>
      <c r="E30" s="22" t="s">
        <v>21</v>
      </c>
      <c r="F30" s="11">
        <f>53-22</f>
        <v>31</v>
      </c>
      <c r="G30" s="23"/>
      <c r="H30" s="2"/>
      <c r="I30" s="2"/>
      <c r="J30" s="2"/>
      <c r="K30" s="2"/>
      <c r="L30" s="2"/>
      <c r="M30" s="2"/>
      <c r="N30" s="2"/>
      <c r="O30" s="2"/>
      <c r="P30" s="2">
        <f>SUM(I25:AL25)/J10</f>
        <v>15624.009139626671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38" ht="15" thickBot="1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38" ht="15" x14ac:dyDescent="0.25">
      <c r="B32" s="24" t="s">
        <v>22</v>
      </c>
      <c r="C32" s="25">
        <f>SQRT(C28)</f>
        <v>8.7196457624276373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 ht="15.75" thickBot="1" x14ac:dyDescent="0.3">
      <c r="B33" s="10" t="s">
        <v>23</v>
      </c>
      <c r="C33" s="12">
        <f>SQRT(C30)</f>
        <v>8.8687103340060531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 ht="15" thickBot="1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 ht="15" thickBot="1" x14ac:dyDescent="0.25">
      <c r="B35" s="14" t="s">
        <v>18</v>
      </c>
      <c r="C35" s="16">
        <f>C32*100/F22</f>
        <v>20.106792688149817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>
        <f>(P30/J10)-(J10-3)/(J10*(J10-1))*C29^2</f>
        <v>346.5217010547741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 ht="15" thickBot="1" x14ac:dyDescent="0.25">
      <c r="C36" s="2"/>
      <c r="D36" s="2"/>
      <c r="E36" s="2"/>
      <c r="F36" s="2" t="s">
        <v>25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 x14ac:dyDescent="0.2">
      <c r="B37" s="34" t="s">
        <v>24</v>
      </c>
      <c r="C37" s="35">
        <f>$C$22-F37*SQRT($C$28/$J$10)</f>
        <v>41.079078786466312</v>
      </c>
      <c r="D37" s="35">
        <f>$C$22+F37*SQRT($C$28/$J$10)</f>
        <v>45.160921213533697</v>
      </c>
      <c r="E37" s="35"/>
      <c r="F37" s="36">
        <v>1.282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 x14ac:dyDescent="0.2">
      <c r="B38" s="37" t="s">
        <v>24</v>
      </c>
      <c r="C38" s="33">
        <f t="shared" ref="C38:C39" si="4">$C$22-F38*SQRT($C$28/$J$10)</f>
        <v>40.501189238484457</v>
      </c>
      <c r="D38" s="33">
        <f t="shared" ref="D38:D39" si="5">$C$22+F38*SQRT($C$28/$J$10)</f>
        <v>45.738810761515552</v>
      </c>
      <c r="E38" s="33"/>
      <c r="F38" s="38">
        <v>1.645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 ht="15" thickBot="1" x14ac:dyDescent="0.25">
      <c r="B39" s="39" t="s">
        <v>24</v>
      </c>
      <c r="C39" s="40">
        <f t="shared" si="4"/>
        <v>39.417049342683796</v>
      </c>
      <c r="D39" s="40">
        <f t="shared" si="5"/>
        <v>46.822950657316213</v>
      </c>
      <c r="E39" s="40"/>
      <c r="F39" s="41">
        <v>2.3260000000000001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1" spans="2:28" x14ac:dyDescent="0.2">
      <c r="B41" s="1" t="s">
        <v>26</v>
      </c>
      <c r="C41" s="1">
        <f>$C$32/SQRT($J$10) * 0.9*($J$10-1)</f>
        <v>41.550736094562758</v>
      </c>
      <c r="R41" s="2">
        <f>SUM(I26:AL26)/29</f>
        <v>78.716965517241391</v>
      </c>
    </row>
    <row r="42" spans="2:28" x14ac:dyDescent="0.2">
      <c r="B42" s="1" t="s">
        <v>27</v>
      </c>
      <c r="C42" s="1">
        <f>$C$32/SQRT($J$10) * 0.95*($J$10-1)</f>
        <v>43.859110322038468</v>
      </c>
    </row>
    <row r="43" spans="2:28" ht="15" x14ac:dyDescent="0.25">
      <c r="B43" s="1" t="s">
        <v>28</v>
      </c>
      <c r="C43" s="1">
        <f>$C$32/SQRT($J$10) * 0.99*($J$10-1)</f>
        <v>45.705809704019039</v>
      </c>
      <c r="I43"/>
      <c r="J43" s="46">
        <f>F37*$P$45</f>
        <v>11.374235008771301</v>
      </c>
    </row>
    <row r="44" spans="2:28" ht="15" x14ac:dyDescent="0.25">
      <c r="I44"/>
      <c r="J44" s="46">
        <f t="shared" ref="J44:J45" si="6">F38*$P$45</f>
        <v>14.59486473434383</v>
      </c>
    </row>
    <row r="45" spans="2:28" ht="15" x14ac:dyDescent="0.25">
      <c r="I45"/>
      <c r="J45" s="46">
        <f t="shared" si="6"/>
        <v>20.636872566616258</v>
      </c>
      <c r="P45" s="1">
        <f>SQRT(R41)</f>
        <v>8.8722581971695007</v>
      </c>
    </row>
    <row r="46" spans="2:28" ht="15" x14ac:dyDescent="0.25">
      <c r="B46" t="s">
        <v>30</v>
      </c>
      <c r="C46"/>
      <c r="D46"/>
    </row>
    <row r="47" spans="2:28" ht="15" x14ac:dyDescent="0.25">
      <c r="B47"/>
      <c r="C47"/>
      <c r="D47"/>
    </row>
    <row r="48" spans="2:28" ht="15" x14ac:dyDescent="0.25">
      <c r="B48"/>
      <c r="C48" s="47">
        <f>(30*C28)/(36.4*(30-1))</f>
        <v>2.1608248073765322</v>
      </c>
      <c r="D48" s="47">
        <f>(30*C28)/(36.4*(30-1))</f>
        <v>2.1608248073765322</v>
      </c>
    </row>
    <row r="49" spans="2:11" ht="15" x14ac:dyDescent="0.25">
      <c r="B49"/>
      <c r="C49" s="47"/>
      <c r="D49" s="47"/>
    </row>
    <row r="50" spans="2:11" ht="15" x14ac:dyDescent="0.25">
      <c r="B50"/>
      <c r="C50" s="47"/>
      <c r="D50" s="48"/>
    </row>
    <row r="51" spans="2:11" ht="15" x14ac:dyDescent="0.25">
      <c r="B51"/>
      <c r="C51" s="47">
        <f>(30*C28)/(36.4*(30-1))</f>
        <v>2.1608248073765322</v>
      </c>
      <c r="D51" s="47">
        <f>(30*C28)/(36.4*(30-1))</f>
        <v>2.1608248073765322</v>
      </c>
      <c r="J51" s="2">
        <f>$R$41-J43</f>
        <v>67.342730508470083</v>
      </c>
      <c r="K51" s="2">
        <f>$R$41+J43</f>
        <v>90.091200526012699</v>
      </c>
    </row>
    <row r="52" spans="2:11" ht="15" x14ac:dyDescent="0.25">
      <c r="B52"/>
      <c r="C52" s="47"/>
      <c r="D52" s="47"/>
      <c r="J52" s="2">
        <f t="shared" ref="J52:J53" si="7">$R$41-J44</f>
        <v>64.122100782897562</v>
      </c>
      <c r="K52" s="2">
        <f t="shared" ref="K52:K53" si="8">$R$41+J44</f>
        <v>93.311830251585221</v>
      </c>
    </row>
    <row r="53" spans="2:11" ht="15" x14ac:dyDescent="0.25">
      <c r="B53"/>
      <c r="C53" s="47"/>
      <c r="D53" s="47"/>
      <c r="J53" s="2">
        <f t="shared" si="7"/>
        <v>58.080092950625129</v>
      </c>
      <c r="K53" s="2">
        <f t="shared" si="8"/>
        <v>99.353838083857653</v>
      </c>
    </row>
    <row r="54" spans="2:11" ht="15" x14ac:dyDescent="0.25">
      <c r="B54"/>
      <c r="C54" s="47">
        <f>(30*C28)/(36.4*(30-1))</f>
        <v>2.1608248073765322</v>
      </c>
      <c r="D54" s="47">
        <f>(30*C28)/(36.4*(30-1))</f>
        <v>2.1608248073765322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2021-03-03T21:44:04Z</dcterms:modified>
</cp:coreProperties>
</file>