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F19" i="1"/>
  <c r="G19" i="1"/>
  <c r="H19" i="1"/>
  <c r="I19" i="1"/>
  <c r="E19" i="1"/>
  <c r="E22" i="1"/>
  <c r="J19" i="1"/>
  <c r="K19" i="1"/>
  <c r="E20" i="1"/>
  <c r="G22" i="1"/>
  <c r="F22" i="1"/>
  <c r="H22" i="1"/>
  <c r="I22" i="1"/>
  <c r="J22" i="1"/>
  <c r="K22" i="1"/>
  <c r="F32" i="1"/>
  <c r="F31" i="1"/>
  <c r="E31" i="1"/>
  <c r="F30" i="1"/>
  <c r="E30" i="1"/>
  <c r="E29" i="1"/>
  <c r="E28" i="1"/>
  <c r="K25" i="1"/>
  <c r="J25" i="1"/>
  <c r="I25" i="1"/>
  <c r="H25" i="1"/>
  <c r="G25" i="1"/>
  <c r="F25" i="1"/>
  <c r="E25" i="1"/>
  <c r="E32" i="1"/>
  <c r="E24" i="1"/>
  <c r="E23" i="1"/>
  <c r="E21" i="1"/>
  <c r="E18" i="1"/>
  <c r="E17" i="1"/>
  <c r="E16" i="1"/>
  <c r="B2" i="1"/>
</calcChain>
</file>

<file path=xl/sharedStrings.xml><?xml version="1.0" encoding="utf-8"?>
<sst xmlns="http://schemas.openxmlformats.org/spreadsheetml/2006/main" count="64" uniqueCount="49">
  <si>
    <t>M</t>
  </si>
  <si>
    <t>Eдж</t>
  </si>
  <si>
    <t>D</t>
  </si>
  <si>
    <t>H</t>
  </si>
  <si>
    <t>Почва</t>
  </si>
  <si>
    <t>песчаная</t>
  </si>
  <si>
    <t>Тип жилого здания</t>
  </si>
  <si>
    <t>А</t>
  </si>
  <si>
    <t>N ж.зд.</t>
  </si>
  <si>
    <t>С ж.зд.</t>
  </si>
  <si>
    <t>Длина a</t>
  </si>
  <si>
    <t>Ширина b</t>
  </si>
  <si>
    <t>Высота h</t>
  </si>
  <si>
    <t>С 1.ж.г</t>
  </si>
  <si>
    <t>N чел. Ж. зд</t>
  </si>
  <si>
    <t>Произв сектор</t>
  </si>
  <si>
    <t xml:space="preserve"> Б</t>
  </si>
  <si>
    <t>N пр. зд</t>
  </si>
  <si>
    <t>С пр. зд</t>
  </si>
  <si>
    <t>Стоимость разбора и вывоза</t>
  </si>
  <si>
    <t>С ипр. Грн</t>
  </si>
  <si>
    <t>Комунально</t>
  </si>
  <si>
    <t>Водоснабжение</t>
  </si>
  <si>
    <t>L</t>
  </si>
  <si>
    <t>Спэс</t>
  </si>
  <si>
    <t>Энерго</t>
  </si>
  <si>
    <t>Газо</t>
  </si>
  <si>
    <t>Тепло</t>
  </si>
  <si>
    <t>Транспорт</t>
  </si>
  <si>
    <t>Канализация</t>
  </si>
  <si>
    <t>Связь</t>
  </si>
  <si>
    <t>J</t>
  </si>
  <si>
    <t>tio</t>
  </si>
  <si>
    <t>Tпф</t>
  </si>
  <si>
    <t>Uж зд</t>
  </si>
  <si>
    <t>Vзав. Ж.с</t>
  </si>
  <si>
    <t>С сав. Ж.с</t>
  </si>
  <si>
    <t>Uпр.зд</t>
  </si>
  <si>
    <t>v зав.пр</t>
  </si>
  <si>
    <t>С зав. Пр</t>
  </si>
  <si>
    <t>U kec</t>
  </si>
  <si>
    <t>Uc .зд</t>
  </si>
  <si>
    <t>Uс. Пр.</t>
  </si>
  <si>
    <t>Uс кэс</t>
  </si>
  <si>
    <t>Uс земл</t>
  </si>
  <si>
    <t>N пот.ж.с</t>
  </si>
  <si>
    <t>N пот.пр.с</t>
  </si>
  <si>
    <t>N чел. Пр зд.</t>
  </si>
  <si>
    <t>Nпор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</si>
</sst>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5" workbookViewId="0">
      <selection activeCell="E28" sqref="E28"/>
    </sheetView>
  </sheetViews>
  <sheetFormatPr defaultRowHeight="14.4" x14ac:dyDescent="0.3"/>
  <cols>
    <col min="2" max="2" width="21.77734375" customWidth="1"/>
    <col min="5" max="5" width="9.88671875" bestFit="1" customWidth="1"/>
  </cols>
  <sheetData>
    <row r="1" spans="1:11" x14ac:dyDescent="0.3">
      <c r="A1" t="s">
        <v>0</v>
      </c>
      <c r="B1">
        <v>6.5</v>
      </c>
    </row>
    <row r="2" spans="1:11" x14ac:dyDescent="0.3">
      <c r="A2" t="s">
        <v>1</v>
      </c>
      <c r="B2">
        <f>10^(5.24+1.44*B1)</f>
        <v>398107170553498.31</v>
      </c>
      <c r="D2" t="s">
        <v>47</v>
      </c>
      <c r="E2">
        <v>320</v>
      </c>
    </row>
    <row r="3" spans="1:11" x14ac:dyDescent="0.3">
      <c r="A3" t="s">
        <v>2</v>
      </c>
      <c r="B3">
        <v>8</v>
      </c>
    </row>
    <row r="4" spans="1:11" x14ac:dyDescent="0.3">
      <c r="A4" t="s">
        <v>3</v>
      </c>
      <c r="B4">
        <v>10</v>
      </c>
    </row>
    <row r="5" spans="1:11" x14ac:dyDescent="0.3">
      <c r="A5" t="s">
        <v>4</v>
      </c>
      <c r="B5" t="s">
        <v>5</v>
      </c>
    </row>
    <row r="6" spans="1:11" x14ac:dyDescent="0.3">
      <c r="A6" t="s">
        <v>6</v>
      </c>
      <c r="B6" t="s">
        <v>7</v>
      </c>
    </row>
    <row r="7" spans="1:11" x14ac:dyDescent="0.3">
      <c r="A7" t="s">
        <v>8</v>
      </c>
      <c r="B7">
        <v>170</v>
      </c>
    </row>
    <row r="8" spans="1:11" x14ac:dyDescent="0.3">
      <c r="A8" t="s">
        <v>9</v>
      </c>
      <c r="B8">
        <v>62500</v>
      </c>
    </row>
    <row r="9" spans="1:11" x14ac:dyDescent="0.3">
      <c r="A9" t="s">
        <v>10</v>
      </c>
      <c r="B9">
        <v>7</v>
      </c>
    </row>
    <row r="10" spans="1:11" x14ac:dyDescent="0.3">
      <c r="A10" t="s">
        <v>11</v>
      </c>
      <c r="B10">
        <v>5</v>
      </c>
    </row>
    <row r="11" spans="1:11" x14ac:dyDescent="0.3">
      <c r="A11" t="s">
        <v>12</v>
      </c>
      <c r="B11">
        <v>3.8</v>
      </c>
    </row>
    <row r="12" spans="1:11" x14ac:dyDescent="0.3">
      <c r="A12" t="s">
        <v>13</v>
      </c>
      <c r="B12">
        <v>98</v>
      </c>
    </row>
    <row r="13" spans="1:11" x14ac:dyDescent="0.3">
      <c r="A13" t="s">
        <v>14</v>
      </c>
      <c r="B13">
        <v>5</v>
      </c>
    </row>
    <row r="14" spans="1:11" x14ac:dyDescent="0.3">
      <c r="A14" t="s">
        <v>15</v>
      </c>
      <c r="B14" t="s">
        <v>16</v>
      </c>
    </row>
    <row r="15" spans="1:11" x14ac:dyDescent="0.3">
      <c r="A15" t="s">
        <v>17</v>
      </c>
      <c r="B15">
        <v>22</v>
      </c>
    </row>
    <row r="16" spans="1:11" x14ac:dyDescent="0.3">
      <c r="A16" t="s">
        <v>18</v>
      </c>
      <c r="B16">
        <v>5000000</v>
      </c>
      <c r="D16" t="s">
        <v>31</v>
      </c>
      <c r="E16">
        <f>1.5*B1-3.5*LOG10((B3^2 + B4^2)^0.5) + 3</f>
        <v>8.874023265916529</v>
      </c>
      <c r="G16">
        <v>0</v>
      </c>
      <c r="H16">
        <v>0</v>
      </c>
      <c r="I16">
        <v>0</v>
      </c>
      <c r="J16">
        <v>0.2</v>
      </c>
      <c r="K16">
        <v>0.98</v>
      </c>
    </row>
    <row r="17" spans="1:11" x14ac:dyDescent="0.3">
      <c r="A17" t="s">
        <v>10</v>
      </c>
      <c r="B17">
        <v>205</v>
      </c>
      <c r="D17" t="s">
        <v>32</v>
      </c>
      <c r="E17">
        <f>(B3^2 + B4^2)^0.5/6.1</f>
        <v>2.0993849958796225</v>
      </c>
      <c r="G17">
        <v>0.1</v>
      </c>
      <c r="H17">
        <v>0.3</v>
      </c>
      <c r="I17">
        <v>0.5</v>
      </c>
      <c r="J17">
        <v>0.9</v>
      </c>
      <c r="K17">
        <v>1</v>
      </c>
    </row>
    <row r="18" spans="1:11" x14ac:dyDescent="0.3">
      <c r="A18" t="s">
        <v>11</v>
      </c>
      <c r="B18">
        <v>30</v>
      </c>
      <c r="D18" t="s">
        <v>33</v>
      </c>
      <c r="E18">
        <f>B4/6.1 + B3/1.2</f>
        <v>8.306010928961749</v>
      </c>
      <c r="G18">
        <v>0</v>
      </c>
      <c r="H18">
        <v>0</v>
      </c>
      <c r="I18">
        <v>0.2</v>
      </c>
      <c r="J18">
        <v>0.14000000000000001</v>
      </c>
      <c r="K18">
        <v>0.84</v>
      </c>
    </row>
    <row r="19" spans="1:11" x14ac:dyDescent="0.3">
      <c r="A19" t="s">
        <v>12</v>
      </c>
      <c r="B19">
        <v>12</v>
      </c>
      <c r="D19" t="s">
        <v>34</v>
      </c>
      <c r="E19">
        <f>$B$7*G16*$I$17*$B$8</f>
        <v>0</v>
      </c>
      <c r="F19">
        <f t="shared" ref="F19:I19" si="0">$B$7*H16*$I$17*$B$8</f>
        <v>0</v>
      </c>
      <c r="G19">
        <f t="shared" si="0"/>
        <v>0</v>
      </c>
      <c r="H19">
        <f t="shared" si="0"/>
        <v>1062500</v>
      </c>
      <c r="I19">
        <f t="shared" si="0"/>
        <v>5206250</v>
      </c>
      <c r="J19">
        <f>$B$7*L16*$I$17*G8</f>
        <v>0</v>
      </c>
      <c r="K19">
        <f t="shared" ref="F19:K19" si="1">$B$7*M16*$I$17*H8</f>
        <v>0</v>
      </c>
    </row>
    <row r="20" spans="1:11" x14ac:dyDescent="0.3">
      <c r="A20" t="s">
        <v>19</v>
      </c>
      <c r="B20">
        <v>8.6999999999999993</v>
      </c>
      <c r="D20" t="s">
        <v>35</v>
      </c>
      <c r="E20">
        <f>B9*B10*B11*40*B7*(0.02+0.5*0.98)/100</f>
        <v>4612.4399999999996</v>
      </c>
    </row>
    <row r="21" spans="1:11" x14ac:dyDescent="0.3">
      <c r="A21" t="s">
        <v>20</v>
      </c>
      <c r="B21">
        <v>320</v>
      </c>
      <c r="D21" t="s">
        <v>36</v>
      </c>
      <c r="E21">
        <f>E20*B12</f>
        <v>452019.11999999994</v>
      </c>
    </row>
    <row r="22" spans="1:11" x14ac:dyDescent="0.3">
      <c r="A22" t="s">
        <v>21</v>
      </c>
      <c r="D22" t="s">
        <v>37</v>
      </c>
      <c r="E22">
        <f>$B$15*G18*$I$17*$B$16</f>
        <v>0</v>
      </c>
      <c r="F22">
        <f t="shared" ref="F22:K22" si="2">$B$15*H18*$I$17*$B$16</f>
        <v>0</v>
      </c>
      <c r="G22">
        <f>$B$15*I18*$I$17*$B$16</f>
        <v>11000000</v>
      </c>
      <c r="H22">
        <f t="shared" si="2"/>
        <v>7700000</v>
      </c>
      <c r="I22">
        <f t="shared" si="2"/>
        <v>46200000</v>
      </c>
      <c r="J22">
        <f t="shared" si="2"/>
        <v>0</v>
      </c>
      <c r="K22">
        <f t="shared" si="2"/>
        <v>0</v>
      </c>
    </row>
    <row r="23" spans="1:11" x14ac:dyDescent="0.3">
      <c r="A23" t="s">
        <v>22</v>
      </c>
      <c r="D23" t="s">
        <v>38</v>
      </c>
      <c r="E23">
        <f>B17*B18*B19*40*B15*(0.84+0.5*0.14)/100</f>
        <v>590990.39999999991</v>
      </c>
    </row>
    <row r="24" spans="1:11" x14ac:dyDescent="0.3">
      <c r="A24" t="s">
        <v>23</v>
      </c>
      <c r="B24">
        <v>15</v>
      </c>
      <c r="D24" t="s">
        <v>39</v>
      </c>
      <c r="E24">
        <f>E23*B20</f>
        <v>5141616.4799999986</v>
      </c>
    </row>
    <row r="25" spans="1:11" x14ac:dyDescent="0.3">
      <c r="A25" t="s">
        <v>24</v>
      </c>
      <c r="B25">
        <v>9800</v>
      </c>
      <c r="D25" t="s">
        <v>40</v>
      </c>
      <c r="E25">
        <f>(B24*(100-36)*B25/7)/100</f>
        <v>13440</v>
      </c>
      <c r="F25">
        <f>(B27*(100-43)*B28/7)/100</f>
        <v>9146.0571428571438</v>
      </c>
      <c r="G25">
        <f>(B27*(100-62)*B28/7)/100</f>
        <v>6097.3714285714286</v>
      </c>
      <c r="H25">
        <f>(B27*(100-28)*B28/7)/100</f>
        <v>11552.914285714287</v>
      </c>
      <c r="I25">
        <f>(B36*(100-55)*B37/7)/100</f>
        <v>20635.714285714283</v>
      </c>
      <c r="J25">
        <f>(B39*(100-55)*B40/7)/100</f>
        <v>14078.571428571429</v>
      </c>
      <c r="K25">
        <f>(B42*(100-55)*B43/7)/100</f>
        <v>2290.1785714285711</v>
      </c>
    </row>
    <row r="26" spans="1:11" x14ac:dyDescent="0.3">
      <c r="A26" t="s">
        <v>25</v>
      </c>
      <c r="D26" t="s">
        <v>41</v>
      </c>
      <c r="E26">
        <f>E21 +SUM(E19:I19)</f>
        <v>6720769.1200000001</v>
      </c>
    </row>
    <row r="27" spans="1:11" x14ac:dyDescent="0.3">
      <c r="A27" t="s">
        <v>23</v>
      </c>
      <c r="B27">
        <v>54</v>
      </c>
      <c r="D27" t="s">
        <v>42</v>
      </c>
      <c r="E27">
        <f>E24 + SUM(E22:I22)</f>
        <v>70041616.480000004</v>
      </c>
    </row>
    <row r="28" spans="1:11" x14ac:dyDescent="0.3">
      <c r="A28" t="s">
        <v>24</v>
      </c>
      <c r="B28">
        <v>2080</v>
      </c>
      <c r="D28" t="s">
        <v>43</v>
      </c>
      <c r="E28">
        <f>SUM(E25:K25)</f>
        <v>77240.807142857142</v>
      </c>
    </row>
    <row r="29" spans="1:11" x14ac:dyDescent="0.3">
      <c r="A29" t="s">
        <v>26</v>
      </c>
      <c r="D29" t="s">
        <v>44</v>
      </c>
      <c r="E29">
        <f>SUM(E26:E28)</f>
        <v>76839626.407142863</v>
      </c>
    </row>
    <row r="30" spans="1:11" x14ac:dyDescent="0.3">
      <c r="A30" t="s">
        <v>23</v>
      </c>
      <c r="B30">
        <v>23</v>
      </c>
      <c r="D30" t="s">
        <v>45</v>
      </c>
      <c r="E30">
        <f>B15*B7*0.96</f>
        <v>3590.4</v>
      </c>
      <c r="F30">
        <f>B15*B7*0.59</f>
        <v>2206.6</v>
      </c>
    </row>
    <row r="31" spans="1:11" x14ac:dyDescent="0.3">
      <c r="A31" t="s">
        <v>24</v>
      </c>
      <c r="B31">
        <v>14300</v>
      </c>
      <c r="D31" t="s">
        <v>46</v>
      </c>
      <c r="E31">
        <f>B15*E2*0.9</f>
        <v>6336</v>
      </c>
      <c r="F31">
        <f>B15*E2*0.53</f>
        <v>3731.2000000000003</v>
      </c>
    </row>
    <row r="32" spans="1:11" x14ac:dyDescent="0.3">
      <c r="A32" t="s">
        <v>27</v>
      </c>
      <c r="D32" t="s">
        <v>48</v>
      </c>
      <c r="E32">
        <f>E30+E31</f>
        <v>9926.4</v>
      </c>
      <c r="F32">
        <f>SUM(F30:F31)</f>
        <v>5937.8</v>
      </c>
    </row>
    <row r="33" spans="1:2" x14ac:dyDescent="0.3">
      <c r="A33" t="s">
        <v>23</v>
      </c>
      <c r="B33">
        <v>32.5</v>
      </c>
    </row>
    <row r="34" spans="1:2" x14ac:dyDescent="0.3">
      <c r="A34" t="s">
        <v>24</v>
      </c>
      <c r="B34">
        <v>12250</v>
      </c>
    </row>
    <row r="35" spans="1:2" x14ac:dyDescent="0.3">
      <c r="A35" t="s">
        <v>28</v>
      </c>
    </row>
    <row r="36" spans="1:2" x14ac:dyDescent="0.3">
      <c r="A36" t="s">
        <v>23</v>
      </c>
      <c r="B36">
        <v>10.7</v>
      </c>
    </row>
    <row r="37" spans="1:2" x14ac:dyDescent="0.3">
      <c r="A37" t="s">
        <v>24</v>
      </c>
      <c r="B37">
        <v>30000</v>
      </c>
    </row>
    <row r="38" spans="1:2" x14ac:dyDescent="0.3">
      <c r="A38" t="s">
        <v>29</v>
      </c>
    </row>
    <row r="39" spans="1:2" x14ac:dyDescent="0.3">
      <c r="A39" t="s">
        <v>23</v>
      </c>
      <c r="B39">
        <v>30</v>
      </c>
    </row>
    <row r="40" spans="1:2" x14ac:dyDescent="0.3">
      <c r="A40" t="s">
        <v>24</v>
      </c>
      <c r="B40">
        <v>7300</v>
      </c>
    </row>
    <row r="41" spans="1:2" x14ac:dyDescent="0.3">
      <c r="A41" t="s">
        <v>30</v>
      </c>
    </row>
    <row r="42" spans="1:2" x14ac:dyDescent="0.3">
      <c r="A42" t="s">
        <v>23</v>
      </c>
      <c r="B42">
        <v>7.5</v>
      </c>
    </row>
    <row r="43" spans="1:2" x14ac:dyDescent="0.3">
      <c r="A43" t="s">
        <v>24</v>
      </c>
      <c r="B43"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2021-05-05T08:15:42Z</dcterms:modified>
</cp:coreProperties>
</file>