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62" i="1" l="1"/>
  <c r="D60" i="1"/>
  <c r="C58" i="1"/>
  <c r="H56" i="1"/>
  <c r="D56" i="1"/>
  <c r="E56" i="1"/>
  <c r="F56" i="1"/>
  <c r="G56" i="1"/>
  <c r="C56" i="1"/>
  <c r="H53" i="1"/>
  <c r="G53" i="1"/>
  <c r="F53" i="1"/>
  <c r="E53" i="1"/>
  <c r="D53" i="1"/>
  <c r="C53" i="1"/>
  <c r="M60" i="1"/>
  <c r="O60" i="1" s="1"/>
  <c r="M59" i="1"/>
  <c r="O59" i="1" s="1"/>
  <c r="M58" i="1"/>
  <c r="M57" i="1"/>
  <c r="M56" i="1"/>
  <c r="O56" i="1" s="1"/>
  <c r="M55" i="1"/>
  <c r="O55" i="1" s="1"/>
  <c r="O57" i="1"/>
  <c r="O58" i="1"/>
  <c r="H51" i="1"/>
  <c r="G51" i="1"/>
  <c r="F51" i="1"/>
  <c r="E51" i="1"/>
  <c r="D51" i="1"/>
  <c r="C51" i="1"/>
  <c r="E50" i="1"/>
  <c r="F50" i="1"/>
  <c r="G50" i="1"/>
  <c r="H50" i="1"/>
  <c r="D50" i="1"/>
  <c r="C50" i="1"/>
  <c r="K50" i="1"/>
  <c r="C28" i="1" l="1"/>
  <c r="L10" i="1"/>
  <c r="G32" i="1" s="1"/>
  <c r="K32" i="1" s="1"/>
  <c r="G18" i="1"/>
  <c r="F18" i="1"/>
  <c r="E18" i="1"/>
  <c r="D18" i="1"/>
  <c r="C17" i="1"/>
  <c r="C18" i="1" s="1"/>
  <c r="C12" i="1"/>
  <c r="H3" i="1"/>
  <c r="G3" i="1"/>
  <c r="F3" i="1"/>
  <c r="E3" i="1"/>
  <c r="D3" i="1"/>
  <c r="C3" i="1"/>
  <c r="B3" i="1"/>
  <c r="A3" i="1"/>
  <c r="G33" i="1" l="1"/>
  <c r="K33" i="1" s="1"/>
  <c r="G34" i="1"/>
  <c r="K34" i="1" s="1"/>
  <c r="D32" i="1"/>
  <c r="I32" i="1" s="1"/>
  <c r="M32" i="1" s="1"/>
  <c r="D39" i="1" s="1"/>
  <c r="D40" i="1" s="1"/>
  <c r="D33" i="1"/>
  <c r="I33" i="1" s="1"/>
  <c r="D34" i="1"/>
  <c r="I34" i="1" s="1"/>
  <c r="D31" i="1"/>
  <c r="I31" i="1" s="1"/>
  <c r="G31" i="1"/>
  <c r="K31" i="1" s="1"/>
  <c r="L8" i="1"/>
  <c r="L11" i="1" s="1"/>
  <c r="M33" i="1" l="1"/>
  <c r="E39" i="1" s="1"/>
  <c r="E40" i="1" s="1"/>
  <c r="M31" i="1"/>
  <c r="C39" i="1" s="1"/>
  <c r="C40" i="1" s="1"/>
  <c r="M34" i="1"/>
  <c r="F39" i="1" s="1"/>
  <c r="F40" i="1" s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40" i="1" l="1"/>
</calcChain>
</file>

<file path=xl/sharedStrings.xml><?xml version="1.0" encoding="utf-8"?>
<sst xmlns="http://schemas.openxmlformats.org/spreadsheetml/2006/main" count="124" uniqueCount="54">
  <si>
    <t>Вариационный ряд</t>
  </si>
  <si>
    <t>m*</t>
  </si>
  <si>
    <t>Частотный ряд</t>
  </si>
  <si>
    <t>xi</t>
  </si>
  <si>
    <t>mi</t>
  </si>
  <si>
    <t>pi</t>
  </si>
  <si>
    <t>Интервальный ряд</t>
  </si>
  <si>
    <t>[22,29.2)</t>
  </si>
  <si>
    <t>[29.2,36.4)</t>
  </si>
  <si>
    <t>[36.4,43.6)</t>
  </si>
  <si>
    <t>[43.6,50.8)</t>
  </si>
  <si>
    <t>[50.8,58)</t>
  </si>
  <si>
    <t>Всего</t>
  </si>
  <si>
    <t>Дискретный ряд</t>
  </si>
  <si>
    <t>D*</t>
  </si>
  <si>
    <t>D*x</t>
  </si>
  <si>
    <t>D~</t>
  </si>
  <si>
    <r>
      <t xml:space="preserve"> </t>
    </r>
    <r>
      <rPr>
        <sz val="11"/>
        <color theme="1"/>
        <rFont val="Symbol"/>
        <family val="1"/>
        <charset val="2"/>
      </rPr>
      <t>s</t>
    </r>
  </si>
  <si>
    <r>
      <t xml:space="preserve">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Bahnschrift SemiBold"/>
        <family val="2"/>
        <charset val="204"/>
      </rPr>
      <t xml:space="preserve"> ~</t>
    </r>
  </si>
  <si>
    <t>необходимо, чтобы в каждой интервальной группировке было достаточное число наблюдений (&gt;=5)</t>
  </si>
  <si>
    <t>объединим первый со вторым интервалом</t>
  </si>
  <si>
    <t>[22,36,4]</t>
  </si>
  <si>
    <t>p1=</t>
  </si>
  <si>
    <t>Ф(</t>
  </si>
  <si>
    <t>) -</t>
  </si>
  <si>
    <t>) =</t>
  </si>
  <si>
    <t xml:space="preserve">- </t>
  </si>
  <si>
    <t>=</t>
  </si>
  <si>
    <t>p2=</t>
  </si>
  <si>
    <t>p3=</t>
  </si>
  <si>
    <t>r = k -s</t>
  </si>
  <si>
    <t xml:space="preserve"> </t>
  </si>
  <si>
    <t>6-3-2 = 1</t>
  </si>
  <si>
    <t>0,77&lt;6,63</t>
  </si>
  <si>
    <t>Гипотеза принимается</t>
  </si>
  <si>
    <t>Критерий Колмогорова</t>
  </si>
  <si>
    <t>F*(X)</t>
  </si>
  <si>
    <t>Эмпирическая функция</t>
  </si>
  <si>
    <t>ni</t>
  </si>
  <si>
    <t>F(X)</t>
  </si>
  <si>
    <t>Теоретическая</t>
  </si>
  <si>
    <t>F*(X)-F(X)</t>
  </si>
  <si>
    <t>Находим модуль разницы</t>
  </si>
  <si>
    <t>MAX=</t>
  </si>
  <si>
    <t>Расчет F(X) для теоретической функции</t>
  </si>
  <si>
    <t>)=</t>
  </si>
  <si>
    <t>F(22)=</t>
  </si>
  <si>
    <t>F(29,2)=</t>
  </si>
  <si>
    <t>F(36,4)=</t>
  </si>
  <si>
    <t>F(43,6)=</t>
  </si>
  <si>
    <t>F(50,8)=</t>
  </si>
  <si>
    <t>F(58)=</t>
  </si>
  <si>
    <t>&gt;</t>
  </si>
  <si>
    <t>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</si>
</sst>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  <charset val="204"/>
    </font>
    <font>
      <sz val="11"/>
      <color theme="1"/>
      <name val="Symbol"/>
      <family val="1"/>
      <charset val="2"/>
    </font>
    <font>
      <sz val="11"/>
      <color rgb="FF000000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/>
    <xf numFmtId="2" fontId="1" fillId="0" borderId="9" xfId="0" applyNumberFormat="1" applyFont="1" applyBorder="1"/>
    <xf numFmtId="2" fontId="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2" fontId="1" fillId="0" borderId="14" xfId="0" applyNumberFormat="1" applyFont="1" applyBorder="1"/>
    <xf numFmtId="0" fontId="1" fillId="0" borderId="15" xfId="0" applyFont="1" applyBorder="1"/>
    <xf numFmtId="2" fontId="1" fillId="0" borderId="16" xfId="0" applyNumberFormat="1" applyFont="1" applyBorder="1"/>
    <xf numFmtId="2" fontId="1" fillId="0" borderId="8" xfId="0" applyNumberFormat="1" applyFont="1" applyBorder="1"/>
    <xf numFmtId="2" fontId="1" fillId="0" borderId="15" xfId="0" applyNumberFormat="1" applyFont="1" applyBorder="1"/>
    <xf numFmtId="0" fontId="1" fillId="0" borderId="17" xfId="0" applyFont="1" applyBorder="1"/>
    <xf numFmtId="2" fontId="1" fillId="0" borderId="18" xfId="0" applyNumberFormat="1" applyFont="1" applyBorder="1"/>
    <xf numFmtId="0" fontId="1" fillId="0" borderId="19" xfId="0" applyFont="1" applyBorder="1"/>
    <xf numFmtId="2" fontId="1" fillId="0" borderId="20" xfId="0" applyNumberFormat="1" applyFont="1" applyBorder="1"/>
    <xf numFmtId="0" fontId="1" fillId="0" borderId="21" xfId="0" applyFont="1" applyBorder="1"/>
    <xf numFmtId="2" fontId="1" fillId="0" borderId="22" xfId="0" applyNumberFormat="1" applyFont="1" applyBorder="1"/>
    <xf numFmtId="0" fontId="1" fillId="0" borderId="9" xfId="0" applyFont="1" applyBorder="1"/>
    <xf numFmtId="0" fontId="3" fillId="0" borderId="0" xfId="0" applyFont="1"/>
    <xf numFmtId="0" fontId="1" fillId="0" borderId="23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11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3" fillId="0" borderId="25" xfId="0" applyFont="1" applyBorder="1"/>
    <xf numFmtId="0" fontId="3" fillId="0" borderId="25" xfId="0" applyFont="1" applyBorder="1" applyAlignment="1">
      <alignment horizontal="center" vertical="center"/>
    </xf>
    <xf numFmtId="164" fontId="1" fillId="0" borderId="14" xfId="0" applyNumberFormat="1" applyFont="1" applyBorder="1"/>
    <xf numFmtId="0" fontId="1" fillId="0" borderId="0" xfId="0" applyFont="1" applyFill="1" applyBorder="1"/>
    <xf numFmtId="0" fontId="4" fillId="0" borderId="0" xfId="0" applyFont="1"/>
    <xf numFmtId="0" fontId="5" fillId="0" borderId="0" xfId="0" applyFont="1"/>
    <xf numFmtId="0" fontId="3" fillId="0" borderId="8" xfId="0" applyFont="1" applyBorder="1"/>
    <xf numFmtId="0" fontId="3" fillId="0" borderId="0" xfId="0" applyFont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zoomScale="115" zoomScaleNormal="115" workbookViewId="0">
      <selection activeCell="D31" sqref="D31"/>
    </sheetView>
  </sheetViews>
  <sheetFormatPr defaultRowHeight="15" x14ac:dyDescent="0.25"/>
  <sheetData>
    <row r="1" spans="1:3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x14ac:dyDescent="0.25">
      <c r="A2" s="5">
        <v>22</v>
      </c>
      <c r="B2" s="6">
        <v>29</v>
      </c>
      <c r="C2" s="7">
        <v>29</v>
      </c>
      <c r="D2" s="7">
        <v>30</v>
      </c>
      <c r="E2" s="7">
        <v>34</v>
      </c>
      <c r="F2" s="7">
        <v>35</v>
      </c>
      <c r="G2" s="7">
        <v>39</v>
      </c>
      <c r="H2" s="7">
        <v>39</v>
      </c>
      <c r="I2" s="7">
        <v>39</v>
      </c>
      <c r="J2" s="7">
        <v>40</v>
      </c>
      <c r="K2" s="7">
        <v>40</v>
      </c>
      <c r="L2" s="7">
        <v>41</v>
      </c>
      <c r="M2" s="7">
        <v>42</v>
      </c>
      <c r="N2" s="7">
        <v>43</v>
      </c>
      <c r="O2" s="7">
        <v>44</v>
      </c>
      <c r="P2" s="7">
        <v>45</v>
      </c>
      <c r="Q2" s="7">
        <v>45</v>
      </c>
      <c r="R2" s="7">
        <v>46</v>
      </c>
      <c r="S2" s="7">
        <v>47</v>
      </c>
      <c r="T2" s="7">
        <v>48</v>
      </c>
      <c r="U2" s="7">
        <v>48</v>
      </c>
      <c r="V2" s="7">
        <v>49</v>
      </c>
      <c r="W2" s="7">
        <v>49</v>
      </c>
      <c r="X2" s="7">
        <v>49</v>
      </c>
      <c r="Y2" s="7">
        <v>52</v>
      </c>
      <c r="Z2" s="7">
        <v>53</v>
      </c>
      <c r="AA2" s="7">
        <v>53</v>
      </c>
      <c r="AB2" s="7">
        <v>55</v>
      </c>
      <c r="AC2" s="7">
        <v>58</v>
      </c>
      <c r="AD2" s="8">
        <v>58</v>
      </c>
    </row>
    <row r="3" spans="1:30" x14ac:dyDescent="0.25">
      <c r="A3" s="9">
        <f>(A2-$F$22)^2</f>
        <v>484</v>
      </c>
      <c r="B3" s="9">
        <f>(B2-$F$22)^2</f>
        <v>841</v>
      </c>
      <c r="C3" s="9">
        <f t="shared" ref="C3:H3" si="0">(C2-$F$22)^2</f>
        <v>841</v>
      </c>
      <c r="D3" s="9">
        <f t="shared" si="0"/>
        <v>900</v>
      </c>
      <c r="E3" s="9">
        <f t="shared" si="0"/>
        <v>1156</v>
      </c>
      <c r="F3" s="9">
        <f t="shared" si="0"/>
        <v>1225</v>
      </c>
      <c r="G3" s="9">
        <f t="shared" si="0"/>
        <v>1521</v>
      </c>
      <c r="H3" s="9">
        <f t="shared" si="0"/>
        <v>1521</v>
      </c>
      <c r="I3" s="9">
        <f t="shared" ref="I3:AD3" si="1">(I2-$F$22)^2</f>
        <v>1521</v>
      </c>
      <c r="J3" s="9">
        <f t="shared" si="1"/>
        <v>1600</v>
      </c>
      <c r="K3" s="9">
        <f t="shared" si="1"/>
        <v>1600</v>
      </c>
      <c r="L3" s="9">
        <f t="shared" si="1"/>
        <v>1681</v>
      </c>
      <c r="M3" s="9">
        <f t="shared" si="1"/>
        <v>1764</v>
      </c>
      <c r="N3" s="9">
        <f t="shared" si="1"/>
        <v>1849</v>
      </c>
      <c r="O3" s="9">
        <f t="shared" si="1"/>
        <v>1936</v>
      </c>
      <c r="P3" s="9">
        <f t="shared" si="1"/>
        <v>2025</v>
      </c>
      <c r="Q3" s="9">
        <f t="shared" si="1"/>
        <v>2025</v>
      </c>
      <c r="R3" s="9">
        <f t="shared" si="1"/>
        <v>2116</v>
      </c>
      <c r="S3" s="9">
        <f t="shared" si="1"/>
        <v>2209</v>
      </c>
      <c r="T3" s="9">
        <f t="shared" si="1"/>
        <v>2304</v>
      </c>
      <c r="U3" s="9">
        <f t="shared" si="1"/>
        <v>2304</v>
      </c>
      <c r="V3" s="9">
        <f t="shared" si="1"/>
        <v>2401</v>
      </c>
      <c r="W3" s="9">
        <f t="shared" si="1"/>
        <v>2401</v>
      </c>
      <c r="X3" s="9">
        <f t="shared" si="1"/>
        <v>2401</v>
      </c>
      <c r="Y3" s="9">
        <f t="shared" si="1"/>
        <v>2704</v>
      </c>
      <c r="Z3" s="9">
        <f t="shared" si="1"/>
        <v>2809</v>
      </c>
      <c r="AA3" s="9">
        <f t="shared" si="1"/>
        <v>2809</v>
      </c>
      <c r="AB3" s="9">
        <f t="shared" si="1"/>
        <v>3025</v>
      </c>
      <c r="AC3" s="9">
        <f t="shared" si="1"/>
        <v>3364</v>
      </c>
      <c r="AD3" s="9">
        <f t="shared" si="1"/>
        <v>3364</v>
      </c>
    </row>
    <row r="4" spans="1:30" ht="15.75" thickBot="1" x14ac:dyDescent="0.3">
      <c r="A4" s="1"/>
      <c r="B4" s="13" t="s">
        <v>2</v>
      </c>
      <c r="C4" s="14"/>
      <c r="D4" s="14"/>
      <c r="E4" s="14"/>
      <c r="F4" s="14"/>
      <c r="G4" s="14"/>
      <c r="H4" s="14"/>
    </row>
    <row r="5" spans="1:30" ht="15.75" thickBot="1" x14ac:dyDescent="0.3">
      <c r="A5" s="1"/>
      <c r="B5" s="15" t="s">
        <v>3</v>
      </c>
      <c r="C5" s="9">
        <v>22</v>
      </c>
      <c r="D5" s="9">
        <v>29</v>
      </c>
      <c r="E5" s="9">
        <v>30</v>
      </c>
      <c r="F5" s="9">
        <v>34</v>
      </c>
      <c r="G5" s="9">
        <v>35</v>
      </c>
      <c r="H5" s="9">
        <v>39</v>
      </c>
      <c r="K5" s="11" t="s">
        <v>1</v>
      </c>
      <c r="L5" s="12">
        <v>43.37</v>
      </c>
    </row>
    <row r="6" spans="1:30" ht="15.75" thickBot="1" x14ac:dyDescent="0.3">
      <c r="A6" s="1"/>
      <c r="B6" s="15" t="s">
        <v>4</v>
      </c>
      <c r="C6" s="9">
        <v>1</v>
      </c>
      <c r="D6" s="9">
        <v>2</v>
      </c>
      <c r="E6" s="9">
        <v>1</v>
      </c>
      <c r="F6" s="9">
        <v>1</v>
      </c>
      <c r="G6" s="9">
        <v>1</v>
      </c>
      <c r="H6" s="9">
        <v>3</v>
      </c>
      <c r="K6" s="22" t="s">
        <v>14</v>
      </c>
      <c r="L6" s="23">
        <v>76.03</v>
      </c>
    </row>
    <row r="7" spans="1:30" ht="15.75" thickBot="1" x14ac:dyDescent="0.3">
      <c r="A7" s="1"/>
      <c r="B7" s="16" t="s">
        <v>5</v>
      </c>
      <c r="C7" s="17">
        <v>3.3333333333333333E-2</v>
      </c>
      <c r="D7" s="17">
        <v>6.6666666666666666E-2</v>
      </c>
      <c r="E7" s="17">
        <v>3.3333333333333333E-2</v>
      </c>
      <c r="F7" s="17">
        <v>3.3333333333333333E-2</v>
      </c>
      <c r="G7" s="17">
        <v>3.3333333333333333E-2</v>
      </c>
      <c r="H7" s="17">
        <v>0.1</v>
      </c>
      <c r="K7" s="24" t="s">
        <v>15</v>
      </c>
      <c r="L7" s="25">
        <v>74.94</v>
      </c>
    </row>
    <row r="8" spans="1:30" ht="15.75" thickBot="1" x14ac:dyDescent="0.3">
      <c r="A8" s="1"/>
      <c r="B8" s="1"/>
      <c r="C8" s="1"/>
      <c r="D8" s="1"/>
      <c r="E8" s="1"/>
      <c r="F8" s="1"/>
      <c r="G8" s="1"/>
      <c r="H8" s="1"/>
      <c r="K8" s="26" t="s">
        <v>16</v>
      </c>
      <c r="L8" s="27">
        <f>(L6*30)/29</f>
        <v>78.651724137931041</v>
      </c>
    </row>
    <row r="9" spans="1:30" ht="15.75" thickBot="1" x14ac:dyDescent="0.3">
      <c r="A9" s="1"/>
      <c r="B9" s="2" t="s">
        <v>6</v>
      </c>
      <c r="C9" s="3"/>
      <c r="D9" s="3"/>
      <c r="E9" s="3"/>
      <c r="F9" s="3"/>
      <c r="G9" s="3"/>
      <c r="H9" s="4"/>
      <c r="K9" s="1"/>
      <c r="L9" s="10"/>
    </row>
    <row r="10" spans="1:30" x14ac:dyDescent="0.25">
      <c r="A10" s="1"/>
      <c r="B10" s="15" t="s">
        <v>3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  <c r="H10" s="18" t="s">
        <v>12</v>
      </c>
      <c r="K10" s="28" t="s">
        <v>17</v>
      </c>
      <c r="L10" s="12">
        <f>SQRT(L6)</f>
        <v>8.7195183353210517</v>
      </c>
    </row>
    <row r="11" spans="1:30" ht="15.75" thickBot="1" x14ac:dyDescent="0.3">
      <c r="A11" s="1"/>
      <c r="B11" s="15" t="s">
        <v>4</v>
      </c>
      <c r="C11" s="9">
        <v>3</v>
      </c>
      <c r="D11" s="9">
        <v>3</v>
      </c>
      <c r="E11" s="9">
        <v>8</v>
      </c>
      <c r="F11" s="9">
        <v>10</v>
      </c>
      <c r="G11" s="9">
        <v>6</v>
      </c>
      <c r="H11" s="18">
        <v>30</v>
      </c>
      <c r="K11" s="16" t="s">
        <v>18</v>
      </c>
      <c r="L11" s="19">
        <f>SQRT(L8)</f>
        <v>8.8685807285005325</v>
      </c>
    </row>
    <row r="12" spans="1:30" ht="15.75" thickBot="1" x14ac:dyDescent="0.3">
      <c r="A12" s="1"/>
      <c r="B12" s="16" t="s">
        <v>5</v>
      </c>
      <c r="C12" s="17">
        <f>3/30</f>
        <v>0.1</v>
      </c>
      <c r="D12" s="17">
        <v>0.1</v>
      </c>
      <c r="E12" s="17">
        <v>0.26666666666666666</v>
      </c>
      <c r="F12" s="17">
        <v>0.33333333333333331</v>
      </c>
      <c r="G12" s="17">
        <v>0.2</v>
      </c>
      <c r="H12" s="19">
        <v>1</v>
      </c>
    </row>
    <row r="13" spans="1:30" ht="15.75" thickBot="1" x14ac:dyDescent="0.3">
      <c r="A13" s="1"/>
      <c r="B13" s="1"/>
      <c r="C13" s="1"/>
      <c r="D13" s="1"/>
      <c r="E13" s="1"/>
      <c r="F13" s="1"/>
      <c r="G13" s="1"/>
      <c r="H13" s="1"/>
    </row>
    <row r="14" spans="1:30" x14ac:dyDescent="0.25">
      <c r="A14" s="1"/>
      <c r="B14" s="2" t="s">
        <v>13</v>
      </c>
      <c r="C14" s="3"/>
      <c r="D14" s="3"/>
      <c r="E14" s="3"/>
      <c r="F14" s="3"/>
      <c r="G14" s="3"/>
      <c r="H14" s="4"/>
    </row>
    <row r="15" spans="1:30" x14ac:dyDescent="0.25">
      <c r="A15" s="1"/>
      <c r="B15" s="15" t="s">
        <v>3</v>
      </c>
      <c r="C15" s="20">
        <v>25.6</v>
      </c>
      <c r="D15" s="20">
        <v>32.799999999999997</v>
      </c>
      <c r="E15" s="20">
        <v>40</v>
      </c>
      <c r="F15" s="20">
        <v>47.2</v>
      </c>
      <c r="G15" s="20">
        <v>54.4</v>
      </c>
      <c r="H15" s="21" t="s">
        <v>12</v>
      </c>
    </row>
    <row r="16" spans="1:30" x14ac:dyDescent="0.25">
      <c r="A16" s="1"/>
      <c r="B16" s="15" t="s">
        <v>4</v>
      </c>
      <c r="C16" s="20">
        <v>3</v>
      </c>
      <c r="D16" s="20">
        <v>3</v>
      </c>
      <c r="E16" s="20">
        <v>8</v>
      </c>
      <c r="F16" s="20">
        <v>10</v>
      </c>
      <c r="G16" s="20">
        <v>6</v>
      </c>
      <c r="H16" s="21">
        <v>30</v>
      </c>
    </row>
    <row r="17" spans="1:13" ht="15.75" thickBot="1" x14ac:dyDescent="0.3">
      <c r="A17" s="1"/>
      <c r="B17" s="16" t="s">
        <v>5</v>
      </c>
      <c r="C17" s="17">
        <f>3/30</f>
        <v>0.1</v>
      </c>
      <c r="D17" s="17">
        <v>0.1</v>
      </c>
      <c r="E17" s="17">
        <v>0.26666666666666666</v>
      </c>
      <c r="F17" s="17">
        <v>0.33333333333333331</v>
      </c>
      <c r="G17" s="17">
        <v>0.2</v>
      </c>
      <c r="H17" s="19">
        <v>1</v>
      </c>
    </row>
    <row r="18" spans="1:13" x14ac:dyDescent="0.25">
      <c r="A18" s="1"/>
      <c r="B18" s="1"/>
      <c r="C18" s="10">
        <f>(C15-$C$22)^2*C17</f>
        <v>65.536000000000016</v>
      </c>
      <c r="D18" s="10">
        <f t="shared" ref="D18:F18" si="2">(D15-$C$22)^2*D17</f>
        <v>107.584</v>
      </c>
      <c r="E18" s="10">
        <f t="shared" si="2"/>
        <v>426.66666666666669</v>
      </c>
      <c r="F18" s="10">
        <f t="shared" si="2"/>
        <v>742.61333333333334</v>
      </c>
      <c r="G18" s="10">
        <f>(G15-$C$22)^2*G17</f>
        <v>591.87199999999996</v>
      </c>
      <c r="H18" s="10"/>
    </row>
    <row r="21" spans="1:13" x14ac:dyDescent="0.25">
      <c r="B21" s="29" t="s">
        <v>19</v>
      </c>
      <c r="C21" s="29"/>
      <c r="D21" s="29"/>
      <c r="E21" s="29"/>
      <c r="F21" s="29"/>
      <c r="G21" s="29"/>
      <c r="H21" s="29"/>
      <c r="I21" s="29"/>
      <c r="J21" s="29"/>
      <c r="K21" s="29"/>
    </row>
    <row r="22" spans="1:13" x14ac:dyDescent="0.25">
      <c r="B22" s="29" t="s">
        <v>20</v>
      </c>
      <c r="C22" s="29"/>
      <c r="D22" s="29"/>
      <c r="E22" s="29"/>
      <c r="F22" s="29"/>
      <c r="G22" s="29"/>
      <c r="H22" s="29"/>
      <c r="I22" s="29"/>
      <c r="J22" s="29"/>
      <c r="K22" s="29"/>
    </row>
    <row r="24" spans="1:13" ht="15.75" thickBot="1" x14ac:dyDescent="0.3"/>
    <row r="25" spans="1:13" x14ac:dyDescent="0.25">
      <c r="B25" s="2" t="s">
        <v>6</v>
      </c>
      <c r="C25" s="3"/>
      <c r="D25" s="3"/>
      <c r="E25" s="3"/>
      <c r="F25" s="3"/>
      <c r="G25" s="30"/>
      <c r="H25" s="14"/>
    </row>
    <row r="26" spans="1:13" x14ac:dyDescent="0.25">
      <c r="B26" s="15" t="s">
        <v>3</v>
      </c>
      <c r="C26" s="9" t="s">
        <v>21</v>
      </c>
      <c r="D26" s="9" t="s">
        <v>9</v>
      </c>
      <c r="E26" s="9" t="s">
        <v>10</v>
      </c>
      <c r="F26" s="9" t="s">
        <v>11</v>
      </c>
      <c r="G26" s="18" t="s">
        <v>12</v>
      </c>
    </row>
    <row r="27" spans="1:13" x14ac:dyDescent="0.25">
      <c r="B27" s="15" t="s">
        <v>4</v>
      </c>
      <c r="C27" s="9">
        <v>6</v>
      </c>
      <c r="D27" s="9">
        <v>8</v>
      </c>
      <c r="E27" s="9">
        <v>10</v>
      </c>
      <c r="F27" s="9">
        <v>6</v>
      </c>
      <c r="G27" s="18">
        <v>30</v>
      </c>
    </row>
    <row r="28" spans="1:13" ht="15.75" thickBot="1" x14ac:dyDescent="0.3">
      <c r="B28" s="16" t="s">
        <v>5</v>
      </c>
      <c r="C28" s="17">
        <f>2*3/30</f>
        <v>0.2</v>
      </c>
      <c r="D28" s="17">
        <v>0.26666666666666666</v>
      </c>
      <c r="E28" s="17">
        <v>0.33333333333333331</v>
      </c>
      <c r="F28" s="17">
        <v>0.2</v>
      </c>
      <c r="G28" s="19">
        <v>1</v>
      </c>
    </row>
    <row r="30" spans="1:13" ht="15.75" thickBot="1" x14ac:dyDescent="0.3"/>
    <row r="31" spans="1:13" x14ac:dyDescent="0.25">
      <c r="B31" s="37" t="s">
        <v>22</v>
      </c>
      <c r="C31" s="38" t="s">
        <v>23</v>
      </c>
      <c r="D31" s="39">
        <f>(36.4-$L$5)/$L$10</f>
        <v>-0.79935608045755246</v>
      </c>
      <c r="E31" s="38" t="s">
        <v>24</v>
      </c>
      <c r="F31" s="38" t="s">
        <v>23</v>
      </c>
      <c r="G31" s="39">
        <f>(22-$L$5)/$L$10</f>
        <v>-2.4508234489781775</v>
      </c>
      <c r="H31" s="39" t="s">
        <v>25</v>
      </c>
      <c r="I31" s="39">
        <f>_xlfn.NORM.S.DIST(D31/0.99,TRUE)</f>
        <v>0.2097092836978616</v>
      </c>
      <c r="J31" s="40" t="s">
        <v>26</v>
      </c>
      <c r="K31" s="39">
        <f>_xlfn.NORM.S.DIST(G31/0.99,TRUE)</f>
        <v>6.6510119736912154E-3</v>
      </c>
      <c r="L31" s="40" t="s">
        <v>27</v>
      </c>
      <c r="M31" s="41">
        <f>I31-K31</f>
        <v>0.20305827172417037</v>
      </c>
    </row>
    <row r="32" spans="1:13" x14ac:dyDescent="0.25">
      <c r="B32" s="42" t="s">
        <v>28</v>
      </c>
      <c r="C32" s="34" t="s">
        <v>23</v>
      </c>
      <c r="D32" s="35">
        <f>(43.6-$L$5)/$L$10</f>
        <v>2.6377603802760444E-2</v>
      </c>
      <c r="E32" s="34" t="s">
        <v>24</v>
      </c>
      <c r="F32" s="34" t="s">
        <v>23</v>
      </c>
      <c r="G32" s="35">
        <f>(36.4-$L$5)/$L$10</f>
        <v>-0.79935608045755246</v>
      </c>
      <c r="H32" s="35" t="s">
        <v>25</v>
      </c>
      <c r="I32" s="35">
        <f t="shared" ref="I32:I34" si="3">_xlfn.NORM.S.DIST(D32/0.99,TRUE)</f>
        <v>0.51062817825577933</v>
      </c>
      <c r="J32" s="36" t="s">
        <v>26</v>
      </c>
      <c r="K32" s="35">
        <f t="shared" ref="K32:K34" si="4">_xlfn.NORM.S.DIST(G32/0.99,TRUE)</f>
        <v>0.2097092836978616</v>
      </c>
      <c r="L32" s="36" t="s">
        <v>27</v>
      </c>
      <c r="M32" s="53">
        <f t="shared" ref="M32:M34" si="5">I32-K32</f>
        <v>0.30091889455791776</v>
      </c>
    </row>
    <row r="33" spans="1:16" x14ac:dyDescent="0.25">
      <c r="B33" s="42" t="s">
        <v>29</v>
      </c>
      <c r="C33" s="34" t="s">
        <v>23</v>
      </c>
      <c r="D33" s="35">
        <f>(50.8-$L$5)/$L$10</f>
        <v>0.85211128806307257</v>
      </c>
      <c r="E33" s="34" t="s">
        <v>24</v>
      </c>
      <c r="F33" s="34" t="s">
        <v>23</v>
      </c>
      <c r="G33" s="35">
        <f>(43.6-$L$5)/$L$10</f>
        <v>2.6377603802760444E-2</v>
      </c>
      <c r="H33" s="35" t="s">
        <v>25</v>
      </c>
      <c r="I33" s="35">
        <f t="shared" si="3"/>
        <v>0.80530344177678592</v>
      </c>
      <c r="J33" s="36" t="s">
        <v>26</v>
      </c>
      <c r="K33" s="35">
        <f t="shared" si="4"/>
        <v>0.51062817825577933</v>
      </c>
      <c r="L33" s="36" t="s">
        <v>27</v>
      </c>
      <c r="M33" s="53">
        <f t="shared" si="5"/>
        <v>0.29467526352100659</v>
      </c>
    </row>
    <row r="34" spans="1:16" ht="15.75" thickBot="1" x14ac:dyDescent="0.3">
      <c r="B34" s="43" t="s">
        <v>22</v>
      </c>
      <c r="C34" s="44" t="s">
        <v>23</v>
      </c>
      <c r="D34" s="45">
        <f>(58-$L$5)/$L$10</f>
        <v>1.6778449723233855</v>
      </c>
      <c r="E34" s="44" t="s">
        <v>24</v>
      </c>
      <c r="F34" s="44" t="s">
        <v>23</v>
      </c>
      <c r="G34" s="45">
        <f>(50.8-$L$5)/$L$10</f>
        <v>0.85211128806307257</v>
      </c>
      <c r="H34" s="45" t="s">
        <v>25</v>
      </c>
      <c r="I34" s="45">
        <f t="shared" si="3"/>
        <v>0.95494264270445761</v>
      </c>
      <c r="J34" s="46" t="s">
        <v>26</v>
      </c>
      <c r="K34" s="45">
        <f t="shared" si="4"/>
        <v>0.80530344177678592</v>
      </c>
      <c r="L34" s="46" t="s">
        <v>27</v>
      </c>
      <c r="M34" s="54">
        <f t="shared" si="5"/>
        <v>0.14963920092767169</v>
      </c>
    </row>
    <row r="35" spans="1:16" ht="15.75" thickBot="1" x14ac:dyDescent="0.3"/>
    <row r="36" spans="1:16" x14ac:dyDescent="0.25">
      <c r="B36" s="2" t="s">
        <v>6</v>
      </c>
      <c r="C36" s="3"/>
      <c r="D36" s="3"/>
      <c r="E36" s="3"/>
      <c r="F36" s="3"/>
      <c r="G36" s="30"/>
    </row>
    <row r="37" spans="1:16" x14ac:dyDescent="0.25">
      <c r="B37" s="15" t="s">
        <v>3</v>
      </c>
      <c r="C37" s="9" t="s">
        <v>21</v>
      </c>
      <c r="D37" s="9" t="s">
        <v>9</v>
      </c>
      <c r="E37" s="9" t="s">
        <v>10</v>
      </c>
      <c r="F37" s="9" t="s">
        <v>11</v>
      </c>
      <c r="G37" s="18" t="s">
        <v>12</v>
      </c>
    </row>
    <row r="38" spans="1:16" x14ac:dyDescent="0.25">
      <c r="B38" s="15" t="s">
        <v>4</v>
      </c>
      <c r="C38" s="9">
        <v>6</v>
      </c>
      <c r="D38" s="9">
        <v>8</v>
      </c>
      <c r="E38" s="9">
        <v>10</v>
      </c>
      <c r="F38" s="9">
        <v>6</v>
      </c>
      <c r="G38" s="18">
        <v>30</v>
      </c>
    </row>
    <row r="39" spans="1:16" ht="15.75" thickBot="1" x14ac:dyDescent="0.3">
      <c r="B39" s="16" t="s">
        <v>5</v>
      </c>
      <c r="C39" s="47">
        <f>M31</f>
        <v>0.20305827172417037</v>
      </c>
      <c r="D39" s="47">
        <f>M32</f>
        <v>0.30091889455791776</v>
      </c>
      <c r="E39" s="47">
        <f>M33</f>
        <v>0.29467526352100659</v>
      </c>
      <c r="F39" s="47">
        <f>M34</f>
        <v>0.14963920092767169</v>
      </c>
      <c r="G39" s="19">
        <v>1</v>
      </c>
    </row>
    <row r="40" spans="1:16" x14ac:dyDescent="0.25">
      <c r="C40">
        <f>(C38-30*C39)^2/(30*C39)</f>
        <v>1.3818239256313126E-3</v>
      </c>
      <c r="D40">
        <f t="shared" ref="D40:F40" si="6">(D38-30*D39)^2/(30*D39)</f>
        <v>0.11696325522241917</v>
      </c>
      <c r="E40">
        <f t="shared" si="6"/>
        <v>0.15214507764492352</v>
      </c>
      <c r="F40">
        <f t="shared" si="6"/>
        <v>0.50846504140902948</v>
      </c>
      <c r="G40">
        <f>SUM(C40:F40)</f>
        <v>0.77895519820200354</v>
      </c>
    </row>
    <row r="42" spans="1:16" x14ac:dyDescent="0.25">
      <c r="A42" t="s">
        <v>31</v>
      </c>
      <c r="B42" s="48" t="s">
        <v>30</v>
      </c>
      <c r="C42" t="s">
        <v>27</v>
      </c>
      <c r="D42" t="s">
        <v>32</v>
      </c>
    </row>
    <row r="43" spans="1:16" x14ac:dyDescent="0.25">
      <c r="D43">
        <v>6.63</v>
      </c>
      <c r="F43" t="s">
        <v>33</v>
      </c>
      <c r="G43" s="49" t="s">
        <v>34</v>
      </c>
    </row>
    <row r="46" spans="1:16" ht="15.75" thickBot="1" x14ac:dyDescent="0.3">
      <c r="B46" s="50" t="s">
        <v>35</v>
      </c>
      <c r="C46" s="29"/>
      <c r="D46" s="29"/>
      <c r="E46" s="29"/>
      <c r="F46" s="29"/>
      <c r="G46" s="29"/>
      <c r="H46" s="29"/>
    </row>
    <row r="47" spans="1:16" ht="15.75" thickBot="1" x14ac:dyDescent="0.3">
      <c r="B47" s="29" t="s">
        <v>36</v>
      </c>
      <c r="C47" s="29" t="s">
        <v>37</v>
      </c>
      <c r="D47" s="29"/>
      <c r="E47" s="29"/>
      <c r="F47" s="29"/>
      <c r="G47" s="29"/>
      <c r="H47" s="29"/>
      <c r="J47" s="2" t="s">
        <v>6</v>
      </c>
      <c r="K47" s="3"/>
      <c r="L47" s="3"/>
      <c r="M47" s="3"/>
      <c r="N47" s="3"/>
      <c r="O47" s="3"/>
      <c r="P47" s="4"/>
    </row>
    <row r="48" spans="1:16" x14ac:dyDescent="0.25">
      <c r="B48" s="56"/>
      <c r="C48" s="57">
        <v>22</v>
      </c>
      <c r="D48" s="57">
        <v>29.2</v>
      </c>
      <c r="E48" s="57">
        <v>36.4</v>
      </c>
      <c r="F48" s="57">
        <v>43.6</v>
      </c>
      <c r="G48" s="57">
        <v>50.8</v>
      </c>
      <c r="H48" s="58">
        <v>58</v>
      </c>
      <c r="J48" s="15" t="s">
        <v>3</v>
      </c>
      <c r="K48" s="9" t="s">
        <v>7</v>
      </c>
      <c r="L48" s="9" t="s">
        <v>8</v>
      </c>
      <c r="M48" s="9" t="s">
        <v>9</v>
      </c>
      <c r="N48" s="9" t="s">
        <v>10</v>
      </c>
      <c r="O48" s="9" t="s">
        <v>11</v>
      </c>
      <c r="P48" s="18" t="s">
        <v>12</v>
      </c>
    </row>
    <row r="49" spans="2:16" x14ac:dyDescent="0.25">
      <c r="B49" s="59" t="s">
        <v>38</v>
      </c>
      <c r="C49" s="55">
        <v>0</v>
      </c>
      <c r="D49" s="55">
        <v>3</v>
      </c>
      <c r="E49" s="55">
        <v>3</v>
      </c>
      <c r="F49" s="55">
        <v>8</v>
      </c>
      <c r="G49" s="55">
        <v>10</v>
      </c>
      <c r="H49" s="60">
        <v>6</v>
      </c>
      <c r="J49" s="15" t="s">
        <v>4</v>
      </c>
      <c r="K49" s="9">
        <v>3</v>
      </c>
      <c r="L49" s="9">
        <v>3</v>
      </c>
      <c r="M49" s="9">
        <v>8</v>
      </c>
      <c r="N49" s="9">
        <v>10</v>
      </c>
      <c r="O49" s="9">
        <v>6</v>
      </c>
      <c r="P49" s="18">
        <v>30</v>
      </c>
    </row>
    <row r="50" spans="2:16" ht="15.75" thickBot="1" x14ac:dyDescent="0.3">
      <c r="B50" s="59" t="s">
        <v>5</v>
      </c>
      <c r="C50" s="55">
        <f>C49/$I$52</f>
        <v>0</v>
      </c>
      <c r="D50" s="55">
        <f>D49/$I$52</f>
        <v>0.1</v>
      </c>
      <c r="E50" s="55">
        <f t="shared" ref="E50:H50" si="7">E49/$I$52</f>
        <v>0.1</v>
      </c>
      <c r="F50" s="55">
        <f t="shared" si="7"/>
        <v>0.26666666666666666</v>
      </c>
      <c r="G50" s="55">
        <f t="shared" si="7"/>
        <v>0.33333333333333331</v>
      </c>
      <c r="H50" s="60">
        <f t="shared" si="7"/>
        <v>0.2</v>
      </c>
      <c r="J50" s="16" t="s">
        <v>5</v>
      </c>
      <c r="K50" s="17">
        <f>3/30</f>
        <v>0.1</v>
      </c>
      <c r="L50" s="17">
        <v>0.1</v>
      </c>
      <c r="M50" s="17">
        <v>0.26666666666666666</v>
      </c>
      <c r="N50" s="17">
        <v>0.33333333333333331</v>
      </c>
      <c r="O50" s="17">
        <v>0.2</v>
      </c>
      <c r="P50" s="19">
        <v>1</v>
      </c>
    </row>
    <row r="51" spans="2:16" x14ac:dyDescent="0.25">
      <c r="B51" s="59" t="s">
        <v>36</v>
      </c>
      <c r="C51" s="51">
        <f>C50</f>
        <v>0</v>
      </c>
      <c r="D51" s="51">
        <f>SUM(C50:D50)</f>
        <v>0.1</v>
      </c>
      <c r="E51" s="51">
        <f>SUM(C50:E50)</f>
        <v>0.2</v>
      </c>
      <c r="F51" s="51">
        <f>SUM(C50:F50)</f>
        <v>0.46666666666666667</v>
      </c>
      <c r="G51" s="51">
        <f>SUM(C50:G50)</f>
        <v>0.8</v>
      </c>
      <c r="H51" s="61">
        <f>SUM(C50:H50)</f>
        <v>1</v>
      </c>
    </row>
    <row r="52" spans="2:16" x14ac:dyDescent="0.25">
      <c r="B52" s="59" t="s">
        <v>39</v>
      </c>
      <c r="C52" s="51" t="s">
        <v>40</v>
      </c>
      <c r="D52" s="51"/>
      <c r="E52" s="51"/>
      <c r="F52" s="51"/>
      <c r="G52" s="51"/>
      <c r="H52" s="61"/>
      <c r="I52">
        <v>30</v>
      </c>
    </row>
    <row r="53" spans="2:16" ht="15.75" thickBot="1" x14ac:dyDescent="0.3">
      <c r="B53" s="62" t="s">
        <v>39</v>
      </c>
      <c r="C53" s="63">
        <f>O55</f>
        <v>6.6510119736912154E-3</v>
      </c>
      <c r="D53" s="63">
        <f>O56</f>
        <v>5.0346334423618105E-2</v>
      </c>
      <c r="E53" s="63">
        <f>O57</f>
        <v>0.2097092836978616</v>
      </c>
      <c r="F53" s="63">
        <f>O58</f>
        <v>0.51062817825577933</v>
      </c>
      <c r="G53" s="63">
        <f>O59</f>
        <v>0.80530344177678592</v>
      </c>
      <c r="H53" s="64">
        <f>O60</f>
        <v>0.95494264270445761</v>
      </c>
      <c r="K53" s="29" t="s">
        <v>44</v>
      </c>
      <c r="L53" s="33"/>
      <c r="M53" s="33"/>
      <c r="N53" s="33"/>
      <c r="O53" s="33"/>
    </row>
    <row r="54" spans="2:16" x14ac:dyDescent="0.25">
      <c r="B54" s="29"/>
      <c r="C54" s="29"/>
      <c r="D54" s="29"/>
      <c r="E54" s="29"/>
      <c r="F54" s="29"/>
      <c r="G54" s="29"/>
      <c r="H54" s="29"/>
      <c r="K54" s="29"/>
      <c r="L54" s="33"/>
      <c r="M54" s="33"/>
      <c r="N54" s="33"/>
      <c r="O54" s="33"/>
    </row>
    <row r="55" spans="2:16" x14ac:dyDescent="0.25">
      <c r="B55" s="29" t="s">
        <v>41</v>
      </c>
      <c r="C55" s="29" t="s">
        <v>42</v>
      </c>
      <c r="D55" s="29"/>
      <c r="E55" s="29"/>
      <c r="F55" s="29"/>
      <c r="G55" s="29"/>
      <c r="H55" s="29"/>
      <c r="K55" s="31" t="s">
        <v>46</v>
      </c>
      <c r="L55" s="32" t="s">
        <v>23</v>
      </c>
      <c r="M55" s="29">
        <f>(22-$L$5)/$L$10</f>
        <v>-2.4508234489781775</v>
      </c>
      <c r="N55" s="52" t="s">
        <v>45</v>
      </c>
      <c r="O55" s="33">
        <f>_xlfn.NORM.S.DIST(M55/0.99,TRUE)</f>
        <v>6.6510119736912154E-3</v>
      </c>
    </row>
    <row r="56" spans="2:16" x14ac:dyDescent="0.25">
      <c r="B56" s="51" t="s">
        <v>5</v>
      </c>
      <c r="C56" s="51">
        <f>ABS(C51-C53)</f>
        <v>6.6510119736912154E-3</v>
      </c>
      <c r="D56" s="51">
        <f t="shared" ref="D56:G56" si="8">ABS(D51-D53)</f>
        <v>4.96536655763819E-2</v>
      </c>
      <c r="E56" s="51">
        <f t="shared" si="8"/>
        <v>9.7092836978615871E-3</v>
      </c>
      <c r="F56" s="51">
        <f t="shared" si="8"/>
        <v>4.3961511589112656E-2</v>
      </c>
      <c r="G56" s="51">
        <f t="shared" si="8"/>
        <v>5.3034417767858777E-3</v>
      </c>
      <c r="H56" s="51">
        <f>ABS(H51-H53)</f>
        <v>4.5057357295542388E-2</v>
      </c>
      <c r="K56" s="31" t="s">
        <v>47</v>
      </c>
      <c r="L56" s="32" t="s">
        <v>23</v>
      </c>
      <c r="M56" s="29">
        <f>(29.2-$L$5)/$L$10</f>
        <v>-1.625089764717865</v>
      </c>
      <c r="N56" s="52" t="s">
        <v>45</v>
      </c>
      <c r="O56" s="33">
        <f t="shared" ref="O56:O60" si="9">_xlfn.NORM.S.DIST(M56/0.99,TRUE)</f>
        <v>5.0346334423618105E-2</v>
      </c>
    </row>
    <row r="57" spans="2:16" x14ac:dyDescent="0.25">
      <c r="B57" s="29"/>
      <c r="C57" s="29"/>
      <c r="D57" s="29"/>
      <c r="E57" s="29"/>
      <c r="F57" s="29"/>
      <c r="G57" s="29"/>
      <c r="H57" s="29"/>
      <c r="K57" s="31" t="s">
        <v>48</v>
      </c>
      <c r="L57" s="32" t="s">
        <v>23</v>
      </c>
      <c r="M57" s="29">
        <f>(36.4-$L$5)/$L$10</f>
        <v>-0.79935608045755246</v>
      </c>
      <c r="N57" s="52" t="s">
        <v>45</v>
      </c>
      <c r="O57" s="33">
        <f t="shared" si="9"/>
        <v>0.2097092836978616</v>
      </c>
    </row>
    <row r="58" spans="2:16" x14ac:dyDescent="0.25">
      <c r="B58" s="29" t="s">
        <v>43</v>
      </c>
      <c r="C58" s="29">
        <f>MAX(C56:H56)</f>
        <v>4.96536655763819E-2</v>
      </c>
      <c r="D58" s="29"/>
      <c r="E58" s="29"/>
      <c r="F58" s="29"/>
      <c r="G58" s="29"/>
      <c r="H58" s="29"/>
      <c r="K58" s="31" t="s">
        <v>49</v>
      </c>
      <c r="L58" s="32" t="s">
        <v>23</v>
      </c>
      <c r="M58" s="29">
        <f>(43.6-$L$5)/$L$10</f>
        <v>2.6377603802760444E-2</v>
      </c>
      <c r="N58" s="52" t="s">
        <v>45</v>
      </c>
      <c r="O58" s="33">
        <f t="shared" si="9"/>
        <v>0.51062817825577933</v>
      </c>
    </row>
    <row r="59" spans="2:16" x14ac:dyDescent="0.25">
      <c r="K59" s="31" t="s">
        <v>50</v>
      </c>
      <c r="L59" s="32" t="s">
        <v>23</v>
      </c>
      <c r="M59" s="29">
        <f>(50.8-$L$5)/$L$10</f>
        <v>0.85211128806307257</v>
      </c>
      <c r="N59" s="52" t="s">
        <v>45</v>
      </c>
      <c r="O59" s="33">
        <f t="shared" si="9"/>
        <v>0.80530344177678592</v>
      </c>
    </row>
    <row r="60" spans="2:16" x14ac:dyDescent="0.25">
      <c r="D60">
        <f>SQRT(30)*C58</f>
        <v>0.27196432699002121</v>
      </c>
      <c r="K60" s="31" t="s">
        <v>51</v>
      </c>
      <c r="L60" s="32" t="s">
        <v>23</v>
      </c>
      <c r="M60" s="29">
        <f>(58-$L$5)/$L$10</f>
        <v>1.6778449723233855</v>
      </c>
      <c r="N60" s="52" t="s">
        <v>45</v>
      </c>
      <c r="O60" s="33">
        <f t="shared" si="9"/>
        <v>0.95494264270445761</v>
      </c>
    </row>
    <row r="62" spans="2:16" x14ac:dyDescent="0.25">
      <c r="D62">
        <v>1.63</v>
      </c>
      <c r="E62" t="s">
        <v>52</v>
      </c>
      <c r="F62">
        <f>SQRT(30)*C58</f>
        <v>0.27196432699002121</v>
      </c>
      <c r="G6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2021-03-24T18:40:05Z</dcterms:modified>
</cp:coreProperties>
</file>