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tudy\y2s2\MA1254 Mathematics in Business\Business Challenge\"/>
    </mc:Choice>
  </mc:AlternateContent>
  <xr:revisionPtr revIDLastSave="0" documentId="13_ncr:1_{1BFA978F-501E-41CA-8065-C29D8E9622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heet1" sheetId="2" r:id="rId2"/>
  </sheets>
  <definedNames>
    <definedName name="_xlcn.WorksheetConnection_BelvoirDairiesLimitedData.xlsxTable41" hidden="1">Table4[]</definedName>
    <definedName name="_xlcn.WorksheetConnection_BelvoirDairiesLimitedData.xlsxTable51" hidden="1">Table5[]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4" name="Table4" connection="WorksheetConnection_Belvoir Dairies Limited - Data.xlsx!Table4"/>
          <x15:modelTable id="Table5" name="Table5" connection="WorksheetConnection_Belvoir Dairies Limited - Data.xlsx!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D14" i="1"/>
  <c r="D15" i="1"/>
  <c r="D17" i="1"/>
  <c r="D18" i="1"/>
  <c r="Q43" i="1"/>
  <c r="Q44" i="1"/>
  <c r="V44" i="1" s="1"/>
  <c r="Q45" i="1"/>
  <c r="V45" i="1" s="1"/>
  <c r="Q46" i="1"/>
  <c r="V46" i="1" s="1"/>
  <c r="Q47" i="1"/>
  <c r="V47" i="1" s="1"/>
  <c r="Q48" i="1"/>
  <c r="V48" i="1" s="1"/>
  <c r="Q49" i="1"/>
  <c r="V49" i="1" s="1"/>
  <c r="Q42" i="1"/>
  <c r="T43" i="1"/>
  <c r="T44" i="1"/>
  <c r="T45" i="1"/>
  <c r="T46" i="1"/>
  <c r="T47" i="1"/>
  <c r="T48" i="1"/>
  <c r="T49" i="1"/>
  <c r="T42" i="1"/>
  <c r="V42" i="1" s="1"/>
  <c r="J11" i="1"/>
  <c r="L11" i="1"/>
  <c r="L9" i="1"/>
  <c r="L8" i="1"/>
  <c r="L7" i="1"/>
  <c r="L23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10" i="1"/>
  <c r="L12" i="1"/>
  <c r="L13" i="1"/>
  <c r="L14" i="1"/>
  <c r="L15" i="1"/>
  <c r="L16" i="1"/>
  <c r="L17" i="1"/>
  <c r="L18" i="1"/>
  <c r="L19" i="1"/>
  <c r="L20" i="1"/>
  <c r="L21" i="1"/>
  <c r="L22" i="1"/>
  <c r="N7" i="1"/>
  <c r="N23" i="1" s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7" i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E15" i="1"/>
  <c r="E16" i="1"/>
  <c r="D16" i="1" s="1"/>
  <c r="E17" i="1"/>
  <c r="E18" i="1"/>
  <c r="E19" i="1"/>
  <c r="D19" i="1" s="1"/>
  <c r="E20" i="1"/>
  <c r="D20" i="1" s="1"/>
  <c r="E21" i="1"/>
  <c r="D21" i="1" s="1"/>
  <c r="E22" i="1"/>
  <c r="D2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7" i="1"/>
  <c r="E7" i="1"/>
  <c r="D7" i="1" s="1"/>
  <c r="G2" i="1"/>
  <c r="S18" i="1"/>
  <c r="S24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7" i="1"/>
  <c r="AF16" i="1"/>
  <c r="AF17" i="1"/>
  <c r="AF18" i="1"/>
  <c r="AF19" i="1"/>
  <c r="AF20" i="1"/>
  <c r="AF21" i="1"/>
  <c r="AF22" i="1"/>
  <c r="AF15" i="1"/>
  <c r="AA16" i="1"/>
  <c r="AA17" i="1"/>
  <c r="AA18" i="1"/>
  <c r="AA19" i="1"/>
  <c r="AA20" i="1"/>
  <c r="AA21" i="1"/>
  <c r="AA22" i="1"/>
  <c r="AA15" i="1"/>
  <c r="C26" i="1"/>
  <c r="F26" i="1"/>
  <c r="I26" i="1"/>
  <c r="K26" i="1"/>
  <c r="M26" i="1"/>
  <c r="P26" i="1"/>
  <c r="Q26" i="1"/>
  <c r="R26" i="1"/>
  <c r="Z26" i="1"/>
  <c r="AC26" i="1"/>
  <c r="AD26" i="1"/>
  <c r="AE26" i="1"/>
  <c r="Y26" i="1"/>
  <c r="AN24" i="1"/>
  <c r="AL24" i="1"/>
  <c r="AM24" i="1"/>
  <c r="AK24" i="1"/>
  <c r="AJ24" i="1"/>
  <c r="V24" i="1"/>
  <c r="J23" i="1" l="1"/>
  <c r="V43" i="1"/>
  <c r="G23" i="1"/>
  <c r="E23" i="1"/>
  <c r="C24" i="1"/>
  <c r="I24" i="1" l="1"/>
  <c r="F24" i="1"/>
  <c r="M24" i="1" l="1"/>
  <c r="K24" i="1"/>
  <c r="Q24" i="1" l="1"/>
  <c r="R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42CEA-4D92-4403-8EB3-A8C99C83B45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D9181A-1C10-41AD-B5B5-2C1B3363EAB4}" name="WorksheetConnection_Belvoir Dairies Limited - Data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BelvoirDairiesLimitedData.xlsxTable41"/>
        </x15:connection>
      </ext>
    </extLst>
  </connection>
  <connection id="3" xr16:uid="{B08BA655-24D0-4AB2-AD26-F5F8A1097EF8}" name="WorksheetConnection_Belvoir Dairies Limited - Data.xlsx!Table5" type="102" refreshedVersion="7" minRefreshableVersion="5">
    <extLst>
      <ext xmlns:x15="http://schemas.microsoft.com/office/spreadsheetml/2010/11/main" uri="{DE250136-89BD-433C-8126-D09CA5730AF9}">
        <x15:connection id="Table5">
          <x15:rangePr sourceName="_xlcn.WorksheetConnection_BelvoirDairiesLimitedData.xlsxTable51"/>
        </x15:connection>
      </ext>
    </extLst>
  </connection>
</connections>
</file>

<file path=xl/sharedStrings.xml><?xml version="1.0" encoding="utf-8"?>
<sst xmlns="http://schemas.openxmlformats.org/spreadsheetml/2006/main" count="52" uniqueCount="22">
  <si>
    <t>Week commencing</t>
  </si>
  <si>
    <t>Data</t>
  </si>
  <si>
    <t>Average</t>
  </si>
  <si>
    <t>Table 1:  Weekly outputs (tonnes)</t>
  </si>
  <si>
    <t>Upper</t>
  </si>
  <si>
    <t>Blue</t>
  </si>
  <si>
    <t>White</t>
  </si>
  <si>
    <t>Red</t>
  </si>
  <si>
    <t>Lower</t>
  </si>
  <si>
    <t>Table 2:  Milk Input (litres)</t>
  </si>
  <si>
    <t>Table 3:  Milk Quality</t>
  </si>
  <si>
    <t xml:space="preserve"> (% Butterfat)</t>
  </si>
  <si>
    <t>Table 4:  Allocated Product Costs (£ per kg)</t>
  </si>
  <si>
    <t>Blue2</t>
  </si>
  <si>
    <t>White3</t>
  </si>
  <si>
    <t>Milk Input</t>
  </si>
  <si>
    <t>all</t>
  </si>
  <si>
    <t>input</t>
  </si>
  <si>
    <t>成本每公斤</t>
  </si>
  <si>
    <t>总成本</t>
  </si>
  <si>
    <t>产出</t>
  </si>
  <si>
    <t>产率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</si>
</sst>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15" fontId="1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vertical="top"/>
    </xf>
    <xf numFmtId="164" fontId="1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164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vertical="top"/>
    </xf>
    <xf numFmtId="0" fontId="1" fillId="2" borderId="0" xfId="0" applyNumberFormat="1" applyFont="1" applyFill="1" applyBorder="1" applyAlignment="1" applyProtection="1">
      <alignment horizontal="center" vertical="center"/>
    </xf>
    <xf numFmtId="2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top"/>
    </xf>
    <xf numFmtId="0" fontId="1" fillId="3" borderId="0" xfId="0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vertical="top"/>
    </xf>
    <xf numFmtId="43" fontId="1" fillId="0" borderId="0" xfId="1" applyFont="1" applyFill="1" applyBorder="1" applyAlignment="1" applyProtection="1">
      <alignment vertical="top"/>
    </xf>
    <xf numFmtId="9" fontId="1" fillId="0" borderId="0" xfId="2" applyFont="1" applyFill="1" applyBorder="1" applyAlignment="1" applyProtection="1">
      <alignment horizontal="center" vertical="top"/>
    </xf>
  </cellXfs>
  <cellStyles count="3">
    <cellStyle name="Comma" xfId="1" builtinId="3"/>
    <cellStyle name="Normal" xfId="0" builtinId="0"/>
    <cellStyle name="Per 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Data!$AJ$15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Data!$AI$16:$AI$23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Data!$AJ$16:$AJ$23</c:f>
              <c:numCache>
                <c:formatCode>0.00</c:formatCode>
                <c:ptCount val="8"/>
                <c:pt idx="0">
                  <c:v>10.89</c:v>
                </c:pt>
                <c:pt idx="1">
                  <c:v>9.58</c:v>
                </c:pt>
                <c:pt idx="2">
                  <c:v>7.83</c:v>
                </c:pt>
                <c:pt idx="3">
                  <c:v>9.9</c:v>
                </c:pt>
                <c:pt idx="4">
                  <c:v>10.72</c:v>
                </c:pt>
                <c:pt idx="5">
                  <c:v>7.47</c:v>
                </c:pt>
                <c:pt idx="6">
                  <c:v>7.5</c:v>
                </c:pt>
                <c:pt idx="7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6-4834-A100-3DC9D5CB5B06}"/>
            </c:ext>
          </c:extLst>
        </c:ser>
        <c:ser>
          <c:idx val="1"/>
          <c:order val="1"/>
          <c:tx>
            <c:strRef>
              <c:f>Data!$AK$15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Data!$AI$16:$AI$23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Data!$AK$16:$AK$23</c:f>
              <c:numCache>
                <c:formatCode>0.00</c:formatCode>
                <c:ptCount val="8"/>
                <c:pt idx="0">
                  <c:v>8.5</c:v>
                </c:pt>
                <c:pt idx="1">
                  <c:v>7.6</c:v>
                </c:pt>
                <c:pt idx="2">
                  <c:v>5.87</c:v>
                </c:pt>
                <c:pt idx="3">
                  <c:v>9.73</c:v>
                </c:pt>
                <c:pt idx="4">
                  <c:v>8.3699999999999992</c:v>
                </c:pt>
                <c:pt idx="5">
                  <c:v>5.59</c:v>
                </c:pt>
                <c:pt idx="6">
                  <c:v>5.87</c:v>
                </c:pt>
                <c:pt idx="7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834-A100-3DC9D5CB5B06}"/>
            </c:ext>
          </c:extLst>
        </c:ser>
        <c:ser>
          <c:idx val="2"/>
          <c:order val="2"/>
          <c:tx>
            <c:strRef>
              <c:f>Data!$AL$15</c:f>
              <c:strCache>
                <c:ptCount val="1"/>
                <c:pt idx="0">
                  <c:v>Blue2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Data!$AI$16:$AI$23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Data!$AL$16:$AL$23</c:f>
              <c:numCache>
                <c:formatCode>0.00</c:formatCode>
                <c:ptCount val="8"/>
                <c:pt idx="0">
                  <c:v>11.37</c:v>
                </c:pt>
                <c:pt idx="1">
                  <c:v>8.42</c:v>
                </c:pt>
                <c:pt idx="2">
                  <c:v>7.8</c:v>
                </c:pt>
                <c:pt idx="3">
                  <c:v>7.61</c:v>
                </c:pt>
                <c:pt idx="4">
                  <c:v>8.16</c:v>
                </c:pt>
                <c:pt idx="5">
                  <c:v>6.97</c:v>
                </c:pt>
                <c:pt idx="6">
                  <c:v>7.96</c:v>
                </c:pt>
                <c:pt idx="7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6-4834-A100-3DC9D5CB5B06}"/>
            </c:ext>
          </c:extLst>
        </c:ser>
        <c:ser>
          <c:idx val="3"/>
          <c:order val="3"/>
          <c:tx>
            <c:strRef>
              <c:f>Data!$AM$15</c:f>
              <c:strCache>
                <c:ptCount val="1"/>
                <c:pt idx="0">
                  <c:v>White3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Data!$AI$16:$AI$23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Data!$AM$16:$AM$23</c:f>
              <c:numCache>
                <c:formatCode>0.00</c:formatCode>
                <c:ptCount val="8"/>
                <c:pt idx="0">
                  <c:v>6.78</c:v>
                </c:pt>
                <c:pt idx="1">
                  <c:v>8.75</c:v>
                </c:pt>
                <c:pt idx="2">
                  <c:v>7.41</c:v>
                </c:pt>
                <c:pt idx="3">
                  <c:v>5.92</c:v>
                </c:pt>
                <c:pt idx="4">
                  <c:v>8.84</c:v>
                </c:pt>
                <c:pt idx="5">
                  <c:v>7.33</c:v>
                </c:pt>
                <c:pt idx="6">
                  <c:v>9.6</c:v>
                </c:pt>
                <c:pt idx="7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834-A100-3DC9D5CB5B06}"/>
            </c:ext>
          </c:extLst>
        </c:ser>
        <c:ser>
          <c:idx val="4"/>
          <c:order val="4"/>
          <c:tx>
            <c:strRef>
              <c:f>Data!$AN$15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Data!$AI$16:$AI$23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Data!$AN$16:$AN$23</c:f>
              <c:numCache>
                <c:formatCode>0.00</c:formatCode>
                <c:ptCount val="8"/>
                <c:pt idx="0">
                  <c:v>6.55</c:v>
                </c:pt>
                <c:pt idx="1">
                  <c:v>7.56</c:v>
                </c:pt>
                <c:pt idx="2">
                  <c:v>6.59</c:v>
                </c:pt>
                <c:pt idx="3">
                  <c:v>7.49</c:v>
                </c:pt>
                <c:pt idx="4">
                  <c:v>7.48</c:v>
                </c:pt>
                <c:pt idx="5">
                  <c:v>6.3</c:v>
                </c:pt>
                <c:pt idx="6">
                  <c:v>7.44</c:v>
                </c:pt>
                <c:pt idx="7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6-4834-A100-3DC9D5CB5B06}"/>
            </c:ext>
          </c:extLst>
        </c:ser>
        <c:ser>
          <c:idx val="5"/>
          <c:order val="5"/>
          <c:tx>
            <c:strRef>
              <c:f>Data!$V$15:$V$22</c:f>
              <c:strCache>
                <c:ptCount val="8"/>
                <c:pt idx="0">
                  <c:v>3.7</c:v>
                </c:pt>
                <c:pt idx="1">
                  <c:v>3.8</c:v>
                </c:pt>
                <c:pt idx="2">
                  <c:v>4.1</c:v>
                </c:pt>
                <c:pt idx="3">
                  <c:v>3.6</c:v>
                </c:pt>
                <c:pt idx="4">
                  <c:v>3.9</c:v>
                </c:pt>
                <c:pt idx="5">
                  <c:v>4.0</c:v>
                </c:pt>
                <c:pt idx="6">
                  <c:v>4.2</c:v>
                </c:pt>
                <c:pt idx="7">
                  <c:v>3.7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Data!$V$15:$V$22</c:f>
              <c:numCache>
                <c:formatCode>0.0</c:formatCode>
                <c:ptCount val="8"/>
                <c:pt idx="0">
                  <c:v>3.7</c:v>
                </c:pt>
                <c:pt idx="1">
                  <c:v>3.8</c:v>
                </c:pt>
                <c:pt idx="2">
                  <c:v>4.0999999999999996</c:v>
                </c:pt>
                <c:pt idx="3">
                  <c:v>3.6</c:v>
                </c:pt>
                <c:pt idx="4">
                  <c:v>3.9</c:v>
                </c:pt>
                <c:pt idx="5">
                  <c:v>4</c:v>
                </c:pt>
                <c:pt idx="6">
                  <c:v>4.2</c:v>
                </c:pt>
                <c:pt idx="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E6-4834-A100-3DC9D5CB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541951"/>
        <c:axId val="2129542367"/>
      </c:lineChart>
      <c:dateAx>
        <c:axId val="212954195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42367"/>
        <c:crosses val="autoZero"/>
        <c:auto val="1"/>
        <c:lblOffset val="100"/>
        <c:baseTimeUnit val="days"/>
      </c:dateAx>
      <c:valAx>
        <c:axId val="21295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162218740096213"/>
                  <c:y val="3.0030682985859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Data!$C$7:$C$22</c:f>
              <c:numCache>
                <c:formatCode>0.00</c:formatCode>
                <c:ptCount val="16"/>
                <c:pt idx="0">
                  <c:v>3.43</c:v>
                </c:pt>
                <c:pt idx="1">
                  <c:v>4.96</c:v>
                </c:pt>
                <c:pt idx="2">
                  <c:v>4.09</c:v>
                </c:pt>
                <c:pt idx="3">
                  <c:v>4.87</c:v>
                </c:pt>
                <c:pt idx="4">
                  <c:v>4.71</c:v>
                </c:pt>
                <c:pt idx="5">
                  <c:v>5.09</c:v>
                </c:pt>
                <c:pt idx="6">
                  <c:v>4.83</c:v>
                </c:pt>
                <c:pt idx="7">
                  <c:v>5.34</c:v>
                </c:pt>
                <c:pt idx="8">
                  <c:v>3.56</c:v>
                </c:pt>
                <c:pt idx="9">
                  <c:v>3.69</c:v>
                </c:pt>
                <c:pt idx="10">
                  <c:v>5.72</c:v>
                </c:pt>
                <c:pt idx="11">
                  <c:v>3.54</c:v>
                </c:pt>
                <c:pt idx="12">
                  <c:v>3.43</c:v>
                </c:pt>
                <c:pt idx="13">
                  <c:v>5.47</c:v>
                </c:pt>
                <c:pt idx="14">
                  <c:v>6.11</c:v>
                </c:pt>
                <c:pt idx="15">
                  <c:v>4.18</c:v>
                </c:pt>
              </c:numCache>
            </c:numRef>
          </c:xVal>
          <c:yVal>
            <c:numRef>
              <c:f>Data!$E$7:$E$22</c:f>
              <c:numCache>
                <c:formatCode>0.00</c:formatCode>
                <c:ptCount val="16"/>
                <c:pt idx="0">
                  <c:v>40040</c:v>
                </c:pt>
                <c:pt idx="1">
                  <c:v>54230.000000000007</c:v>
                </c:pt>
                <c:pt idx="2">
                  <c:v>39600</c:v>
                </c:pt>
                <c:pt idx="3">
                  <c:v>57200.000000000007</c:v>
                </c:pt>
                <c:pt idx="4">
                  <c:v>46860.000000000007</c:v>
                </c:pt>
                <c:pt idx="5">
                  <c:v>57255.000000000007</c:v>
                </c:pt>
                <c:pt idx="6">
                  <c:v>54120.000000000007</c:v>
                </c:pt>
                <c:pt idx="7">
                  <c:v>53845.000000000007</c:v>
                </c:pt>
                <c:pt idx="8">
                  <c:v>33550</c:v>
                </c:pt>
                <c:pt idx="9">
                  <c:v>35475</c:v>
                </c:pt>
                <c:pt idx="10">
                  <c:v>60940.000000000007</c:v>
                </c:pt>
                <c:pt idx="11">
                  <c:v>29425.000000000004</c:v>
                </c:pt>
                <c:pt idx="12">
                  <c:v>34100</c:v>
                </c:pt>
                <c:pt idx="13">
                  <c:v>56870.000000000007</c:v>
                </c:pt>
                <c:pt idx="14">
                  <c:v>65340.000000000007</c:v>
                </c:pt>
                <c:pt idx="15">
                  <c:v>40150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A-4398-9C98-B752857E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9247"/>
        <c:axId val="148214911"/>
      </c:scatterChart>
      <c:valAx>
        <c:axId val="1511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911"/>
        <c:crosses val="autoZero"/>
        <c:crossBetween val="midCat"/>
      </c:valAx>
      <c:valAx>
        <c:axId val="1482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056342422239922"/>
                  <c:y val="-4.1615549680701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Data!$F$7:$F$22</c:f>
              <c:numCache>
                <c:formatCode>0.00</c:formatCode>
                <c:ptCount val="16"/>
                <c:pt idx="0">
                  <c:v>3.04</c:v>
                </c:pt>
                <c:pt idx="1">
                  <c:v>4.21</c:v>
                </c:pt>
                <c:pt idx="2">
                  <c:v>3.69</c:v>
                </c:pt>
                <c:pt idx="3">
                  <c:v>5.03</c:v>
                </c:pt>
                <c:pt idx="4">
                  <c:v>4.26</c:v>
                </c:pt>
                <c:pt idx="5">
                  <c:v>4.37</c:v>
                </c:pt>
                <c:pt idx="6">
                  <c:v>4.32</c:v>
                </c:pt>
                <c:pt idx="7">
                  <c:v>4.7</c:v>
                </c:pt>
                <c:pt idx="8">
                  <c:v>3.04</c:v>
                </c:pt>
                <c:pt idx="9">
                  <c:v>3.1</c:v>
                </c:pt>
                <c:pt idx="10">
                  <c:v>5.09</c:v>
                </c:pt>
                <c:pt idx="11">
                  <c:v>2.4</c:v>
                </c:pt>
                <c:pt idx="12">
                  <c:v>2.93</c:v>
                </c:pt>
                <c:pt idx="13">
                  <c:v>4.87</c:v>
                </c:pt>
                <c:pt idx="14">
                  <c:v>5.2</c:v>
                </c:pt>
                <c:pt idx="15">
                  <c:v>3.71</c:v>
                </c:pt>
              </c:numCache>
            </c:numRef>
          </c:xVal>
          <c:yVal>
            <c:numRef>
              <c:f>Data!$G$7:$G$22</c:f>
              <c:numCache>
                <c:formatCode>0.00</c:formatCode>
                <c:ptCount val="16"/>
                <c:pt idx="0">
                  <c:v>32760</c:v>
                </c:pt>
                <c:pt idx="1">
                  <c:v>44370</c:v>
                </c:pt>
                <c:pt idx="2">
                  <c:v>32400</c:v>
                </c:pt>
                <c:pt idx="3">
                  <c:v>46800</c:v>
                </c:pt>
                <c:pt idx="4">
                  <c:v>38340</c:v>
                </c:pt>
                <c:pt idx="5">
                  <c:v>46845</c:v>
                </c:pt>
                <c:pt idx="6">
                  <c:v>44280</c:v>
                </c:pt>
                <c:pt idx="7">
                  <c:v>44055</c:v>
                </c:pt>
                <c:pt idx="8">
                  <c:v>27450</c:v>
                </c:pt>
                <c:pt idx="9">
                  <c:v>29025</c:v>
                </c:pt>
                <c:pt idx="10">
                  <c:v>49860</c:v>
                </c:pt>
                <c:pt idx="11">
                  <c:v>24075</c:v>
                </c:pt>
                <c:pt idx="12">
                  <c:v>27900</c:v>
                </c:pt>
                <c:pt idx="13">
                  <c:v>46530</c:v>
                </c:pt>
                <c:pt idx="14">
                  <c:v>53460</c:v>
                </c:pt>
                <c:pt idx="15">
                  <c:v>32850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CF6-BEBD-D549D9B6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26303"/>
        <c:axId val="2034527135"/>
      </c:scatterChart>
      <c:valAx>
        <c:axId val="20345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27135"/>
        <c:crosses val="autoZero"/>
        <c:crossBetween val="midCat"/>
      </c:valAx>
      <c:valAx>
        <c:axId val="2034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64561061347169"/>
                  <c:y val="-6.0749581014297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Data!$I$7:$I$22</c:f>
              <c:numCache>
                <c:formatCode>0.00</c:formatCode>
                <c:ptCount val="16"/>
                <c:pt idx="0">
                  <c:v>4.55</c:v>
                </c:pt>
                <c:pt idx="1">
                  <c:v>4.99</c:v>
                </c:pt>
                <c:pt idx="2">
                  <c:v>3.23</c:v>
                </c:pt>
                <c:pt idx="3">
                  <c:v>4.46</c:v>
                </c:pt>
                <c:pt idx="4">
                  <c:v>3.93</c:v>
                </c:pt>
                <c:pt idx="5">
                  <c:v>4.07</c:v>
                </c:pt>
                <c:pt idx="6">
                  <c:v>3.9</c:v>
                </c:pt>
                <c:pt idx="7">
                  <c:v>3.06</c:v>
                </c:pt>
                <c:pt idx="8">
                  <c:v>2.72</c:v>
                </c:pt>
                <c:pt idx="9">
                  <c:v>4.24</c:v>
                </c:pt>
                <c:pt idx="10">
                  <c:v>4.5999999999999996</c:v>
                </c:pt>
                <c:pt idx="11">
                  <c:v>4.5599999999999996</c:v>
                </c:pt>
                <c:pt idx="12">
                  <c:v>4.75</c:v>
                </c:pt>
                <c:pt idx="13">
                  <c:v>4.92</c:v>
                </c:pt>
                <c:pt idx="14">
                  <c:v>4.92</c:v>
                </c:pt>
                <c:pt idx="15">
                  <c:v>4.55</c:v>
                </c:pt>
              </c:numCache>
            </c:numRef>
          </c:xVal>
          <c:yVal>
            <c:numRef>
              <c:f>Data!$J$7:$J$22</c:f>
              <c:numCache>
                <c:formatCode>0.00</c:formatCode>
                <c:ptCount val="16"/>
                <c:pt idx="0">
                  <c:v>52375</c:v>
                </c:pt>
                <c:pt idx="1">
                  <c:v>45375</c:v>
                </c:pt>
                <c:pt idx="2">
                  <c:v>29475</c:v>
                </c:pt>
                <c:pt idx="3">
                  <c:v>47925</c:v>
                </c:pt>
                <c:pt idx="4">
                  <c:v>44700</c:v>
                </c:pt>
                <c:pt idx="5">
                  <c:v>36825</c:v>
                </c:pt>
                <c:pt idx="6">
                  <c:v>35475</c:v>
                </c:pt>
                <c:pt idx="7">
                  <c:v>24800</c:v>
                </c:pt>
                <c:pt idx="8">
                  <c:v>31600</c:v>
                </c:pt>
                <c:pt idx="9">
                  <c:v>35475</c:v>
                </c:pt>
                <c:pt idx="10">
                  <c:v>48700</c:v>
                </c:pt>
                <c:pt idx="11">
                  <c:v>36400</c:v>
                </c:pt>
                <c:pt idx="12">
                  <c:v>40050</c:v>
                </c:pt>
                <c:pt idx="13">
                  <c:v>43125</c:v>
                </c:pt>
                <c:pt idx="14">
                  <c:v>43625</c:v>
                </c:pt>
                <c:pt idx="15">
                  <c:v>34325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C03-9C82-9D146108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10815"/>
        <c:axId val="1898922047"/>
      </c:scatterChart>
      <c:valAx>
        <c:axId val="18989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22047"/>
        <c:crosses val="autoZero"/>
        <c:crossBetween val="midCat"/>
      </c:valAx>
      <c:valAx>
        <c:axId val="18989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26</xdr:row>
      <xdr:rowOff>73268</xdr:rowOff>
    </xdr:from>
    <xdr:to>
      <xdr:col>40</xdr:col>
      <xdr:colOff>410308</xdr:colOff>
      <xdr:row>43</xdr:row>
      <xdr:rowOff>75466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66BF2-251A-7759-7B13-2304E816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27</xdr:row>
      <xdr:rowOff>11907</xdr:rowOff>
    </xdr:from>
    <xdr:to>
      <xdr:col>12</xdr:col>
      <xdr:colOff>410766</xdr:colOff>
      <xdr:row>49</xdr:row>
      <xdr:rowOff>125016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3406C-AB44-E694-1259-DE778866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234350</xdr:colOff>
      <xdr:row>50</xdr:row>
      <xdr:rowOff>130474</xdr:rowOff>
    </xdr:from>
    <xdr:to>
      <xdr:col>12</xdr:col>
      <xdr:colOff>481853</xdr:colOff>
      <xdr:row>76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DD58E-069C-FFAF-1E2D-A1B4C632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537881</xdr:colOff>
      <xdr:row>50</xdr:row>
      <xdr:rowOff>118781</xdr:rowOff>
    </xdr:from>
    <xdr:to>
      <xdr:col>23</xdr:col>
      <xdr:colOff>56029</xdr:colOff>
      <xdr:row>75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3E01CA-633A-43FB-C961-94898C41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4202DC-CB67-4A9E-8D52-9C50692009D5}" name="Table4" displayName="Table4" ref="AI15:AN24" totalsRowCount="1" headerRowDxfId="15" dataDxfId="14">
  <autoFilter ref="AI15:AN23" xr:uid="{FD4202DC-CB67-4A9E-8D52-9C50692009D5}"/>
  <tableColumns count="6">
    <tableColumn id="1" xr3:uid="{90A1FF69-B358-44A2-A291-371330E43A34}" name="Week commencing" dataDxfId="13" totalsRowDxfId="12"/>
    <tableColumn id="2" xr3:uid="{905F1DBE-373C-47D5-9CA9-AF7D1D289E05}" name="Blue" totalsRowFunction="custom" dataDxfId="11" totalsRowDxfId="10">
      <totalsRowFormula>CORREL(Table5[Milk Input],Table4[Blue])</totalsRowFormula>
    </tableColumn>
    <tableColumn id="3" xr3:uid="{61A375A4-5932-4CC8-97B2-6DB7C49078E2}" name="White" totalsRowFunction="custom" dataDxfId="9" totalsRowDxfId="8">
      <totalsRowFormula>CORREL(Table5[Milk Input],Table4[White])</totalsRowFormula>
    </tableColumn>
    <tableColumn id="4" xr3:uid="{A02DC297-3618-410C-B954-5A79B6B9E296}" name="Blue2" totalsRowFunction="custom" dataDxfId="7" totalsRowDxfId="6">
      <totalsRowFormula>CORREL(Table5[Milk Input],Table4[Blue2])</totalsRowFormula>
    </tableColumn>
    <tableColumn id="5" xr3:uid="{D07CED89-3CB3-4A20-A468-F7ED31E5D249}" name="White3" totalsRowFunction="custom" dataDxfId="5" totalsRowDxfId="4">
      <totalsRowFormula>CORREL(Table5[Milk Input],Table4[White3])</totalsRowFormula>
    </tableColumn>
    <tableColumn id="6" xr3:uid="{6A57A04D-65F9-41A2-99EC-B5D612B148BE}" name="Red" totalsRowFunction="custom" dataDxfId="3" totalsRowDxfId="2">
      <totalsRowFormula>CORREL(Table5[Milk Input],Table4[Red])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6A09D5-5A95-499C-B229-ACD681494D9A}" name="Table5" displayName="Table5" ref="X31:Y39" totalsRowShown="0">
  <autoFilter ref="X31:Y39" xr:uid="{096A09D5-5A95-499C-B229-ACD681494D9A}"/>
  <tableColumns count="2">
    <tableColumn id="1" xr3:uid="{8BAE12D7-A67B-40C9-AA07-3C45ADA8FB3C}" name="Week commencing" dataDxfId="1"/>
    <tableColumn id="2" xr3:uid="{638A685D-BE9A-428A-9B71-1CB6A148A999}" name="Milk Inpu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3"/>
  <sheetViews>
    <sheetView topLeftCell="I1" zoomScale="115" zoomScaleNormal="115" workbookViewId="0">
      <selection activeCell="Y26" sqref="Y26"/>
    </sheetView>
  </sheetViews>
  <sheetFormatPr defaultColWidth="8.85546875" defaultRowHeight="12.75" x14ac:dyDescent="0.2"/>
  <cols>
    <col min="1" max="2" width="12.140625" style="1" customWidth="1"/>
    <col min="3" max="5" width="9.140625" style="5" customWidth="1"/>
    <col min="6" max="6" width="9.140625" style="1"/>
    <col min="7" max="8" width="8.85546875" style="1"/>
    <col min="9" max="9" width="9.140625" style="1"/>
    <col min="10" max="10" width="8.85546875" style="1"/>
    <col min="11" max="11" width="9.140625" style="1"/>
    <col min="12" max="12" width="8.85546875" style="1"/>
    <col min="14" max="14" width="9.5703125" bestFit="1" customWidth="1"/>
    <col min="15" max="15" width="9.140625" style="1"/>
    <col min="16" max="16" width="12.140625" style="1" customWidth="1"/>
    <col min="17" max="17" width="7.42578125" bestFit="1" customWidth="1"/>
    <col min="18" max="18" width="9.140625" customWidth="1"/>
    <col min="19" max="19" width="14" bestFit="1" customWidth="1"/>
    <col min="21" max="21" width="12.140625" style="1" customWidth="1"/>
    <col min="24" max="24" width="19.140625" style="1" customWidth="1"/>
    <col min="25" max="25" width="12" customWidth="1"/>
    <col min="35" max="35" width="17.85546875" customWidth="1"/>
  </cols>
  <sheetData>
    <row r="1" spans="1:40" ht="18" x14ac:dyDescent="0.2">
      <c r="A1" s="6" t="s">
        <v>1</v>
      </c>
      <c r="B1" s="6"/>
      <c r="P1" s="6"/>
      <c r="U1" s="6"/>
      <c r="X1" s="6"/>
    </row>
    <row r="2" spans="1:40" x14ac:dyDescent="0.2">
      <c r="G2" s="1">
        <f>A15-A7</f>
        <v>126</v>
      </c>
    </row>
    <row r="3" spans="1:40" ht="12.75" customHeight="1" x14ac:dyDescent="0.2">
      <c r="A3" s="15" t="s">
        <v>3</v>
      </c>
      <c r="B3" s="15"/>
      <c r="C3" s="1"/>
      <c r="D3" s="1"/>
      <c r="E3" s="1"/>
      <c r="P3" s="15" t="s">
        <v>9</v>
      </c>
      <c r="Q3" s="4"/>
      <c r="R3" s="4"/>
      <c r="U3" s="15" t="s">
        <v>10</v>
      </c>
      <c r="V3" s="14"/>
      <c r="W3" s="14"/>
      <c r="X3" s="15" t="s">
        <v>12</v>
      </c>
      <c r="Y3" s="1"/>
      <c r="Z3" s="1"/>
      <c r="AA3" s="1"/>
      <c r="AB3" s="1"/>
      <c r="AC3" s="1"/>
      <c r="AD3" s="1"/>
      <c r="AE3" s="1"/>
    </row>
    <row r="4" spans="1:40" ht="12.75" customHeight="1" x14ac:dyDescent="0.2">
      <c r="A4" s="15"/>
      <c r="B4" s="15"/>
      <c r="C4" s="1"/>
      <c r="D4" s="1"/>
      <c r="E4" s="1"/>
      <c r="P4" s="15"/>
      <c r="Q4" s="4"/>
      <c r="R4" s="4"/>
      <c r="U4" s="15" t="s">
        <v>11</v>
      </c>
      <c r="V4" s="14"/>
      <c r="W4" s="14"/>
      <c r="X4" s="15"/>
      <c r="Y4" s="1"/>
      <c r="Z4" s="1"/>
      <c r="AA4" s="1"/>
      <c r="AB4" s="1"/>
      <c r="AC4" s="1"/>
      <c r="AD4" s="1"/>
      <c r="AE4" s="1"/>
    </row>
    <row r="5" spans="1:40" x14ac:dyDescent="0.2">
      <c r="A5"/>
      <c r="B5"/>
      <c r="C5" s="1" t="s">
        <v>4</v>
      </c>
      <c r="D5" s="1"/>
      <c r="E5" s="1"/>
      <c r="I5" s="1" t="s">
        <v>8</v>
      </c>
      <c r="P5"/>
      <c r="Q5" s="7" t="s">
        <v>4</v>
      </c>
      <c r="R5" s="7" t="s">
        <v>8</v>
      </c>
      <c r="U5"/>
      <c r="V5" s="5"/>
      <c r="X5"/>
      <c r="Y5" s="1" t="s">
        <v>4</v>
      </c>
      <c r="Z5" s="1"/>
      <c r="AA5" s="1"/>
      <c r="AB5" s="1"/>
      <c r="AC5" s="1" t="s">
        <v>8</v>
      </c>
      <c r="AD5" s="1"/>
      <c r="AE5" s="1"/>
    </row>
    <row r="6" spans="1:40" ht="22.5" customHeight="1" x14ac:dyDescent="0.2">
      <c r="A6" s="9" t="s">
        <v>0</v>
      </c>
      <c r="B6" s="9" t="s">
        <v>21</v>
      </c>
      <c r="C6" s="1" t="s">
        <v>5</v>
      </c>
      <c r="D6" s="1"/>
      <c r="E6" s="1" t="s">
        <v>17</v>
      </c>
      <c r="F6" s="1" t="s">
        <v>6</v>
      </c>
      <c r="G6" s="1" t="s">
        <v>17</v>
      </c>
      <c r="I6" s="1" t="s">
        <v>5</v>
      </c>
      <c r="J6" s="1" t="s">
        <v>17</v>
      </c>
      <c r="K6" s="1" t="s">
        <v>6</v>
      </c>
      <c r="L6" s="1" t="s">
        <v>17</v>
      </c>
      <c r="M6" s="1" t="s">
        <v>7</v>
      </c>
      <c r="N6" s="1" t="s">
        <v>17</v>
      </c>
      <c r="P6" s="9" t="s">
        <v>0</v>
      </c>
      <c r="Q6" s="7"/>
      <c r="R6" s="7"/>
      <c r="U6" s="9" t="s">
        <v>0</v>
      </c>
      <c r="V6" s="10"/>
      <c r="X6" s="9" t="s">
        <v>0</v>
      </c>
      <c r="Y6" s="16" t="s">
        <v>5</v>
      </c>
      <c r="Z6" s="11" t="s">
        <v>6</v>
      </c>
      <c r="AA6" s="11" t="s">
        <v>16</v>
      </c>
      <c r="AB6" s="11"/>
      <c r="AC6" s="16" t="s">
        <v>5</v>
      </c>
      <c r="AD6" s="11" t="s">
        <v>6</v>
      </c>
      <c r="AE6" s="19" t="s">
        <v>7</v>
      </c>
      <c r="AF6" s="11" t="s">
        <v>16</v>
      </c>
    </row>
    <row r="7" spans="1:40" x14ac:dyDescent="0.2">
      <c r="A7" s="3">
        <v>43955</v>
      </c>
      <c r="B7" s="23">
        <f>C7/D7</f>
        <v>0.85664335664335678</v>
      </c>
      <c r="C7" s="7">
        <v>3.43</v>
      </c>
      <c r="D7" s="7">
        <f>E7/10000</f>
        <v>4.0039999999999996</v>
      </c>
      <c r="E7" s="7">
        <f>Q7*0.55</f>
        <v>40040</v>
      </c>
      <c r="F7" s="7">
        <v>3.04</v>
      </c>
      <c r="G7" s="7">
        <f>Q7*0.45</f>
        <v>32760</v>
      </c>
      <c r="H7" s="7"/>
      <c r="I7" s="7">
        <v>4.55</v>
      </c>
      <c r="J7" s="7">
        <f>R7*0.25</f>
        <v>52375</v>
      </c>
      <c r="K7" s="7">
        <v>2.4700000000000002</v>
      </c>
      <c r="L7" s="7">
        <f>R7*0.15</f>
        <v>31425</v>
      </c>
      <c r="M7" s="7">
        <v>10.15</v>
      </c>
      <c r="N7" s="7">
        <f>R7*0.6</f>
        <v>125700</v>
      </c>
      <c r="P7" s="3">
        <v>43955</v>
      </c>
      <c r="Q7" s="8">
        <v>72800</v>
      </c>
      <c r="R7" s="8">
        <v>209500</v>
      </c>
      <c r="S7" s="8">
        <f>SUM(Q7:R7)</f>
        <v>282300</v>
      </c>
      <c r="T7" s="8"/>
      <c r="U7" s="3">
        <v>43955</v>
      </c>
      <c r="V7" s="5">
        <v>4.5</v>
      </c>
      <c r="X7" s="9"/>
      <c r="Y7" s="16"/>
      <c r="Z7" s="11"/>
      <c r="AA7" s="11"/>
      <c r="AB7" s="11"/>
      <c r="AC7" s="16"/>
      <c r="AD7" s="11"/>
      <c r="AE7" s="19"/>
    </row>
    <row r="8" spans="1:40" x14ac:dyDescent="0.2">
      <c r="A8" s="3">
        <v>43962</v>
      </c>
      <c r="B8" s="23">
        <f t="shared" ref="B8:B22" si="0">C8/D8</f>
        <v>0.91462290245251687</v>
      </c>
      <c r="C8" s="7">
        <v>4.96</v>
      </c>
      <c r="D8" s="7">
        <f t="shared" ref="D8:D22" si="1">E8/10000</f>
        <v>5.4230000000000009</v>
      </c>
      <c r="E8" s="7">
        <f t="shared" ref="E8:E22" si="2">Q8*0.55</f>
        <v>54230.000000000007</v>
      </c>
      <c r="F8" s="7">
        <v>4.21</v>
      </c>
      <c r="G8" s="7">
        <f t="shared" ref="G8:G22" si="3">Q8*0.45</f>
        <v>44370</v>
      </c>
      <c r="H8" s="7"/>
      <c r="I8" s="7">
        <v>4.99</v>
      </c>
      <c r="J8" s="7">
        <f t="shared" ref="J8:J22" si="4">R8*0.25</f>
        <v>45375</v>
      </c>
      <c r="K8" s="7">
        <v>2.1</v>
      </c>
      <c r="L8" s="7">
        <f>R8*0.15</f>
        <v>27225</v>
      </c>
      <c r="M8" s="7">
        <v>9.49</v>
      </c>
      <c r="N8" s="7">
        <f t="shared" ref="N8:N22" si="5">R8*0.6</f>
        <v>108900</v>
      </c>
      <c r="P8" s="3">
        <v>43962</v>
      </c>
      <c r="Q8" s="8">
        <v>98600</v>
      </c>
      <c r="R8" s="8">
        <v>181500</v>
      </c>
      <c r="S8" s="8">
        <f t="shared" ref="S8:S22" si="6">SUM(Q8:R8)</f>
        <v>280100</v>
      </c>
      <c r="T8" s="8"/>
      <c r="U8" s="3">
        <v>43962</v>
      </c>
      <c r="V8" s="5">
        <v>4.3</v>
      </c>
      <c r="X8" s="9"/>
      <c r="Y8" s="16"/>
      <c r="Z8" s="11"/>
      <c r="AA8" s="11"/>
      <c r="AB8" s="11"/>
      <c r="AC8" s="16"/>
      <c r="AD8" s="11"/>
      <c r="AE8" s="19"/>
    </row>
    <row r="9" spans="1:40" x14ac:dyDescent="0.2">
      <c r="A9" s="3">
        <v>43969</v>
      </c>
      <c r="B9" s="23">
        <f t="shared" si="0"/>
        <v>1.0328282828282829</v>
      </c>
      <c r="C9" s="7">
        <v>4.09</v>
      </c>
      <c r="D9" s="7">
        <f t="shared" si="1"/>
        <v>3.96</v>
      </c>
      <c r="E9" s="7">
        <f t="shared" si="2"/>
        <v>39600</v>
      </c>
      <c r="F9" s="7">
        <v>3.69</v>
      </c>
      <c r="G9" s="7">
        <f t="shared" si="3"/>
        <v>32400</v>
      </c>
      <c r="H9" s="7"/>
      <c r="I9" s="7">
        <v>3.23</v>
      </c>
      <c r="J9" s="7">
        <f t="shared" si="4"/>
        <v>29475</v>
      </c>
      <c r="K9" s="7">
        <v>1.36</v>
      </c>
      <c r="L9" s="7">
        <f>R9*0.15</f>
        <v>17685</v>
      </c>
      <c r="M9" s="7">
        <v>8.16</v>
      </c>
      <c r="N9" s="7">
        <f t="shared" si="5"/>
        <v>70740</v>
      </c>
      <c r="P9" s="3">
        <v>43969</v>
      </c>
      <c r="Q9" s="8">
        <v>72000</v>
      </c>
      <c r="R9" s="8">
        <v>117900</v>
      </c>
      <c r="S9" s="8">
        <f t="shared" si="6"/>
        <v>189900</v>
      </c>
      <c r="T9" s="8"/>
      <c r="U9" s="3">
        <v>43969</v>
      </c>
      <c r="V9" s="5">
        <v>3.7</v>
      </c>
      <c r="X9" s="9"/>
      <c r="Y9" s="16"/>
      <c r="Z9" s="11"/>
      <c r="AA9" s="11"/>
      <c r="AB9" s="11"/>
      <c r="AC9" s="16"/>
      <c r="AD9" s="11"/>
      <c r="AE9" s="19"/>
    </row>
    <row r="10" spans="1:40" x14ac:dyDescent="0.2">
      <c r="A10" s="3">
        <v>43976</v>
      </c>
      <c r="B10" s="23">
        <f t="shared" si="0"/>
        <v>0.85139860139860135</v>
      </c>
      <c r="C10" s="7">
        <v>4.87</v>
      </c>
      <c r="D10" s="7">
        <f t="shared" si="1"/>
        <v>5.7200000000000006</v>
      </c>
      <c r="E10" s="7">
        <f t="shared" si="2"/>
        <v>57200.000000000007</v>
      </c>
      <c r="F10" s="7">
        <v>5.03</v>
      </c>
      <c r="G10" s="7">
        <f t="shared" si="3"/>
        <v>46800</v>
      </c>
      <c r="H10" s="7"/>
      <c r="I10" s="7">
        <v>4.46</v>
      </c>
      <c r="J10" s="7">
        <f t="shared" si="4"/>
        <v>47925</v>
      </c>
      <c r="K10" s="7">
        <v>2.4500000000000002</v>
      </c>
      <c r="L10" s="7">
        <f t="shared" ref="L10:L22" si="7">R10*0.15</f>
        <v>28755</v>
      </c>
      <c r="M10" s="7">
        <v>10.65</v>
      </c>
      <c r="N10" s="7">
        <f t="shared" si="5"/>
        <v>115020</v>
      </c>
      <c r="P10" s="3">
        <v>43976</v>
      </c>
      <c r="Q10" s="8">
        <v>104000</v>
      </c>
      <c r="R10" s="8">
        <v>191700</v>
      </c>
      <c r="S10" s="8">
        <f t="shared" si="6"/>
        <v>295700</v>
      </c>
      <c r="T10" s="8"/>
      <c r="U10" s="3">
        <v>43976</v>
      </c>
      <c r="V10" s="5">
        <v>4.2</v>
      </c>
      <c r="X10" s="9"/>
      <c r="Y10" s="16"/>
      <c r="Z10" s="11"/>
      <c r="AA10" s="11"/>
      <c r="AB10" s="11"/>
      <c r="AC10" s="16"/>
      <c r="AD10" s="11"/>
      <c r="AE10" s="19"/>
    </row>
    <row r="11" spans="1:40" x14ac:dyDescent="0.2">
      <c r="A11" s="3">
        <v>43983</v>
      </c>
      <c r="B11" s="23">
        <f t="shared" si="0"/>
        <v>1.0051216389244557</v>
      </c>
      <c r="C11" s="7">
        <v>4.71</v>
      </c>
      <c r="D11" s="7">
        <f t="shared" si="1"/>
        <v>4.6860000000000008</v>
      </c>
      <c r="E11" s="7">
        <f t="shared" si="2"/>
        <v>46860.000000000007</v>
      </c>
      <c r="F11" s="7">
        <v>4.26</v>
      </c>
      <c r="G11" s="7">
        <f t="shared" si="3"/>
        <v>38340</v>
      </c>
      <c r="H11" s="7"/>
      <c r="I11" s="7">
        <v>3.93</v>
      </c>
      <c r="J11" s="7">
        <f>R11*0.25</f>
        <v>44700</v>
      </c>
      <c r="K11" s="7">
        <v>2.57</v>
      </c>
      <c r="L11" s="7">
        <f>R11*0.15</f>
        <v>26820</v>
      </c>
      <c r="M11" s="7">
        <v>10.82</v>
      </c>
      <c r="N11" s="7">
        <f t="shared" si="5"/>
        <v>107280</v>
      </c>
      <c r="P11" s="3">
        <v>43983</v>
      </c>
      <c r="Q11" s="8">
        <v>85200</v>
      </c>
      <c r="R11" s="8">
        <v>178800</v>
      </c>
      <c r="S11" s="8">
        <f t="shared" si="6"/>
        <v>264000</v>
      </c>
      <c r="T11" s="8"/>
      <c r="U11" s="3">
        <v>43983</v>
      </c>
      <c r="V11" s="5">
        <v>3.8</v>
      </c>
      <c r="X11" s="9"/>
      <c r="Y11" s="16"/>
      <c r="Z11" s="11"/>
      <c r="AA11" s="11"/>
      <c r="AB11" s="11"/>
      <c r="AC11" s="16"/>
      <c r="AD11" s="11"/>
      <c r="AE11" s="19"/>
    </row>
    <row r="12" spans="1:40" x14ac:dyDescent="0.2">
      <c r="A12" s="3">
        <v>43990</v>
      </c>
      <c r="B12" s="23">
        <f t="shared" si="0"/>
        <v>0.8890053270456727</v>
      </c>
      <c r="C12" s="7">
        <v>5.09</v>
      </c>
      <c r="D12" s="7">
        <f t="shared" si="1"/>
        <v>5.7255000000000011</v>
      </c>
      <c r="E12" s="7">
        <f t="shared" si="2"/>
        <v>57255.000000000007</v>
      </c>
      <c r="F12" s="7">
        <v>4.37</v>
      </c>
      <c r="G12" s="7">
        <f t="shared" si="3"/>
        <v>46845</v>
      </c>
      <c r="H12" s="7"/>
      <c r="I12" s="7">
        <v>4.07</v>
      </c>
      <c r="J12" s="7">
        <f t="shared" si="4"/>
        <v>36825</v>
      </c>
      <c r="K12" s="7">
        <v>1.66</v>
      </c>
      <c r="L12" s="7">
        <f t="shared" si="7"/>
        <v>22095</v>
      </c>
      <c r="M12" s="7">
        <v>7.66</v>
      </c>
      <c r="N12" s="7">
        <f t="shared" si="5"/>
        <v>88380</v>
      </c>
      <c r="P12" s="3">
        <v>43990</v>
      </c>
      <c r="Q12" s="8">
        <v>104100</v>
      </c>
      <c r="R12" s="8">
        <v>147300</v>
      </c>
      <c r="S12" s="8">
        <f t="shared" si="6"/>
        <v>251400</v>
      </c>
      <c r="T12" s="8"/>
      <c r="U12" s="3">
        <v>43990</v>
      </c>
      <c r="V12" s="5">
        <v>4.4000000000000004</v>
      </c>
      <c r="X12" s="9"/>
      <c r="Y12" s="16"/>
      <c r="Z12" s="11"/>
      <c r="AA12" s="11"/>
      <c r="AB12" s="11"/>
      <c r="AC12" s="16"/>
      <c r="AD12" s="11"/>
      <c r="AE12" s="19"/>
    </row>
    <row r="13" spans="1:40" ht="13.5" customHeight="1" x14ac:dyDescent="0.2">
      <c r="A13" s="3">
        <v>43997</v>
      </c>
      <c r="B13" s="23">
        <f t="shared" si="0"/>
        <v>0.892461197339246</v>
      </c>
      <c r="C13" s="7">
        <v>4.83</v>
      </c>
      <c r="D13" s="7">
        <f t="shared" si="1"/>
        <v>5.4120000000000008</v>
      </c>
      <c r="E13" s="7">
        <f t="shared" si="2"/>
        <v>54120.000000000007</v>
      </c>
      <c r="F13" s="7">
        <v>4.32</v>
      </c>
      <c r="G13" s="7">
        <f t="shared" si="3"/>
        <v>44280</v>
      </c>
      <c r="H13" s="7"/>
      <c r="I13" s="7">
        <v>3.9</v>
      </c>
      <c r="J13" s="7">
        <f t="shared" si="4"/>
        <v>35475</v>
      </c>
      <c r="K13" s="7">
        <v>1.81</v>
      </c>
      <c r="L13" s="7">
        <f t="shared" si="7"/>
        <v>21285</v>
      </c>
      <c r="M13" s="7">
        <v>7.49</v>
      </c>
      <c r="N13" s="7">
        <f t="shared" si="5"/>
        <v>85140</v>
      </c>
      <c r="P13" s="3">
        <v>43997</v>
      </c>
      <c r="Q13" s="8">
        <v>98400</v>
      </c>
      <c r="R13" s="8">
        <v>141900</v>
      </c>
      <c r="S13" s="8">
        <f t="shared" si="6"/>
        <v>240300</v>
      </c>
      <c r="T13" s="8"/>
      <c r="U13" s="3">
        <v>43997</v>
      </c>
      <c r="V13" s="5">
        <v>4.3</v>
      </c>
      <c r="X13" s="9"/>
      <c r="Y13" s="16"/>
      <c r="Z13" s="11"/>
      <c r="AA13" s="11"/>
      <c r="AB13" s="11"/>
      <c r="AC13" s="16"/>
      <c r="AD13" s="11"/>
      <c r="AE13" s="19"/>
    </row>
    <row r="14" spans="1:40" x14ac:dyDescent="0.2">
      <c r="A14" s="3">
        <v>44004</v>
      </c>
      <c r="B14" s="23">
        <f t="shared" si="0"/>
        <v>0.99173553719008245</v>
      </c>
      <c r="C14" s="7">
        <v>5.34</v>
      </c>
      <c r="D14" s="7">
        <f t="shared" si="1"/>
        <v>5.384500000000001</v>
      </c>
      <c r="E14" s="7">
        <f t="shared" si="2"/>
        <v>53845.000000000007</v>
      </c>
      <c r="F14" s="7">
        <v>4.7</v>
      </c>
      <c r="G14" s="7">
        <f t="shared" si="3"/>
        <v>44055</v>
      </c>
      <c r="H14" s="7"/>
      <c r="I14" s="7">
        <v>3.06</v>
      </c>
      <c r="J14" s="7">
        <f t="shared" si="4"/>
        <v>24800</v>
      </c>
      <c r="K14" s="7">
        <v>1.28</v>
      </c>
      <c r="L14" s="7">
        <f t="shared" si="7"/>
        <v>14880</v>
      </c>
      <c r="M14" s="7">
        <v>6.82</v>
      </c>
      <c r="N14" s="7">
        <f t="shared" si="5"/>
        <v>59520</v>
      </c>
      <c r="P14" s="3">
        <v>44004</v>
      </c>
      <c r="Q14" s="8">
        <v>97900</v>
      </c>
      <c r="R14" s="8">
        <v>99200</v>
      </c>
      <c r="S14" s="8">
        <f t="shared" si="6"/>
        <v>197100</v>
      </c>
      <c r="T14" s="8"/>
      <c r="U14" s="3">
        <v>44004</v>
      </c>
      <c r="V14" s="5">
        <v>3.9</v>
      </c>
      <c r="X14" s="9"/>
      <c r="Y14" s="16"/>
      <c r="Z14" s="11"/>
      <c r="AA14" s="11"/>
      <c r="AB14" s="11"/>
      <c r="AC14" s="16"/>
      <c r="AD14" s="11"/>
      <c r="AE14" s="19"/>
    </row>
    <row r="15" spans="1:40" ht="12.75" customHeight="1" x14ac:dyDescent="0.2">
      <c r="A15" s="3">
        <v>44081</v>
      </c>
      <c r="B15" s="23">
        <f t="shared" si="0"/>
        <v>1.0611028315946349</v>
      </c>
      <c r="C15" s="7">
        <v>3.56</v>
      </c>
      <c r="D15" s="7">
        <f t="shared" si="1"/>
        <v>3.355</v>
      </c>
      <c r="E15" s="7">
        <f t="shared" si="2"/>
        <v>33550</v>
      </c>
      <c r="F15" s="7">
        <v>3.04</v>
      </c>
      <c r="G15" s="7">
        <f t="shared" si="3"/>
        <v>27450</v>
      </c>
      <c r="H15" s="7"/>
      <c r="I15" s="7">
        <v>2.72</v>
      </c>
      <c r="J15" s="7">
        <f t="shared" si="4"/>
        <v>31600</v>
      </c>
      <c r="K15" s="7">
        <v>2.2799999999999998</v>
      </c>
      <c r="L15" s="7">
        <f t="shared" si="7"/>
        <v>18960</v>
      </c>
      <c r="M15" s="7">
        <v>8.66</v>
      </c>
      <c r="N15" s="7">
        <f t="shared" si="5"/>
        <v>75840</v>
      </c>
      <c r="P15" s="3">
        <v>44081</v>
      </c>
      <c r="Q15" s="8">
        <v>61000</v>
      </c>
      <c r="R15" s="8">
        <v>126400</v>
      </c>
      <c r="S15" s="8">
        <f t="shared" si="6"/>
        <v>187400</v>
      </c>
      <c r="T15" s="8"/>
      <c r="U15" s="3">
        <v>44081</v>
      </c>
      <c r="V15" s="5">
        <v>3.7</v>
      </c>
      <c r="X15" s="3">
        <v>44081</v>
      </c>
      <c r="Y15" s="17">
        <v>10.89</v>
      </c>
      <c r="Z15" s="12">
        <v>8.5</v>
      </c>
      <c r="AA15" s="12">
        <f>Y15*C15+Z15*F15-Y15*C15/0.6</f>
        <v>-5.6000000000011596E-3</v>
      </c>
      <c r="AB15" s="12"/>
      <c r="AC15" s="17">
        <v>11.37</v>
      </c>
      <c r="AD15" s="12">
        <v>6.78</v>
      </c>
      <c r="AE15" s="20">
        <v>6.55</v>
      </c>
      <c r="AF15" s="11">
        <f>AC15*I15+AD15*K15+AE15*M15-AC15*I15/0.3</f>
        <v>1.9799999999989382E-2</v>
      </c>
      <c r="AI15" s="9" t="s">
        <v>0</v>
      </c>
      <c r="AJ15" s="11" t="s">
        <v>5</v>
      </c>
      <c r="AK15" s="11" t="s">
        <v>6</v>
      </c>
      <c r="AL15" s="11" t="s">
        <v>13</v>
      </c>
      <c r="AM15" s="11" t="s">
        <v>14</v>
      </c>
      <c r="AN15" s="11" t="s">
        <v>7</v>
      </c>
    </row>
    <row r="16" spans="1:40" x14ac:dyDescent="0.2">
      <c r="A16" s="3">
        <v>44088</v>
      </c>
      <c r="B16" s="23">
        <f t="shared" si="0"/>
        <v>1.040169133192389</v>
      </c>
      <c r="C16" s="7">
        <v>3.69</v>
      </c>
      <c r="D16" s="7">
        <f t="shared" si="1"/>
        <v>3.5474999999999999</v>
      </c>
      <c r="E16" s="7">
        <f t="shared" si="2"/>
        <v>35475</v>
      </c>
      <c r="F16" s="7">
        <v>3.1</v>
      </c>
      <c r="G16" s="7">
        <f t="shared" si="3"/>
        <v>29025</v>
      </c>
      <c r="H16" s="7"/>
      <c r="I16" s="7">
        <v>4.24</v>
      </c>
      <c r="J16" s="7">
        <f t="shared" si="4"/>
        <v>35475</v>
      </c>
      <c r="K16" s="7">
        <v>2.04</v>
      </c>
      <c r="L16" s="7">
        <f t="shared" si="7"/>
        <v>21285</v>
      </c>
      <c r="M16" s="7">
        <v>8.66</v>
      </c>
      <c r="N16" s="7">
        <f t="shared" si="5"/>
        <v>85140</v>
      </c>
      <c r="P16" s="3">
        <v>44088</v>
      </c>
      <c r="Q16" s="8">
        <v>64500</v>
      </c>
      <c r="R16" s="8">
        <v>141900</v>
      </c>
      <c r="S16" s="8">
        <f t="shared" si="6"/>
        <v>206400</v>
      </c>
      <c r="T16" s="8"/>
      <c r="U16" s="3">
        <v>44088</v>
      </c>
      <c r="V16" s="5">
        <v>3.8</v>
      </c>
      <c r="X16" s="3">
        <v>44088</v>
      </c>
      <c r="Y16" s="17">
        <v>9.58</v>
      </c>
      <c r="Z16" s="12">
        <v>7.6</v>
      </c>
      <c r="AA16" s="12">
        <f t="shared" ref="AA16:AA22" si="8">Y16*C16+Z16*F16-Y16*C16/0.6</f>
        <v>-6.7999999999983629E-3</v>
      </c>
      <c r="AB16" s="12"/>
      <c r="AC16" s="17">
        <v>8.42</v>
      </c>
      <c r="AD16" s="12">
        <v>8.75</v>
      </c>
      <c r="AE16" s="20">
        <v>7.56</v>
      </c>
      <c r="AF16" s="11">
        <f t="shared" ref="AF16:AF22" si="9">AC16*I16+AD16*K16+AE16*M16-AC16*I16/0.3</f>
        <v>1.7733333333325163E-2</v>
      </c>
      <c r="AI16" s="3">
        <v>44081</v>
      </c>
      <c r="AJ16" s="12">
        <v>10.89</v>
      </c>
      <c r="AK16" s="12">
        <v>8.5</v>
      </c>
      <c r="AL16" s="12">
        <v>11.37</v>
      </c>
      <c r="AM16" s="12">
        <v>6.78</v>
      </c>
      <c r="AN16" s="12">
        <v>6.55</v>
      </c>
    </row>
    <row r="17" spans="1:40" x14ac:dyDescent="0.2">
      <c r="A17" s="3">
        <v>44095</v>
      </c>
      <c r="B17" s="23">
        <f t="shared" si="0"/>
        <v>0.93862815884476525</v>
      </c>
      <c r="C17" s="7">
        <v>5.72</v>
      </c>
      <c r="D17" s="7">
        <f t="shared" si="1"/>
        <v>6.0940000000000003</v>
      </c>
      <c r="E17" s="7">
        <f t="shared" si="2"/>
        <v>60940.000000000007</v>
      </c>
      <c r="F17" s="7">
        <v>5.09</v>
      </c>
      <c r="G17" s="7">
        <f t="shared" si="3"/>
        <v>49860</v>
      </c>
      <c r="H17" s="7"/>
      <c r="I17" s="7">
        <v>4.5999999999999996</v>
      </c>
      <c r="J17" s="7">
        <f t="shared" si="4"/>
        <v>48700</v>
      </c>
      <c r="K17" s="7">
        <v>2.42</v>
      </c>
      <c r="L17" s="7">
        <f t="shared" si="7"/>
        <v>29220</v>
      </c>
      <c r="M17" s="7">
        <v>9.99</v>
      </c>
      <c r="N17" s="7">
        <f t="shared" si="5"/>
        <v>116880</v>
      </c>
      <c r="P17" s="3">
        <v>44095</v>
      </c>
      <c r="Q17" s="8">
        <v>110800</v>
      </c>
      <c r="R17" s="8">
        <v>194800</v>
      </c>
      <c r="S17" s="8">
        <f t="shared" si="6"/>
        <v>305600</v>
      </c>
      <c r="T17" s="8"/>
      <c r="U17" s="3">
        <v>44095</v>
      </c>
      <c r="V17" s="5">
        <v>4.0999999999999996</v>
      </c>
      <c r="X17" s="3">
        <v>44095</v>
      </c>
      <c r="Y17" s="17">
        <v>7.83</v>
      </c>
      <c r="Z17" s="12">
        <v>5.87</v>
      </c>
      <c r="AA17" s="12">
        <f t="shared" si="8"/>
        <v>1.9899999999992701E-2</v>
      </c>
      <c r="AB17" s="12"/>
      <c r="AC17" s="17">
        <v>7.8</v>
      </c>
      <c r="AD17" s="12">
        <v>7.41</v>
      </c>
      <c r="AE17" s="20">
        <v>6.59</v>
      </c>
      <c r="AF17" s="11">
        <f t="shared" si="9"/>
        <v>4.6300000000002228E-2</v>
      </c>
      <c r="AI17" s="3">
        <v>44088</v>
      </c>
      <c r="AJ17" s="12">
        <v>9.58</v>
      </c>
      <c r="AK17" s="12">
        <v>7.6</v>
      </c>
      <c r="AL17" s="12">
        <v>8.42</v>
      </c>
      <c r="AM17" s="12">
        <v>8.75</v>
      </c>
      <c r="AN17" s="12">
        <v>7.56</v>
      </c>
    </row>
    <row r="18" spans="1:40" x14ac:dyDescent="0.2">
      <c r="A18" s="3">
        <v>44102</v>
      </c>
      <c r="B18" s="23">
        <f t="shared" si="0"/>
        <v>1.2030586236193712</v>
      </c>
      <c r="C18" s="7">
        <v>3.54</v>
      </c>
      <c r="D18" s="7">
        <f t="shared" si="1"/>
        <v>2.9425000000000003</v>
      </c>
      <c r="E18" s="7">
        <f t="shared" si="2"/>
        <v>29425.000000000004</v>
      </c>
      <c r="F18" s="7">
        <v>2.4</v>
      </c>
      <c r="G18" s="7">
        <f t="shared" si="3"/>
        <v>24075</v>
      </c>
      <c r="H18" s="7"/>
      <c r="I18" s="7">
        <v>4.5599999999999996</v>
      </c>
      <c r="J18" s="7">
        <f t="shared" si="4"/>
        <v>36400</v>
      </c>
      <c r="K18" s="7">
        <v>2.93</v>
      </c>
      <c r="L18" s="7">
        <f t="shared" si="7"/>
        <v>21840</v>
      </c>
      <c r="M18" s="7">
        <v>8.49</v>
      </c>
      <c r="N18" s="7">
        <f t="shared" si="5"/>
        <v>87360</v>
      </c>
      <c r="P18" s="3">
        <v>44102</v>
      </c>
      <c r="Q18" s="8">
        <v>53500</v>
      </c>
      <c r="R18" s="8">
        <v>145600</v>
      </c>
      <c r="S18" s="8">
        <f t="shared" si="6"/>
        <v>199100</v>
      </c>
      <c r="T18" s="8"/>
      <c r="U18" s="3">
        <v>44102</v>
      </c>
      <c r="V18" s="5">
        <v>3.6</v>
      </c>
      <c r="X18" s="3">
        <v>44102</v>
      </c>
      <c r="Y18" s="17">
        <v>9.9</v>
      </c>
      <c r="Z18" s="12">
        <v>9.73</v>
      </c>
      <c r="AA18" s="12">
        <f t="shared" si="8"/>
        <v>-1.200000000000756E-2</v>
      </c>
      <c r="AB18" s="12"/>
      <c r="AC18" s="17">
        <v>7.61</v>
      </c>
      <c r="AD18" s="12">
        <v>5.92</v>
      </c>
      <c r="AE18" s="20">
        <v>7.49</v>
      </c>
      <c r="AF18" s="11">
        <f t="shared" si="9"/>
        <v>-3.469999999998663E-2</v>
      </c>
      <c r="AI18" s="3">
        <v>44095</v>
      </c>
      <c r="AJ18" s="12">
        <v>7.83</v>
      </c>
      <c r="AK18" s="12">
        <v>5.87</v>
      </c>
      <c r="AL18" s="12">
        <v>7.8</v>
      </c>
      <c r="AM18" s="12">
        <v>7.41</v>
      </c>
      <c r="AN18" s="12">
        <v>6.59</v>
      </c>
    </row>
    <row r="19" spans="1:40" x14ac:dyDescent="0.2">
      <c r="A19" s="3">
        <v>44109</v>
      </c>
      <c r="B19" s="23">
        <f t="shared" si="0"/>
        <v>1.0058651026392962</v>
      </c>
      <c r="C19" s="7">
        <v>3.43</v>
      </c>
      <c r="D19" s="7">
        <f t="shared" si="1"/>
        <v>3.41</v>
      </c>
      <c r="E19" s="7">
        <f t="shared" si="2"/>
        <v>34100</v>
      </c>
      <c r="F19" s="7">
        <v>2.93</v>
      </c>
      <c r="G19" s="7">
        <f t="shared" si="3"/>
        <v>27900</v>
      </c>
      <c r="H19" s="7"/>
      <c r="I19" s="7">
        <v>4.75</v>
      </c>
      <c r="J19" s="7">
        <f t="shared" si="4"/>
        <v>40050</v>
      </c>
      <c r="K19" s="7">
        <v>2.19</v>
      </c>
      <c r="L19" s="7">
        <f t="shared" si="7"/>
        <v>24030</v>
      </c>
      <c r="M19" s="7">
        <v>9.49</v>
      </c>
      <c r="N19" s="7">
        <f t="shared" si="5"/>
        <v>96120</v>
      </c>
      <c r="P19" s="3">
        <v>44109</v>
      </c>
      <c r="Q19" s="8">
        <v>62000</v>
      </c>
      <c r="R19" s="8">
        <v>160200</v>
      </c>
      <c r="S19" s="8">
        <f t="shared" si="6"/>
        <v>222200</v>
      </c>
      <c r="T19" s="8"/>
      <c r="U19" s="3">
        <v>44109</v>
      </c>
      <c r="V19" s="5">
        <v>3.9</v>
      </c>
      <c r="X19" s="3">
        <v>44109</v>
      </c>
      <c r="Y19" s="17">
        <v>10.72</v>
      </c>
      <c r="Z19" s="12">
        <v>8.3699999999999992</v>
      </c>
      <c r="AA19" s="12">
        <f t="shared" si="8"/>
        <v>1.1033333333323014E-2</v>
      </c>
      <c r="AB19" s="12"/>
      <c r="AC19" s="17">
        <v>8.16</v>
      </c>
      <c r="AD19" s="12">
        <v>8.84</v>
      </c>
      <c r="AE19" s="20">
        <v>7.48</v>
      </c>
      <c r="AF19" s="11">
        <f t="shared" si="9"/>
        <v>-9.5199999999977081E-2</v>
      </c>
      <c r="AI19" s="3">
        <v>44102</v>
      </c>
      <c r="AJ19" s="12">
        <v>9.9</v>
      </c>
      <c r="AK19" s="12">
        <v>9.73</v>
      </c>
      <c r="AL19" s="12">
        <v>7.61</v>
      </c>
      <c r="AM19" s="12">
        <v>5.92</v>
      </c>
      <c r="AN19" s="12">
        <v>7.49</v>
      </c>
    </row>
    <row r="20" spans="1:40" x14ac:dyDescent="0.2">
      <c r="A20" s="3">
        <v>44116</v>
      </c>
      <c r="B20" s="23">
        <f t="shared" si="0"/>
        <v>0.96184279936697703</v>
      </c>
      <c r="C20" s="7">
        <v>5.47</v>
      </c>
      <c r="D20" s="7">
        <f t="shared" si="1"/>
        <v>5.6870000000000012</v>
      </c>
      <c r="E20" s="7">
        <f t="shared" si="2"/>
        <v>56870.000000000007</v>
      </c>
      <c r="F20" s="7">
        <v>4.87</v>
      </c>
      <c r="G20" s="7">
        <f t="shared" si="3"/>
        <v>46530</v>
      </c>
      <c r="H20" s="7"/>
      <c r="I20" s="7">
        <v>4.92</v>
      </c>
      <c r="J20" s="7">
        <f t="shared" si="4"/>
        <v>43125</v>
      </c>
      <c r="K20" s="7">
        <v>2.34</v>
      </c>
      <c r="L20" s="7">
        <f t="shared" si="7"/>
        <v>25875</v>
      </c>
      <c r="M20" s="7">
        <v>9.99</v>
      </c>
      <c r="N20" s="7">
        <f t="shared" si="5"/>
        <v>103500</v>
      </c>
      <c r="P20" s="3">
        <v>44116</v>
      </c>
      <c r="Q20" s="8">
        <v>103400</v>
      </c>
      <c r="R20" s="8">
        <v>172500</v>
      </c>
      <c r="S20" s="8">
        <f t="shared" si="6"/>
        <v>275900</v>
      </c>
      <c r="T20" s="8"/>
      <c r="U20" s="3">
        <v>44116</v>
      </c>
      <c r="V20" s="5">
        <v>4</v>
      </c>
      <c r="X20" s="3">
        <v>44116</v>
      </c>
      <c r="Y20" s="17">
        <v>7.47</v>
      </c>
      <c r="Z20" s="12">
        <v>5.59</v>
      </c>
      <c r="AA20" s="12">
        <f t="shared" si="8"/>
        <v>-1.7299999999991655E-2</v>
      </c>
      <c r="AB20" s="12"/>
      <c r="AC20" s="17">
        <v>6.97</v>
      </c>
      <c r="AD20" s="12">
        <v>7.33</v>
      </c>
      <c r="AE20" s="20">
        <v>6.3</v>
      </c>
      <c r="AF20" s="11">
        <f t="shared" si="9"/>
        <v>7.3599999999984789E-2</v>
      </c>
      <c r="AI20" s="3">
        <v>44109</v>
      </c>
      <c r="AJ20" s="12">
        <v>10.72</v>
      </c>
      <c r="AK20" s="12">
        <v>8.3699999999999992</v>
      </c>
      <c r="AL20" s="12">
        <v>8.16</v>
      </c>
      <c r="AM20" s="12">
        <v>8.84</v>
      </c>
      <c r="AN20" s="12">
        <v>7.48</v>
      </c>
    </row>
    <row r="21" spans="1:40" x14ac:dyDescent="0.2">
      <c r="A21" s="3">
        <v>44123</v>
      </c>
      <c r="B21" s="23">
        <f t="shared" si="0"/>
        <v>0.93510866238138957</v>
      </c>
      <c r="C21" s="7">
        <v>6.11</v>
      </c>
      <c r="D21" s="7">
        <f t="shared" si="1"/>
        <v>6.5340000000000007</v>
      </c>
      <c r="E21" s="7">
        <f t="shared" si="2"/>
        <v>65340.000000000007</v>
      </c>
      <c r="F21" s="7">
        <v>5.2</v>
      </c>
      <c r="G21" s="7">
        <f t="shared" si="3"/>
        <v>53460</v>
      </c>
      <c r="H21" s="7"/>
      <c r="I21" s="7">
        <v>4.92</v>
      </c>
      <c r="J21" s="7">
        <f t="shared" si="4"/>
        <v>43625</v>
      </c>
      <c r="K21" s="7">
        <v>2.04</v>
      </c>
      <c r="L21" s="7">
        <f t="shared" si="7"/>
        <v>26175</v>
      </c>
      <c r="M21" s="7">
        <v>9.66</v>
      </c>
      <c r="N21" s="7">
        <f t="shared" si="5"/>
        <v>104700</v>
      </c>
      <c r="P21" s="3">
        <v>44123</v>
      </c>
      <c r="Q21" s="8">
        <v>118800</v>
      </c>
      <c r="R21" s="8">
        <v>174500</v>
      </c>
      <c r="S21" s="8">
        <f t="shared" si="6"/>
        <v>293300</v>
      </c>
      <c r="T21" s="8"/>
      <c r="U21" s="3">
        <v>44123</v>
      </c>
      <c r="V21" s="5">
        <v>4.2</v>
      </c>
      <c r="X21" s="3">
        <v>44123</v>
      </c>
      <c r="Y21" s="17">
        <v>7.5</v>
      </c>
      <c r="Z21" s="12">
        <v>5.87</v>
      </c>
      <c r="AA21" s="12">
        <f t="shared" si="8"/>
        <v>-2.6000000000010459E-2</v>
      </c>
      <c r="AB21" s="12"/>
      <c r="AC21" s="17">
        <v>7.96</v>
      </c>
      <c r="AD21" s="12">
        <v>9.6</v>
      </c>
      <c r="AE21" s="20">
        <v>7.44</v>
      </c>
      <c r="AF21" s="11">
        <f t="shared" si="9"/>
        <v>7.3599999999999E-2</v>
      </c>
      <c r="AI21" s="3">
        <v>44116</v>
      </c>
      <c r="AJ21" s="12">
        <v>7.47</v>
      </c>
      <c r="AK21" s="12">
        <v>5.59</v>
      </c>
      <c r="AL21" s="12">
        <v>6.97</v>
      </c>
      <c r="AM21" s="12">
        <v>7.33</v>
      </c>
      <c r="AN21" s="12">
        <v>6.3</v>
      </c>
    </row>
    <row r="22" spans="1:40" x14ac:dyDescent="0.2">
      <c r="A22" s="3">
        <v>44130</v>
      </c>
      <c r="B22" s="23">
        <f t="shared" si="0"/>
        <v>1.0410958904109588</v>
      </c>
      <c r="C22" s="7">
        <v>4.18</v>
      </c>
      <c r="D22" s="7">
        <f t="shared" si="1"/>
        <v>4.0149999999999997</v>
      </c>
      <c r="E22" s="7">
        <f t="shared" si="2"/>
        <v>40150</v>
      </c>
      <c r="F22" s="7">
        <v>3.71</v>
      </c>
      <c r="G22" s="7">
        <f t="shared" si="3"/>
        <v>32850</v>
      </c>
      <c r="H22" s="7"/>
      <c r="I22" s="7">
        <v>4.55</v>
      </c>
      <c r="J22" s="7">
        <f t="shared" si="4"/>
        <v>34325</v>
      </c>
      <c r="K22" s="7">
        <v>2.13</v>
      </c>
      <c r="L22" s="7">
        <f t="shared" si="7"/>
        <v>20595</v>
      </c>
      <c r="M22" s="7">
        <v>8.16</v>
      </c>
      <c r="N22" s="7">
        <f t="shared" si="5"/>
        <v>82380</v>
      </c>
      <c r="P22" s="3">
        <v>44130</v>
      </c>
      <c r="Q22" s="8">
        <v>73000</v>
      </c>
      <c r="R22" s="8">
        <v>137300</v>
      </c>
      <c r="S22" s="8">
        <f t="shared" si="6"/>
        <v>210300</v>
      </c>
      <c r="T22" s="8"/>
      <c r="U22" s="3">
        <v>44130</v>
      </c>
      <c r="V22" s="5">
        <v>3.7</v>
      </c>
      <c r="X22" s="3">
        <v>44130</v>
      </c>
      <c r="Y22" s="17">
        <v>8.4600000000000009</v>
      </c>
      <c r="Z22" s="12">
        <v>6.36</v>
      </c>
      <c r="AA22" s="12">
        <f t="shared" si="8"/>
        <v>2.0399999999995089E-2</v>
      </c>
      <c r="AB22" s="12"/>
      <c r="AC22" s="17">
        <v>7.85</v>
      </c>
      <c r="AD22" s="12">
        <v>8.3800000000000008</v>
      </c>
      <c r="AE22" s="20">
        <v>8.02</v>
      </c>
      <c r="AF22" s="11">
        <f t="shared" si="9"/>
        <v>-4.8233333333328687E-2</v>
      </c>
      <c r="AI22" s="3">
        <v>44123</v>
      </c>
      <c r="AJ22" s="12">
        <v>7.5</v>
      </c>
      <c r="AK22" s="12">
        <v>5.87</v>
      </c>
      <c r="AL22" s="12">
        <v>7.96</v>
      </c>
      <c r="AM22" s="12">
        <v>9.6</v>
      </c>
      <c r="AN22" s="12">
        <v>7.44</v>
      </c>
    </row>
    <row r="23" spans="1:40" ht="15" customHeight="1" x14ac:dyDescent="0.2">
      <c r="A23" s="3"/>
      <c r="B23" s="3"/>
      <c r="E23" s="5">
        <f>CORREL(C7:C22,E7:E22)</f>
        <v>0.95485299135109536</v>
      </c>
      <c r="F23" s="5"/>
      <c r="G23" s="5">
        <f t="shared" ref="G23" si="10">CORREL(F7:F22,G7:G22)</f>
        <v>0.96036785915494738</v>
      </c>
      <c r="H23" s="5"/>
      <c r="I23" s="5"/>
      <c r="J23" s="5">
        <f t="shared" ref="J23" si="11">CORREL(I7:I22,J7:J22)</f>
        <v>0.71168329096543825</v>
      </c>
      <c r="K23" s="5"/>
      <c r="L23" s="5">
        <f t="shared" ref="L23" si="12">CORREL(K7:K22,L7:L22)</f>
        <v>0.63662745416594335</v>
      </c>
      <c r="M23" s="5"/>
      <c r="N23" s="5">
        <f t="shared" ref="N23" si="13">CORREL(M7:M22,N7:N22)</f>
        <v>0.86657917574278931</v>
      </c>
      <c r="O23" s="5"/>
      <c r="P23" s="3"/>
      <c r="U23" s="3"/>
      <c r="Y23" s="18"/>
      <c r="AC23" s="18"/>
      <c r="AE23" s="21"/>
      <c r="AF23" s="11"/>
      <c r="AI23" s="3">
        <v>44130</v>
      </c>
      <c r="AJ23" s="12">
        <v>8.4600000000000009</v>
      </c>
      <c r="AK23" s="12">
        <v>6.36</v>
      </c>
      <c r="AL23" s="12">
        <v>7.85</v>
      </c>
      <c r="AM23" s="12">
        <v>8.3800000000000008</v>
      </c>
      <c r="AN23" s="12">
        <v>8.02</v>
      </c>
    </row>
    <row r="24" spans="1:40" x14ac:dyDescent="0.2">
      <c r="A24" s="2" t="s">
        <v>2</v>
      </c>
      <c r="B24" s="2"/>
      <c r="C24" s="7">
        <f>AVERAGE(C7:C23)</f>
        <v>4.5637500000000006</v>
      </c>
      <c r="D24" s="7"/>
      <c r="E24" s="7"/>
      <c r="F24" s="7">
        <f>AVERAGE(F7:F23)</f>
        <v>3.9974999999999996</v>
      </c>
      <c r="G24" s="7"/>
      <c r="H24" s="7"/>
      <c r="I24" s="7">
        <f t="shared" ref="I24:M24" si="14">AVERAGE(I7:I23)</f>
        <v>4.2156250000000002</v>
      </c>
      <c r="J24" s="7"/>
      <c r="K24" s="7">
        <f t="shared" si="14"/>
        <v>2.129375</v>
      </c>
      <c r="L24" s="7"/>
      <c r="M24" s="7">
        <f t="shared" si="14"/>
        <v>9.0212499999999984</v>
      </c>
      <c r="N24" s="7"/>
      <c r="P24" s="2" t="s">
        <v>2</v>
      </c>
      <c r="Q24" s="8">
        <f ca="1">AVERAGE(Q7:Q26)</f>
        <v>81176.524278781013</v>
      </c>
      <c r="R24" s="8">
        <f ca="1">AVERAGE(R7:R26)</f>
        <v>148294.16832398149</v>
      </c>
      <c r="S24" s="22">
        <f>(81177+148294)*52</f>
        <v>11932492</v>
      </c>
      <c r="U24" s="2" t="s">
        <v>2</v>
      </c>
      <c r="V24" s="7">
        <f>AVERAGE(V7:V23)</f>
        <v>4.0062500000000005</v>
      </c>
      <c r="X24" s="3" t="s">
        <v>2</v>
      </c>
      <c r="Y24" s="17">
        <v>9.0437499999999993</v>
      </c>
      <c r="Z24" s="12">
        <v>7.2362499999999992</v>
      </c>
      <c r="AA24" s="12"/>
      <c r="AB24" s="12"/>
      <c r="AC24" s="17">
        <v>8.2675000000000001</v>
      </c>
      <c r="AD24" s="12">
        <v>7.8762500000000006</v>
      </c>
      <c r="AE24" s="20">
        <v>7.1787499999999991</v>
      </c>
      <c r="AF24" s="11"/>
      <c r="AI24" s="3"/>
      <c r="AJ24" s="12">
        <f>CORREL(Table5[Milk Input],Table4[Blue])</f>
        <v>-0.88750911557727719</v>
      </c>
      <c r="AK24" s="12">
        <f>CORREL(Table5[Milk Input],Table4[White])</f>
        <v>-0.87891733193433275</v>
      </c>
      <c r="AL24" s="12">
        <f>CORREL(Table5[Milk Input],Table4[Blue2])</f>
        <v>-0.39989804254419625</v>
      </c>
      <c r="AM24" s="12">
        <f>CORREL(Table5[Milk Input],Table4[White3])</f>
        <v>0.35276932947649364</v>
      </c>
      <c r="AN24" s="12">
        <f>CORREL(Table5[Milk Input],Table4[Red])</f>
        <v>-0.38013726776976037</v>
      </c>
    </row>
    <row r="25" spans="1:40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4"/>
      <c r="N25" s="4"/>
      <c r="X25" s="3"/>
      <c r="AF25" s="11"/>
    </row>
    <row r="26" spans="1:40" x14ac:dyDescent="0.2">
      <c r="C26">
        <f>CORREL($V$7:$V$22, C7:C22)</f>
        <v>0.39564829273773799</v>
      </c>
      <c r="D26"/>
      <c r="E26"/>
      <c r="F26">
        <f>CORREL($V$7:$V$22, F7:F22)</f>
        <v>0.43770417808055145</v>
      </c>
      <c r="G26"/>
      <c r="H26"/>
      <c r="I26">
        <f>CORREL($V$7:$V$22, I7:I22)</f>
        <v>0.37190037276682164</v>
      </c>
      <c r="J26"/>
      <c r="K26">
        <f>CORREL($V$7:$V$22, K7:K22)</f>
        <v>-9.2960212034231382E-2</v>
      </c>
      <c r="L26"/>
      <c r="M26">
        <f>CORREL($V$7:$V$22, M7:M22)</f>
        <v>0.19364496739557735</v>
      </c>
      <c r="O26"/>
      <c r="P26">
        <f>CORREL($V$7:$V$22, P7:P22)</f>
        <v>-0.46875805302099011</v>
      </c>
      <c r="Q26">
        <f>CORREL($V$7:$V$22, Q7:Q22)</f>
        <v>0.6275198859477723</v>
      </c>
      <c r="R26">
        <f>CORREL($V$7:$V$22, R7:R22)</f>
        <v>0.57752907886328508</v>
      </c>
      <c r="X26" s="3"/>
      <c r="Y26" s="11">
        <f>CORREL($V$15:$V$22, Y15:Y22)</f>
        <v>-0.68128712713893302</v>
      </c>
      <c r="Z26" s="11">
        <f>CORREL($V$15:$V$22, Z15:Z22)</f>
        <v>-0.75121318616521615</v>
      </c>
      <c r="AA26" s="11"/>
      <c r="AB26" s="11"/>
      <c r="AC26" s="11">
        <f>CORREL($V$15:$V$22, AC15:AC22)</f>
        <v>-0.34114216574056005</v>
      </c>
      <c r="AD26" s="11">
        <f>CORREL($V$15:$V$22, AD15:AD22)</f>
        <v>0.54383720887240528</v>
      </c>
      <c r="AE26" s="11">
        <f>CORREL($V$15:$V$22, AE15:AE22)</f>
        <v>-0.33140983290043163</v>
      </c>
      <c r="AF26" s="11"/>
    </row>
    <row r="27" spans="1:40" x14ac:dyDescent="0.2">
      <c r="I27" s="8"/>
      <c r="J27" s="8"/>
      <c r="X27" s="3"/>
      <c r="AF27" s="11"/>
    </row>
    <row r="28" spans="1:40" x14ac:dyDescent="0.2">
      <c r="I28" s="8"/>
      <c r="J28" s="8"/>
      <c r="X28" s="3"/>
      <c r="AF28" s="11"/>
    </row>
    <row r="29" spans="1:40" x14ac:dyDescent="0.2">
      <c r="I29" s="8"/>
      <c r="J29" s="8"/>
      <c r="X29" s="3"/>
      <c r="AF29" s="11"/>
    </row>
    <row r="30" spans="1:40" x14ac:dyDescent="0.2">
      <c r="I30" s="8"/>
      <c r="J30" s="8"/>
      <c r="X30" s="3"/>
      <c r="AF30" s="11"/>
    </row>
    <row r="31" spans="1:40" x14ac:dyDescent="0.2">
      <c r="I31" s="8"/>
      <c r="J31" s="8"/>
      <c r="X31" s="9" t="s">
        <v>0</v>
      </c>
      <c r="Y31" s="15" t="s">
        <v>15</v>
      </c>
      <c r="AF31" s="11"/>
    </row>
    <row r="32" spans="1:40" x14ac:dyDescent="0.2">
      <c r="I32" s="8"/>
      <c r="J32" s="8"/>
      <c r="X32" s="3">
        <v>44081</v>
      </c>
      <c r="Y32" s="8">
        <v>61000</v>
      </c>
      <c r="AF32" s="11"/>
    </row>
    <row r="33" spans="1:32" x14ac:dyDescent="0.2">
      <c r="I33" s="8"/>
      <c r="J33" s="8"/>
      <c r="X33" s="3">
        <v>44088</v>
      </c>
      <c r="Y33" s="8">
        <v>64500</v>
      </c>
      <c r="AF33" s="11"/>
    </row>
    <row r="34" spans="1:32" x14ac:dyDescent="0.2">
      <c r="I34" s="8"/>
      <c r="J34" s="8"/>
      <c r="X34" s="3">
        <v>44095</v>
      </c>
      <c r="Y34" s="8">
        <v>110800</v>
      </c>
      <c r="AF34" s="11"/>
    </row>
    <row r="35" spans="1:32" x14ac:dyDescent="0.2">
      <c r="I35" s="8"/>
      <c r="J35" s="8"/>
      <c r="X35" s="3">
        <v>44102</v>
      </c>
      <c r="Y35" s="8">
        <v>53500</v>
      </c>
      <c r="AF35" s="11"/>
    </row>
    <row r="36" spans="1:32" x14ac:dyDescent="0.2">
      <c r="I36" s="8"/>
      <c r="J36" s="8"/>
      <c r="X36" s="3">
        <v>44109</v>
      </c>
      <c r="Y36" s="8">
        <v>62000</v>
      </c>
      <c r="AF36" s="11"/>
    </row>
    <row r="37" spans="1:32" x14ac:dyDescent="0.2">
      <c r="I37" s="8"/>
      <c r="J37" s="8"/>
      <c r="X37" s="3">
        <v>44116</v>
      </c>
      <c r="Y37" s="8">
        <v>103400</v>
      </c>
    </row>
    <row r="38" spans="1:32" x14ac:dyDescent="0.2">
      <c r="I38" s="8"/>
      <c r="J38" s="8"/>
      <c r="X38" s="3">
        <v>44123</v>
      </c>
      <c r="Y38" s="8">
        <v>118800</v>
      </c>
    </row>
    <row r="39" spans="1:32" x14ac:dyDescent="0.2">
      <c r="I39" s="8"/>
      <c r="J39" s="8"/>
      <c r="X39" s="3">
        <v>44130</v>
      </c>
      <c r="Y39" s="8">
        <v>73000</v>
      </c>
    </row>
    <row r="40" spans="1:32" x14ac:dyDescent="0.2">
      <c r="I40" s="8"/>
      <c r="J40" s="8"/>
    </row>
    <row r="41" spans="1:32" x14ac:dyDescent="0.2">
      <c r="I41" s="8"/>
      <c r="J41" s="8"/>
      <c r="O41" t="s">
        <v>20</v>
      </c>
      <c r="P41" t="s">
        <v>18</v>
      </c>
      <c r="Q41" t="s">
        <v>19</v>
      </c>
      <c r="R41" t="s">
        <v>20</v>
      </c>
      <c r="S41" t="s">
        <v>18</v>
      </c>
      <c r="T41" t="s">
        <v>19</v>
      </c>
    </row>
    <row r="42" spans="1:32" x14ac:dyDescent="0.2">
      <c r="I42" s="8"/>
      <c r="J42" s="8"/>
      <c r="O42" s="7">
        <v>3.04</v>
      </c>
      <c r="P42" s="12">
        <v>8.5</v>
      </c>
      <c r="Q42">
        <f>P42*O42*1000</f>
        <v>25840</v>
      </c>
      <c r="R42" s="7">
        <v>3.56</v>
      </c>
      <c r="S42" s="17">
        <v>10.89</v>
      </c>
      <c r="T42">
        <f>S42*R42*1000</f>
        <v>38768.400000000001</v>
      </c>
      <c r="V42">
        <f>Q42+T42</f>
        <v>64608.4</v>
      </c>
    </row>
    <row r="43" spans="1:32" x14ac:dyDescent="0.2">
      <c r="I43" s="8"/>
      <c r="J43" s="8"/>
      <c r="O43" s="7">
        <v>3.1</v>
      </c>
      <c r="P43" s="12">
        <v>7.6</v>
      </c>
      <c r="Q43">
        <f t="shared" ref="Q43:Q49" si="15">P43*O43*1000</f>
        <v>23560</v>
      </c>
      <c r="R43" s="7">
        <v>3.69</v>
      </c>
      <c r="S43" s="17">
        <v>9.58</v>
      </c>
      <c r="T43">
        <f t="shared" ref="T43:T49" si="16">S43*R43*1000</f>
        <v>35350.200000000004</v>
      </c>
      <c r="V43">
        <f t="shared" ref="V43:V49" si="17">Q43+T43</f>
        <v>58910.200000000004</v>
      </c>
    </row>
    <row r="44" spans="1:32" x14ac:dyDescent="0.2">
      <c r="I44" s="8"/>
      <c r="J44" s="8"/>
      <c r="O44" s="7">
        <v>5.09</v>
      </c>
      <c r="P44" s="12">
        <v>5.87</v>
      </c>
      <c r="Q44">
        <f t="shared" si="15"/>
        <v>29878.3</v>
      </c>
      <c r="R44" s="7">
        <v>5.72</v>
      </c>
      <c r="S44" s="17">
        <v>7.83</v>
      </c>
      <c r="T44">
        <f t="shared" si="16"/>
        <v>44787.6</v>
      </c>
      <c r="V44">
        <f t="shared" si="17"/>
        <v>74665.899999999994</v>
      </c>
    </row>
    <row r="45" spans="1:32" x14ac:dyDescent="0.2">
      <c r="I45" s="8"/>
      <c r="J45" s="8"/>
      <c r="O45" s="7">
        <v>2.4</v>
      </c>
      <c r="P45" s="12">
        <v>9.73</v>
      </c>
      <c r="Q45">
        <f t="shared" si="15"/>
        <v>23352</v>
      </c>
      <c r="R45" s="7">
        <v>3.54</v>
      </c>
      <c r="S45" s="17">
        <v>9.9</v>
      </c>
      <c r="T45">
        <f t="shared" si="16"/>
        <v>35046</v>
      </c>
      <c r="V45">
        <f t="shared" si="17"/>
        <v>58398</v>
      </c>
    </row>
    <row r="46" spans="1:32" x14ac:dyDescent="0.2">
      <c r="A46" s="3"/>
      <c r="B46" s="3"/>
      <c r="C46" s="8"/>
      <c r="D46" s="8"/>
      <c r="E46" s="8"/>
      <c r="F46" s="8"/>
      <c r="G46" s="8"/>
      <c r="H46" s="8"/>
      <c r="I46" s="8"/>
      <c r="J46" s="8"/>
      <c r="O46" s="7">
        <v>2.93</v>
      </c>
      <c r="P46" s="12">
        <v>8.3699999999999992</v>
      </c>
      <c r="Q46">
        <f t="shared" si="15"/>
        <v>24524.100000000002</v>
      </c>
      <c r="R46" s="7">
        <v>3.43</v>
      </c>
      <c r="S46" s="17">
        <v>10.72</v>
      </c>
      <c r="T46">
        <f t="shared" si="16"/>
        <v>36769.600000000006</v>
      </c>
      <c r="U46" s="3"/>
      <c r="V46">
        <f t="shared" si="17"/>
        <v>61293.700000000012</v>
      </c>
    </row>
    <row r="47" spans="1:32" x14ac:dyDescent="0.2">
      <c r="C47" s="7"/>
      <c r="D47" s="7"/>
      <c r="E47" s="7"/>
      <c r="F47" s="7"/>
      <c r="G47" s="7"/>
      <c r="H47" s="7"/>
      <c r="I47" s="8"/>
      <c r="J47" s="8"/>
      <c r="K47"/>
      <c r="L47"/>
      <c r="O47" s="7">
        <v>4.87</v>
      </c>
      <c r="P47" s="12">
        <v>5.59</v>
      </c>
      <c r="Q47">
        <f t="shared" si="15"/>
        <v>27223.3</v>
      </c>
      <c r="R47" s="7">
        <v>5.47</v>
      </c>
      <c r="S47" s="17">
        <v>7.47</v>
      </c>
      <c r="T47">
        <f t="shared" si="16"/>
        <v>40860.899999999994</v>
      </c>
      <c r="V47">
        <f t="shared" si="17"/>
        <v>68084.2</v>
      </c>
    </row>
    <row r="48" spans="1:32" ht="12.75" customHeight="1" x14ac:dyDescent="0.2">
      <c r="O48" s="7">
        <v>5.2</v>
      </c>
      <c r="P48" s="12">
        <v>5.87</v>
      </c>
      <c r="Q48">
        <f t="shared" si="15"/>
        <v>30524</v>
      </c>
      <c r="R48" s="7">
        <v>6.11</v>
      </c>
      <c r="S48" s="17">
        <v>7.5</v>
      </c>
      <c r="T48">
        <f t="shared" si="16"/>
        <v>45825</v>
      </c>
      <c r="V48">
        <f t="shared" si="17"/>
        <v>76349</v>
      </c>
    </row>
    <row r="49" spans="9:24" x14ac:dyDescent="0.2">
      <c r="O49" s="7">
        <v>3.71</v>
      </c>
      <c r="P49" s="12">
        <v>6.36</v>
      </c>
      <c r="Q49">
        <f t="shared" si="15"/>
        <v>23595.600000000002</v>
      </c>
      <c r="R49" s="7">
        <v>4.18</v>
      </c>
      <c r="S49" s="17">
        <v>8.4600000000000009</v>
      </c>
      <c r="T49">
        <f t="shared" si="16"/>
        <v>35362.800000000003</v>
      </c>
      <c r="V49">
        <f t="shared" si="17"/>
        <v>58958.400000000009</v>
      </c>
    </row>
    <row r="55" spans="9:24" x14ac:dyDescent="0.2">
      <c r="X55" s="3"/>
    </row>
    <row r="63" spans="9:24" x14ac:dyDescent="0.2">
      <c r="I63" s="13"/>
      <c r="J63" s="13"/>
      <c r="K63" s="13"/>
      <c r="L63" s="13"/>
      <c r="M63" s="13"/>
      <c r="N63" s="13"/>
    </row>
    <row r="64" spans="9:24" x14ac:dyDescent="0.2">
      <c r="I64" s="13"/>
      <c r="J64" s="13"/>
      <c r="K64" s="13"/>
      <c r="L64" s="13"/>
      <c r="M64" s="13"/>
      <c r="N64" s="13"/>
    </row>
    <row r="65" spans="1:24" x14ac:dyDescent="0.2">
      <c r="I65" s="13"/>
      <c r="J65" s="13"/>
      <c r="K65" s="13"/>
      <c r="L65" s="13"/>
      <c r="M65" s="13"/>
      <c r="N65" s="13"/>
    </row>
    <row r="66" spans="1:24" x14ac:dyDescent="0.2">
      <c r="I66" s="13"/>
      <c r="J66" s="13"/>
      <c r="K66" s="13"/>
      <c r="L66" s="13"/>
      <c r="M66" s="13"/>
      <c r="N66" s="13"/>
    </row>
    <row r="67" spans="1:24" x14ac:dyDescent="0.2">
      <c r="I67" s="13"/>
      <c r="J67" s="13"/>
      <c r="K67" s="13"/>
      <c r="L67" s="13"/>
      <c r="M67" s="13"/>
      <c r="N67" s="13"/>
    </row>
    <row r="68" spans="1:24" x14ac:dyDescent="0.2">
      <c r="A68" s="3"/>
      <c r="B68" s="3"/>
      <c r="F68"/>
      <c r="G68"/>
      <c r="H68"/>
      <c r="I68" s="13"/>
      <c r="J68" s="13"/>
      <c r="K68" s="13"/>
      <c r="L68" s="13"/>
      <c r="M68" s="13"/>
      <c r="N68" s="13"/>
      <c r="P68" s="3"/>
      <c r="U68" s="3"/>
    </row>
    <row r="70" spans="1:24" x14ac:dyDescent="0.2">
      <c r="P70" s="14"/>
      <c r="U70" s="14"/>
    </row>
    <row r="72" spans="1:24" x14ac:dyDescent="0.2">
      <c r="P72" s="9"/>
      <c r="U72" s="9"/>
    </row>
    <row r="73" spans="1:24" x14ac:dyDescent="0.2">
      <c r="P73" s="3"/>
      <c r="U73" s="3"/>
    </row>
    <row r="74" spans="1:24" x14ac:dyDescent="0.2">
      <c r="P74" s="3"/>
      <c r="U74" s="3"/>
    </row>
    <row r="75" spans="1:24" x14ac:dyDescent="0.2">
      <c r="P75" s="3"/>
      <c r="U75" s="3"/>
    </row>
    <row r="76" spans="1:24" x14ac:dyDescent="0.2">
      <c r="P76" s="3"/>
      <c r="U76" s="3"/>
    </row>
    <row r="77" spans="1:24" x14ac:dyDescent="0.2">
      <c r="P77" s="3"/>
      <c r="U77" s="3"/>
      <c r="X77" s="3"/>
    </row>
    <row r="78" spans="1:24" x14ac:dyDescent="0.2">
      <c r="P78" s="3"/>
      <c r="U78" s="3"/>
    </row>
    <row r="79" spans="1:24" x14ac:dyDescent="0.2">
      <c r="P79" s="3"/>
      <c r="U79" s="3"/>
      <c r="X79" s="14"/>
    </row>
    <row r="80" spans="1:24" x14ac:dyDescent="0.2">
      <c r="P80" s="3"/>
      <c r="U80" s="3"/>
    </row>
    <row r="81" spans="1:24" x14ac:dyDescent="0.2">
      <c r="X81" s="9"/>
    </row>
    <row r="82" spans="1:24" x14ac:dyDescent="0.2">
      <c r="X82" s="3"/>
    </row>
    <row r="83" spans="1:24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13"/>
      <c r="U83" s="13"/>
      <c r="X83" s="3"/>
    </row>
    <row r="84" spans="1:24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/>
      <c r="U84" s="13"/>
      <c r="X84" s="3"/>
    </row>
    <row r="85" spans="1:24" x14ac:dyDescent="0.2">
      <c r="X85" s="3"/>
    </row>
    <row r="86" spans="1:24" x14ac:dyDescent="0.2">
      <c r="X86" s="3"/>
    </row>
    <row r="87" spans="1:24" x14ac:dyDescent="0.2">
      <c r="X87" s="3"/>
    </row>
    <row r="88" spans="1:24" x14ac:dyDescent="0.2">
      <c r="X88" s="3"/>
    </row>
    <row r="89" spans="1:24" x14ac:dyDescent="0.2">
      <c r="X89" s="3"/>
    </row>
    <row r="92" spans="1:24" x14ac:dyDescent="0.2">
      <c r="X92" s="13"/>
    </row>
    <row r="93" spans="1:24" x14ac:dyDescent="0.2">
      <c r="X93" s="13"/>
    </row>
  </sheetData>
  <phoneticPr fontId="5" type="noConversion"/>
  <conditionalFormatting sqref="S7:T2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{354E8F53-B3AD-4A7D-9963-B554F6C127D9}</x14:id>
        </ext>
      </extLst>
    </cfRule>
  </conditionalFormatting>
  <conditionalFormatting sqref="C7:E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{901B6916-6F99-4C81-BF93-DB41B1DFA485}</x14:id>
        </ext>
      </extLst>
    </cfRule>
  </conditionalFormatting>
  <conditionalFormatting sqref="F7:F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{4F2730A1-D557-45CF-8C9A-42DDD4D65502}</x14:id>
        </ext>
      </extLst>
    </cfRule>
  </conditionalFormatting>
  <conditionalFormatting sqref="S7:S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{62C814DE-A692-470A-B46A-6A43FE7B47D4}</x14:id>
        </ext>
      </extLst>
    </cfRule>
  </conditionalFormatting>
  <conditionalFormatting sqref="C7:D2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{BB640C53-0704-4D6F-B129-363CC67E157B}</x14:id>
        </ext>
      </extLst>
    </cfRule>
  </conditionalFormatting>
  <conditionalFormatting sqref="E7:E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{260CADEF-BC0B-4395-9D1D-D0350529F038}</x14:id>
        </ext>
      </extLst>
    </cfRule>
  </conditionalFormatting>
  <conditionalFormatting sqref="G7:G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{5448DE0E-80CF-4A01-8ACA-45ADE09A247F}</x14:id>
        </ext>
      </extLst>
    </cfRule>
  </conditionalFormatting>
  <conditionalFormatting sqref="R42:R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{9499D978-B3BD-490C-A7BC-E0F546DD7EFF}</x14:id>
        </ext>
      </extLst>
    </cfRule>
  </conditionalFormatting>
  <conditionalFormatting sqref="R42:R4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{8E76AD77-9566-4266-9FA5-C39C959ECC16}</x14:id>
        </ext>
      </extLst>
    </cfRule>
  </conditionalFormatting>
  <conditionalFormatting sqref="O42:O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{613F8AD4-0264-4BF2-843D-EF53087F428A}</x14:id>
        </ext>
      </extLst>
    </cfRule>
  </conditionalFormatting>
  <pageMargins left="0.75" right="0.75" top="1" bottom="1" header="0.5" footer="0.5"/>
  <pageSetup paperSize="9" orientation="portrait" horizontalDpi="1200" verticalDpi="1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4E8F53-B3AD-4A7D-9963-B554F6C12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S7:T22</xm:sqref>
        </x14:conditionalFormatting>
        <x14:conditionalFormatting xmlns:xm="http://schemas.microsoft.com/office/excel/2006/main">
          <x14:cfRule type="dataBar" id="{901B6916-6F99-4C81-BF93-DB41B1DFA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C7:E22</xm:sqref>
        </x14:conditionalFormatting>
        <x14:conditionalFormatting xmlns:xm="http://schemas.microsoft.com/office/excel/2006/main">
          <x14:cfRule type="dataBar" id="{4F2730A1-D557-45CF-8C9A-42DDD4D65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F7:F22</xm:sqref>
        </x14:conditionalFormatting>
        <x14:conditionalFormatting xmlns:xm="http://schemas.microsoft.com/office/excel/2006/main">
          <x14:cfRule type="dataBar" id="{62C814DE-A692-470A-B46A-6A43FE7B4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S7:S22</xm:sqref>
        </x14:conditionalFormatting>
        <x14:conditionalFormatting xmlns:xm="http://schemas.microsoft.com/office/excel/2006/main">
          <x14:cfRule type="dataBar" id="{BB640C53-0704-4D6F-B129-363CC67E1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C7:D22</xm:sqref>
        </x14:conditionalFormatting>
        <x14:conditionalFormatting xmlns:xm="http://schemas.microsoft.com/office/excel/2006/main">
          <x14:cfRule type="dataBar" id="{260CADEF-BC0B-4395-9D1D-D0350529F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E7:E22</xm:sqref>
        </x14:conditionalFormatting>
        <x14:conditionalFormatting xmlns:xm="http://schemas.microsoft.com/office/excel/2006/main">
          <x14:cfRule type="dataBar" id="{5448DE0E-80CF-4A01-8ACA-45ADE09A2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G7:G22</xm:sqref>
        </x14:conditionalFormatting>
        <x14:conditionalFormatting xmlns:xm="http://schemas.microsoft.com/office/excel/2006/main">
          <x14:cfRule type="dataBar" id="{9499D978-B3BD-490C-A7BC-E0F546DD7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R42:R49</xm:sqref>
        </x14:conditionalFormatting>
        <x14:conditionalFormatting xmlns:xm="http://schemas.microsoft.com/office/excel/2006/main">
          <x14:cfRule type="dataBar" id="{8E76AD77-9566-4266-9FA5-C39C959EC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R42:R49</xm:sqref>
        </x14:conditionalFormatting>
        <x14:conditionalFormatting xmlns:xm="http://schemas.microsoft.com/office/excel/2006/main">
          <x14:cfRule type="dataBar" id="{613F8AD4-0264-4BF2-843D-EF53087F4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O42:O49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FC6D-91C8-47E5-9923-092D49ED8FFC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Clive</dc:creator>
  <cp:keywords/>
  <dc:description/>
  <cp:lastModifiedBy>Jimmy Li</cp:lastModifiedBy>
  <dcterms:created xsi:type="dcterms:W3CDTF">2017-03-07T18:54:57Z</dcterms:created>
  <dcterms:modified xsi:type="dcterms:W3CDTF">2022-05-25T13:11:32Z</dcterms:modified>
  <cp:category/>
</cp:coreProperties>
</file>