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Study\y2s2\MA1254 Mathematics in Business\Case\"/>
    </mc:Choice>
  </mc:AlternateContent>
  <xr:revisionPtr revIDLastSave="0" documentId="13_ncr:1_{9A495DFF-8E0A-4892-AC23-F104EAF85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olver_adj" localSheetId="0" hidden="1">Sheet1!$K$15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Sheet1!$L$15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24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7" i="1" l="1"/>
  <c r="T10" i="1"/>
  <c r="I16" i="1"/>
  <c r="I15" i="1"/>
  <c r="I14" i="1"/>
  <c r="I13" i="1"/>
  <c r="I12" i="1"/>
  <c r="H17" i="1"/>
  <c r="I11" i="1"/>
  <c r="H11" i="1"/>
  <c r="M3" i="1"/>
  <c r="I2" i="1"/>
  <c r="K2" i="1"/>
  <c r="J2" i="1"/>
  <c r="H21" i="1"/>
  <c r="G18" i="1"/>
  <c r="Q3" i="1"/>
  <c r="Q4" i="1"/>
  <c r="Q5" i="1"/>
  <c r="Q6" i="1"/>
  <c r="Q7" i="1"/>
  <c r="Q8" i="1"/>
  <c r="Q2" i="1"/>
  <c r="P3" i="1"/>
  <c r="P4" i="1"/>
  <c r="P5" i="1"/>
  <c r="P6" i="1"/>
  <c r="P7" i="1"/>
  <c r="P2" i="1"/>
  <c r="I8" i="1" l="1"/>
  <c r="L17" i="1"/>
  <c r="L12" i="1"/>
  <c r="L13" i="1"/>
  <c r="L14" i="1"/>
  <c r="L15" i="1"/>
  <c r="L16" i="1"/>
  <c r="L11" i="1"/>
  <c r="K12" i="1"/>
  <c r="K13" i="1"/>
  <c r="K14" i="1"/>
  <c r="K15" i="1"/>
  <c r="K16" i="1"/>
  <c r="H8" i="1"/>
  <c r="K11" i="1"/>
  <c r="J12" i="1"/>
  <c r="J13" i="1"/>
  <c r="J14" i="1"/>
  <c r="J15" i="1"/>
  <c r="J16" i="1"/>
  <c r="J11" i="1"/>
  <c r="G8" i="1"/>
  <c r="G16" i="1"/>
  <c r="H16" i="1" s="1"/>
  <c r="H15" i="1"/>
  <c r="G15" i="1"/>
  <c r="G14" i="1"/>
  <c r="H14" i="1" s="1"/>
  <c r="H13" i="1"/>
  <c r="G13" i="1"/>
  <c r="G12" i="1"/>
  <c r="H12" i="1" s="1"/>
  <c r="G11" i="1"/>
  <c r="J8" i="1"/>
  <c r="G7" i="1"/>
  <c r="H7" i="1" s="1"/>
  <c r="H6" i="1"/>
  <c r="G6" i="1"/>
  <c r="K6" i="1" s="1"/>
  <c r="K5" i="1"/>
  <c r="J5" i="1"/>
  <c r="H5" i="1"/>
  <c r="I5" i="1" s="1"/>
  <c r="L5" i="1" s="1"/>
  <c r="M5" i="1" s="1"/>
  <c r="N5" i="1" s="1"/>
  <c r="G5" i="1"/>
  <c r="G4" i="1"/>
  <c r="H4" i="1" s="1"/>
  <c r="H3" i="1"/>
  <c r="G3" i="1"/>
  <c r="K3" i="1" s="1"/>
  <c r="H2" i="1"/>
  <c r="G2" i="1"/>
  <c r="K8" i="1" l="1"/>
  <c r="L8" i="1"/>
  <c r="M8" i="1" s="1"/>
  <c r="I4" i="1"/>
  <c r="I7" i="1"/>
  <c r="L2" i="1"/>
  <c r="M2" i="1" s="1"/>
  <c r="N2" i="1" s="1"/>
  <c r="N3" i="1"/>
  <c r="J4" i="1"/>
  <c r="J7" i="1"/>
  <c r="K4" i="1"/>
  <c r="K7" i="1"/>
  <c r="I6" i="1"/>
  <c r="L6" i="1" s="1"/>
  <c r="M6" i="1" s="1"/>
  <c r="N6" i="1" s="1"/>
  <c r="J3" i="1"/>
  <c r="J6" i="1"/>
  <c r="I3" i="1"/>
  <c r="L3" i="1" s="1"/>
  <c r="L7" i="1" l="1"/>
  <c r="M7" i="1" s="1"/>
  <c r="N7" i="1" s="1"/>
  <c r="L4" i="1"/>
  <c r="M4" i="1" s="1"/>
  <c r="N4" i="1" s="1"/>
</calcChain>
</file>

<file path=xl/sharedStrings.xml><?xml version="1.0" encoding="utf-8"?>
<sst xmlns="http://schemas.openxmlformats.org/spreadsheetml/2006/main" count="46" uniqueCount="32">
  <si>
    <t>Opt</t>
  </si>
  <si>
    <t>Grade</t>
  </si>
  <si>
    <t>CV</t>
  </si>
  <si>
    <t>cost_coal</t>
  </si>
  <si>
    <t>Transport</t>
  </si>
  <si>
    <t>Need</t>
  </si>
  <si>
    <t>weight_all</t>
  </si>
  <si>
    <t>cost_mix</t>
  </si>
  <si>
    <t>cost_buy</t>
  </si>
  <si>
    <t>cost_tran</t>
  </si>
  <si>
    <t>cost_all</t>
  </si>
  <si>
    <t>profit</t>
  </si>
  <si>
    <t>Washed smalls</t>
  </si>
  <si>
    <t>Singles</t>
  </si>
  <si>
    <t>Doubles</t>
  </si>
  <si>
    <t>conv</t>
  </si>
  <si>
    <t>比例</t>
  </si>
  <si>
    <t>单位花费</t>
  </si>
  <si>
    <t>单位利润</t>
  </si>
  <si>
    <t>总重量</t>
  </si>
  <si>
    <t>总Gj</t>
  </si>
  <si>
    <t>Unit Profit</t>
  </si>
  <si>
    <t>Option</t>
  </si>
  <si>
    <t>Post-Processing</t>
  </si>
  <si>
    <t>opt1</t>
  </si>
  <si>
    <t>opt2</t>
  </si>
  <si>
    <t>opt3</t>
  </si>
  <si>
    <t>opt4</t>
  </si>
  <si>
    <t>opt5</t>
  </si>
  <si>
    <t>opt6</t>
  </si>
  <si>
    <t>Total Profit</t>
  </si>
  <si>
    <t>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</si>
</sst>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>
                  <a:tint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50-426B-8305-519CBDCA32B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tint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50-426B-8305-519CBDCA32B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tint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50-426B-8305-519CBDCA32B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shade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50-426B-8305-519CBDCA32B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shade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50-426B-8305-519CBDCA32B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shade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750-426B-8305-519CBDCA32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Sheet1!$A$24:$A$29</c:f>
              <c:strCache>
                <c:ptCount val="6"/>
                <c:pt idx="0">
                  <c:v>opt1</c:v>
                </c:pt>
                <c:pt idx="1">
                  <c:v>opt2</c:v>
                </c:pt>
                <c:pt idx="2">
                  <c:v>opt3</c:v>
                </c:pt>
                <c:pt idx="3">
                  <c:v>opt4</c:v>
                </c:pt>
                <c:pt idx="4">
                  <c:v>opt5</c:v>
                </c:pt>
                <c:pt idx="5">
                  <c:v>opt6</c:v>
                </c:pt>
              </c:strCache>
            </c:strRef>
          </c:cat>
          <c:val>
            <c:numRef>
              <c:f>Sheet1!$B$24:$B$29</c:f>
              <c:numCache>
                <c:formatCode>0.0000</c:formatCode>
                <c:ptCount val="6"/>
                <c:pt idx="0">
                  <c:v>10.7</c:v>
                </c:pt>
                <c:pt idx="1">
                  <c:v>17.639130434782608</c:v>
                </c:pt>
                <c:pt idx="2">
                  <c:v>13.059999999999999</c:v>
                </c:pt>
                <c:pt idx="3">
                  <c:v>18.352830188679242</c:v>
                </c:pt>
                <c:pt idx="4">
                  <c:v>18.980645161290319</c:v>
                </c:pt>
                <c:pt idx="5">
                  <c:v>19.731249999999996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8-4E75-B583-D7093DF272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09019952"/>
        <c:axId val="609020368"/>
      </c:barChart>
      <c:catAx>
        <c:axId val="60901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020368"/>
        <c:crosses val="autoZero"/>
        <c:auto val="1"/>
        <c:lblAlgn val="ctr"/>
        <c:lblOffset val="100"/>
        <c:noMultiLvlLbl val="0"/>
      </c:catAx>
      <c:valAx>
        <c:axId val="60902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0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US">
                <a:solidFill>
                  <a:schemeClr val="tx1"/>
                </a:solidFill>
              </a:rPr>
              <a:t>Total</a:t>
            </a:r>
            <a:r>
              <a:rPr lang="en-US" baseline="0">
                <a:solidFill>
                  <a:schemeClr val="tx1"/>
                </a:solidFill>
              </a:rPr>
              <a:t> Weight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Sheet1!$D$23</c:f>
              <c:strCache>
                <c:ptCount val="1"/>
                <c:pt idx="0">
                  <c:v>Total 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Sheet1!$A$24:$A$30</c:f>
              <c:strCache>
                <c:ptCount val="7"/>
                <c:pt idx="0">
                  <c:v>opt1</c:v>
                </c:pt>
                <c:pt idx="1">
                  <c:v>opt2</c:v>
                </c:pt>
                <c:pt idx="2">
                  <c:v>opt3</c:v>
                </c:pt>
                <c:pt idx="3">
                  <c:v>opt4</c:v>
                </c:pt>
                <c:pt idx="4">
                  <c:v>opt5</c:v>
                </c:pt>
                <c:pt idx="5">
                  <c:v>opt6</c:v>
                </c:pt>
                <c:pt idx="6">
                  <c:v>Post-Processing</c:v>
                </c:pt>
              </c:strCache>
            </c:strRef>
          </c:cat>
          <c:val>
            <c:numRef>
              <c:f>Sheet1!$D$24:$D$30</c:f>
              <c:numCache>
                <c:formatCode>General</c:formatCode>
                <c:ptCount val="7"/>
                <c:pt idx="0">
                  <c:v>40000</c:v>
                </c:pt>
                <c:pt idx="1">
                  <c:v>25555.555555555555</c:v>
                </c:pt>
                <c:pt idx="2">
                  <c:v>33333.333333333328</c:v>
                </c:pt>
                <c:pt idx="3">
                  <c:v>24651.162790697676</c:v>
                </c:pt>
                <c:pt idx="4">
                  <c:v>23846.153846153848</c:v>
                </c:pt>
                <c:pt idx="5">
                  <c:v>22857.142857142855</c:v>
                </c:pt>
                <c:pt idx="6">
                  <c:v>19533.333333333332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8-41BF-A52C-E9152D4CB6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39659344"/>
        <c:axId val="639655600"/>
      </c:barChart>
      <c:valAx>
        <c:axId val="639655600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59344"/>
        <c:crosses val="max"/>
        <c:crossBetween val="between"/>
      </c:valAx>
      <c:catAx>
        <c:axId val="63965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55600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US">
                <a:solidFill>
                  <a:schemeClr val="tx1"/>
                </a:solidFill>
              </a:rPr>
              <a:t>Profit</a:t>
            </a:r>
          </a:p>
        </c:rich>
      </c:tx>
      <c:layout>
        <c:manualLayout>
          <c:xMode val="edge"/>
          <c:yMode val="edge"/>
          <c:x val="0.46654005376565655"/>
          <c:y val="1.6377953297470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Sheet1!$C$23</c:f>
              <c:strCache>
                <c:ptCount val="1"/>
                <c:pt idx="0">
                  <c:v>Total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Sheet1!$A$24:$A$29</c:f>
              <c:strCache>
                <c:ptCount val="6"/>
                <c:pt idx="0">
                  <c:v>opt1</c:v>
                </c:pt>
                <c:pt idx="1">
                  <c:v>opt2</c:v>
                </c:pt>
                <c:pt idx="2">
                  <c:v>opt3</c:v>
                </c:pt>
                <c:pt idx="3">
                  <c:v>opt4</c:v>
                </c:pt>
                <c:pt idx="4">
                  <c:v>opt5</c:v>
                </c:pt>
                <c:pt idx="5">
                  <c:v>opt6</c:v>
                </c:pt>
              </c:strCache>
            </c:strRef>
          </c:cat>
          <c:val>
            <c:numRef>
              <c:f>Sheet1!$C$24:$C$29</c:f>
              <c:numCache>
                <c:formatCode>General</c:formatCode>
                <c:ptCount val="6"/>
                <c:pt idx="0">
                  <c:v>427999.99999999983</c:v>
                </c:pt>
                <c:pt idx="1">
                  <c:v>450777.77777777769</c:v>
                </c:pt>
                <c:pt idx="2">
                  <c:v>435333.33333333326</c:v>
                </c:pt>
                <c:pt idx="3">
                  <c:v>452418.60465116275</c:v>
                </c:pt>
                <c:pt idx="4">
                  <c:v>452615.38461538457</c:v>
                </c:pt>
                <c:pt idx="5">
                  <c:v>450999.99999999994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5-4422-B45E-FF82771BDC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39659344"/>
        <c:axId val="639655600"/>
      </c:barChart>
      <c:valAx>
        <c:axId val="639655600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59344"/>
        <c:crosses val="max"/>
        <c:crossBetween val="between"/>
      </c:valAx>
      <c:catAx>
        <c:axId val="63965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55600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307945</xdr:colOff>
      <xdr:row>20</xdr:row>
      <xdr:rowOff>30576</xdr:rowOff>
    </xdr:from>
    <xdr:to>
      <xdr:col>22</xdr:col>
      <xdr:colOff>201705</xdr:colOff>
      <xdr:row>49</xdr:row>
      <xdr:rowOff>154038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ED42DB-89FE-4EE2-B2BA-DBDF21E6C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491765</xdr:colOff>
      <xdr:row>19</xdr:row>
      <xdr:rowOff>124989</xdr:rowOff>
    </xdr:from>
    <xdr:to>
      <xdr:col>35</xdr:col>
      <xdr:colOff>216358</xdr:colOff>
      <xdr:row>44</xdr:row>
      <xdr:rowOff>15085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5FC856-8106-4A6D-BBFE-C4B8B6E6A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33</xdr:row>
      <xdr:rowOff>0</xdr:rowOff>
    </xdr:from>
    <xdr:to>
      <xdr:col>48</xdr:col>
      <xdr:colOff>329710</xdr:colOff>
      <xdr:row>57</xdr:row>
      <xdr:rowOff>80596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6686D4-93E6-4839-8A22-95797C31F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0.07603</cdr:x>
      <cdr:y>0.03622</cdr:y>
    </cdr:from>
    <cdr:to>
      <cdr:x>0.1415</cdr:x>
      <cdr:y>0.08031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CC419EF-5498-4756-82AF-07C043652C6A}"/>
            </a:ext>
          </a:extLst>
        </cdr:cNvPr>
        <cdr:cNvSpPr txBox="1"/>
      </cdr:nvSpPr>
      <cdr:spPr>
        <a:xfrm xmlns:a="http://schemas.openxmlformats.org/drawingml/2006/main">
          <a:off x="527539" y="168519"/>
          <a:ext cx="454269" cy="2051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0.96422</cdr:x>
      <cdr:y>0.03576</cdr:y>
    </cdr:from>
    <cdr:to>
      <cdr:x>1</cdr:x>
      <cdr:y>0.07298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81BD1D37-45D5-431B-9B01-7D1CC1CEB70B}"/>
            </a:ext>
          </a:extLst>
        </cdr:cNvPr>
        <cdr:cNvSpPr txBox="1"/>
      </cdr:nvSpPr>
      <cdr:spPr>
        <a:xfrm xmlns:a="http://schemas.openxmlformats.org/drawingml/2006/main">
          <a:off x="6736029" y="166364"/>
          <a:ext cx="249976" cy="1732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0.07603</cdr:x>
      <cdr:y>0.03622</cdr:y>
    </cdr:from>
    <cdr:to>
      <cdr:x>0.1415</cdr:x>
      <cdr:y>0.08031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CC419EF-5498-4756-82AF-07C043652C6A}"/>
            </a:ext>
          </a:extLst>
        </cdr:cNvPr>
        <cdr:cNvSpPr txBox="1"/>
      </cdr:nvSpPr>
      <cdr:spPr>
        <a:xfrm xmlns:a="http://schemas.openxmlformats.org/drawingml/2006/main">
          <a:off x="527539" y="168519"/>
          <a:ext cx="454269" cy="2051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0.96422</cdr:x>
      <cdr:y>0.03576</cdr:y>
    </cdr:from>
    <cdr:to>
      <cdr:x>1</cdr:x>
      <cdr:y>0.07298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81BD1D37-45D5-431B-9B01-7D1CC1CEB70B}"/>
            </a:ext>
          </a:extLst>
        </cdr:cNvPr>
        <cdr:cNvSpPr txBox="1"/>
      </cdr:nvSpPr>
      <cdr:spPr>
        <a:xfrm xmlns:a="http://schemas.openxmlformats.org/drawingml/2006/main">
          <a:off x="6736029" y="166364"/>
          <a:ext cx="249976" cy="1732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£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topLeftCell="R5" zoomScale="70" zoomScaleNormal="70" workbookViewId="0">
      <selection activeCell="AM31" sqref="AM31"/>
    </sheetView>
  </sheetViews>
  <sheetFormatPr defaultColWidth="9" defaultRowHeight="15"/>
  <cols>
    <col min="2" max="2" width="13.7109375" customWidth="1"/>
    <col min="7" max="9" width="12.7109375"/>
    <col min="12" max="12" width="16.28515625" customWidth="1"/>
    <col min="13" max="13" width="10.7109375" customWidth="1"/>
    <col min="14" max="14" width="12.7109375"/>
    <col min="17" max="17" width="11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s="2" t="s">
        <v>19</v>
      </c>
      <c r="Q1" s="2" t="s">
        <v>20</v>
      </c>
    </row>
    <row r="2" spans="1:20">
      <c r="A2">
        <v>1</v>
      </c>
      <c r="B2" t="s">
        <v>12</v>
      </c>
      <c r="C2">
        <v>25</v>
      </c>
      <c r="D2">
        <v>1.2</v>
      </c>
      <c r="E2">
        <v>1.2</v>
      </c>
      <c r="G2">
        <f t="shared" ref="G2:G7" si="0">(24-23)/(C2-24)</f>
        <v>1</v>
      </c>
      <c r="H2">
        <f>G2+1</f>
        <v>2</v>
      </c>
      <c r="I2">
        <f>H2*0.5</f>
        <v>1</v>
      </c>
      <c r="J2">
        <f t="shared" ref="J2:J7" si="1">G2*C2*D2</f>
        <v>30</v>
      </c>
      <c r="K2">
        <f>G2*E2+H2*2</f>
        <v>5.2</v>
      </c>
      <c r="L2">
        <f>SUM(I2:K2)</f>
        <v>36.200000000000003</v>
      </c>
      <c r="M2">
        <f>1.2*24*H2-L2</f>
        <v>21.399999999999991</v>
      </c>
      <c r="N2">
        <f>M2*20000</f>
        <v>427999.99999999983</v>
      </c>
      <c r="P2">
        <f>20000*H2</f>
        <v>40000</v>
      </c>
      <c r="Q2">
        <f>24*P2</f>
        <v>960000</v>
      </c>
    </row>
    <row r="3" spans="1:20">
      <c r="A3">
        <v>2</v>
      </c>
      <c r="B3" t="s">
        <v>13</v>
      </c>
      <c r="C3">
        <v>27.6</v>
      </c>
      <c r="D3">
        <v>1.4</v>
      </c>
      <c r="E3">
        <v>1.2</v>
      </c>
      <c r="G3">
        <f t="shared" si="0"/>
        <v>0.27777777777777768</v>
      </c>
      <c r="H3">
        <f t="shared" ref="H3:H7" si="2">G3+1</f>
        <v>1.2777777777777777</v>
      </c>
      <c r="I3">
        <f t="shared" ref="I3:I8" si="3">H3*0.5</f>
        <v>0.63888888888888884</v>
      </c>
      <c r="J3">
        <f t="shared" si="1"/>
        <v>10.733333333333329</v>
      </c>
      <c r="K3">
        <f t="shared" ref="K3:K7" si="4">G3*E3+H3*2</f>
        <v>2.8888888888888884</v>
      </c>
      <c r="L3">
        <f t="shared" ref="L3:L8" si="5">SUM(I3:K3)</f>
        <v>14.261111111111106</v>
      </c>
      <c r="M3">
        <f>1.2*24*H3-L3</f>
        <v>22.538888888888884</v>
      </c>
      <c r="N3">
        <f t="shared" ref="N3:N7" si="6">M3*20000</f>
        <v>450777.77777777769</v>
      </c>
      <c r="P3">
        <f t="shared" ref="P3:P7" si="7">20000*H3</f>
        <v>25555.555555555555</v>
      </c>
      <c r="Q3">
        <f t="shared" ref="Q3:Q8" si="8">24*P3</f>
        <v>613333.33333333326</v>
      </c>
    </row>
    <row r="4" spans="1:20">
      <c r="A4">
        <v>3</v>
      </c>
      <c r="B4" t="s">
        <v>12</v>
      </c>
      <c r="C4">
        <v>25.5</v>
      </c>
      <c r="D4">
        <v>1.2</v>
      </c>
      <c r="E4">
        <v>2.5</v>
      </c>
      <c r="G4">
        <f t="shared" si="0"/>
        <v>0.66666666666666663</v>
      </c>
      <c r="H4">
        <f t="shared" si="2"/>
        <v>1.6666666666666665</v>
      </c>
      <c r="I4">
        <f t="shared" si="3"/>
        <v>0.83333333333333326</v>
      </c>
      <c r="J4">
        <f t="shared" si="1"/>
        <v>20.399999999999999</v>
      </c>
      <c r="K4">
        <f t="shared" si="4"/>
        <v>5</v>
      </c>
      <c r="L4">
        <f t="shared" si="5"/>
        <v>26.233333333333331</v>
      </c>
      <c r="M4">
        <f t="shared" ref="M4:M8" si="9">1.2*24*H4-L4</f>
        <v>21.766666666666662</v>
      </c>
      <c r="N4">
        <f t="shared" si="6"/>
        <v>435333.33333333326</v>
      </c>
      <c r="P4">
        <f t="shared" si="7"/>
        <v>33333.333333333328</v>
      </c>
      <c r="Q4">
        <f t="shared" si="8"/>
        <v>799999.99999999988</v>
      </c>
    </row>
    <row r="5" spans="1:20">
      <c r="A5">
        <v>4</v>
      </c>
      <c r="B5" t="s">
        <v>13</v>
      </c>
      <c r="C5">
        <v>28.3</v>
      </c>
      <c r="D5">
        <v>1.4</v>
      </c>
      <c r="E5">
        <v>2.5</v>
      </c>
      <c r="G5">
        <f t="shared" si="0"/>
        <v>0.23255813953488369</v>
      </c>
      <c r="H5">
        <f t="shared" si="2"/>
        <v>1.2325581395348837</v>
      </c>
      <c r="I5">
        <f t="shared" si="3"/>
        <v>0.61627906976744184</v>
      </c>
      <c r="J5">
        <f t="shared" si="1"/>
        <v>9.2139534883720913</v>
      </c>
      <c r="K5">
        <f t="shared" si="4"/>
        <v>3.0465116279069768</v>
      </c>
      <c r="L5">
        <f t="shared" si="5"/>
        <v>12.87674418604651</v>
      </c>
      <c r="M5">
        <f t="shared" si="9"/>
        <v>22.620930232558138</v>
      </c>
      <c r="N5">
        <f t="shared" si="6"/>
        <v>452418.60465116275</v>
      </c>
      <c r="P5">
        <f t="shared" si="7"/>
        <v>24651.162790697676</v>
      </c>
      <c r="Q5">
        <f t="shared" si="8"/>
        <v>591627.90697674418</v>
      </c>
    </row>
    <row r="6" spans="1:20">
      <c r="A6">
        <v>5</v>
      </c>
      <c r="B6" t="s">
        <v>13</v>
      </c>
      <c r="C6">
        <v>29.2</v>
      </c>
      <c r="D6">
        <v>1.4</v>
      </c>
      <c r="E6">
        <v>4.5</v>
      </c>
      <c r="G6">
        <f t="shared" si="0"/>
        <v>0.19230769230769235</v>
      </c>
      <c r="H6">
        <f t="shared" si="2"/>
        <v>1.1923076923076923</v>
      </c>
      <c r="I6">
        <f t="shared" si="3"/>
        <v>0.59615384615384615</v>
      </c>
      <c r="J6">
        <f t="shared" si="1"/>
        <v>7.8615384615384629</v>
      </c>
      <c r="K6">
        <f t="shared" si="4"/>
        <v>3.25</v>
      </c>
      <c r="L6">
        <f t="shared" si="5"/>
        <v>11.707692307692309</v>
      </c>
      <c r="M6">
        <f t="shared" si="9"/>
        <v>22.630769230769229</v>
      </c>
      <c r="N6">
        <f t="shared" si="6"/>
        <v>452615.38461538457</v>
      </c>
      <c r="P6">
        <f t="shared" si="7"/>
        <v>23846.153846153848</v>
      </c>
      <c r="Q6">
        <f t="shared" si="8"/>
        <v>572307.69230769237</v>
      </c>
    </row>
    <row r="7" spans="1:20">
      <c r="A7">
        <v>6</v>
      </c>
      <c r="B7" t="s">
        <v>14</v>
      </c>
      <c r="C7">
        <v>31</v>
      </c>
      <c r="D7">
        <v>1.55</v>
      </c>
      <c r="E7">
        <v>4.5</v>
      </c>
      <c r="G7">
        <f t="shared" si="0"/>
        <v>0.14285714285714285</v>
      </c>
      <c r="H7">
        <f t="shared" si="2"/>
        <v>1.1428571428571428</v>
      </c>
      <c r="I7">
        <f t="shared" si="3"/>
        <v>0.5714285714285714</v>
      </c>
      <c r="J7">
        <f t="shared" si="1"/>
        <v>6.8642857142857139</v>
      </c>
      <c r="K7">
        <f t="shared" si="4"/>
        <v>2.9285714285714284</v>
      </c>
      <c r="L7">
        <f t="shared" si="5"/>
        <v>10.364285714285714</v>
      </c>
      <c r="M7">
        <f t="shared" si="9"/>
        <v>22.549999999999997</v>
      </c>
      <c r="N7">
        <f t="shared" si="6"/>
        <v>450999.99999999994</v>
      </c>
      <c r="P7">
        <f t="shared" si="7"/>
        <v>22857.142857142855</v>
      </c>
      <c r="Q7">
        <f t="shared" si="8"/>
        <v>548571.42857142852</v>
      </c>
    </row>
    <row r="8" spans="1:20">
      <c r="A8">
        <v>7</v>
      </c>
      <c r="B8" t="s">
        <v>15</v>
      </c>
      <c r="C8">
        <v>24.5</v>
      </c>
      <c r="G8">
        <f>2/3</f>
        <v>0.66666666666666663</v>
      </c>
      <c r="H8">
        <f>2/3+0.93*(1-2/3)</f>
        <v>0.97666666666666668</v>
      </c>
      <c r="I8">
        <f t="shared" si="3"/>
        <v>0.48833333333333334</v>
      </c>
      <c r="J8">
        <f>G8*6</f>
        <v>4</v>
      </c>
      <c r="K8">
        <f>H8*2</f>
        <v>1.9533333333333334</v>
      </c>
      <c r="L8">
        <f t="shared" si="5"/>
        <v>6.4416666666666664</v>
      </c>
      <c r="M8">
        <f t="shared" si="9"/>
        <v>21.68633333333333</v>
      </c>
      <c r="N8">
        <v>418948</v>
      </c>
      <c r="P8">
        <v>19044</v>
      </c>
      <c r="Q8">
        <f t="shared" si="8"/>
        <v>457056</v>
      </c>
    </row>
    <row r="10" spans="1:20">
      <c r="B10" t="s">
        <v>1</v>
      </c>
      <c r="C10" t="s">
        <v>2</v>
      </c>
      <c r="D10" t="s">
        <v>3</v>
      </c>
      <c r="E10" t="s">
        <v>4</v>
      </c>
      <c r="G10" t="s">
        <v>16</v>
      </c>
      <c r="H10" t="s">
        <v>17</v>
      </c>
      <c r="I10" t="s">
        <v>18</v>
      </c>
      <c r="T10" s="5">
        <f>19044*21.99895025</f>
        <v>418948.008561</v>
      </c>
    </row>
    <row r="11" spans="1:20">
      <c r="B11" t="s">
        <v>12</v>
      </c>
      <c r="C11">
        <v>25</v>
      </c>
      <c r="D11">
        <v>1.2</v>
      </c>
      <c r="E11">
        <v>1.2</v>
      </c>
      <c r="G11">
        <f t="shared" ref="G11:G16" si="10">1/(C11-23)</f>
        <v>0.5</v>
      </c>
      <c r="H11">
        <f>(C11*D11+E11)*G11</f>
        <v>15.6</v>
      </c>
      <c r="I11">
        <f>24*1.2-2-0.5-H11</f>
        <v>10.699999999999998</v>
      </c>
      <c r="J11">
        <f>1-G11</f>
        <v>0.5</v>
      </c>
      <c r="K11">
        <f>20000/J11</f>
        <v>40000</v>
      </c>
      <c r="L11">
        <f>K11*I11</f>
        <v>427999.99999999988</v>
      </c>
    </row>
    <row r="12" spans="1:20">
      <c r="B12" t="s">
        <v>13</v>
      </c>
      <c r="C12">
        <v>27.6</v>
      </c>
      <c r="D12">
        <v>1.4</v>
      </c>
      <c r="E12">
        <v>1.2</v>
      </c>
      <c r="G12">
        <f t="shared" si="10"/>
        <v>0.21739130434782603</v>
      </c>
      <c r="H12">
        <f t="shared" ref="H12:H16" si="11">(C12*D12+E12)*G12</f>
        <v>8.6608695652173893</v>
      </c>
      <c r="I12">
        <f t="shared" ref="I12:I16" si="12">24*1.2-2-0.5-H12</f>
        <v>17.639130434782608</v>
      </c>
      <c r="J12">
        <f t="shared" ref="J12:J16" si="13">1-G12</f>
        <v>0.78260869565217395</v>
      </c>
      <c r="K12">
        <f t="shared" ref="K12:K16" si="14">20000/J12</f>
        <v>25555.555555555555</v>
      </c>
      <c r="L12">
        <f t="shared" ref="L12:L17" si="15">K12*I12</f>
        <v>450777.77777777775</v>
      </c>
    </row>
    <row r="13" spans="1:20">
      <c r="B13" t="s">
        <v>12</v>
      </c>
      <c r="C13">
        <v>25.5</v>
      </c>
      <c r="D13">
        <v>1.2</v>
      </c>
      <c r="E13">
        <v>2.5</v>
      </c>
      <c r="G13">
        <f t="shared" si="10"/>
        <v>0.4</v>
      </c>
      <c r="H13">
        <f t="shared" si="11"/>
        <v>13.239999999999998</v>
      </c>
      <c r="I13">
        <f t="shared" si="12"/>
        <v>13.059999999999999</v>
      </c>
      <c r="J13">
        <f t="shared" si="13"/>
        <v>0.6</v>
      </c>
      <c r="K13">
        <f t="shared" si="14"/>
        <v>33333.333333333336</v>
      </c>
      <c r="L13">
        <f t="shared" si="15"/>
        <v>435333.33333333331</v>
      </c>
    </row>
    <row r="14" spans="1:20">
      <c r="B14" t="s">
        <v>13</v>
      </c>
      <c r="C14">
        <v>28.3</v>
      </c>
      <c r="D14">
        <v>1.4</v>
      </c>
      <c r="E14">
        <v>2.5</v>
      </c>
      <c r="G14">
        <f t="shared" si="10"/>
        <v>0.18867924528301885</v>
      </c>
      <c r="H14">
        <f t="shared" si="11"/>
        <v>7.9471698113207534</v>
      </c>
      <c r="I14">
        <f t="shared" si="12"/>
        <v>18.352830188679242</v>
      </c>
      <c r="J14">
        <f t="shared" si="13"/>
        <v>0.81132075471698117</v>
      </c>
      <c r="K14">
        <f t="shared" si="14"/>
        <v>24651.162790697672</v>
      </c>
      <c r="L14">
        <f t="shared" si="15"/>
        <v>452418.60465116269</v>
      </c>
    </row>
    <row r="15" spans="1:20">
      <c r="B15" t="s">
        <v>13</v>
      </c>
      <c r="C15">
        <v>29.2</v>
      </c>
      <c r="D15">
        <v>1.4</v>
      </c>
      <c r="E15">
        <v>4.5</v>
      </c>
      <c r="G15">
        <f t="shared" si="10"/>
        <v>0.16129032258064518</v>
      </c>
      <c r="H15">
        <f t="shared" si="11"/>
        <v>7.3193548387096774</v>
      </c>
      <c r="I15">
        <f t="shared" si="12"/>
        <v>18.980645161290319</v>
      </c>
      <c r="J15">
        <f t="shared" si="13"/>
        <v>0.83870967741935476</v>
      </c>
      <c r="K15">
        <f t="shared" si="14"/>
        <v>23846.153846153848</v>
      </c>
      <c r="L15">
        <f t="shared" si="15"/>
        <v>452615.38461538457</v>
      </c>
    </row>
    <row r="16" spans="1:20">
      <c r="B16" t="s">
        <v>14</v>
      </c>
      <c r="C16">
        <v>31</v>
      </c>
      <c r="D16">
        <v>1.55</v>
      </c>
      <c r="E16">
        <v>4.5</v>
      </c>
      <c r="G16">
        <f t="shared" si="10"/>
        <v>0.125</v>
      </c>
      <c r="H16">
        <f t="shared" si="11"/>
        <v>6.5687500000000005</v>
      </c>
      <c r="I16" s="1">
        <f t="shared" si="12"/>
        <v>19.731249999999996</v>
      </c>
      <c r="J16">
        <f t="shared" si="13"/>
        <v>0.875</v>
      </c>
      <c r="K16">
        <f t="shared" si="14"/>
        <v>22857.142857142859</v>
      </c>
      <c r="L16">
        <f t="shared" si="15"/>
        <v>450999.99999999994</v>
      </c>
    </row>
    <row r="17" spans="1:12" s="1" customFormat="1">
      <c r="B17" s="4" t="s">
        <v>15</v>
      </c>
      <c r="C17" s="1">
        <v>24.5</v>
      </c>
      <c r="G17" s="1">
        <v>0.68259000000000003</v>
      </c>
      <c r="H17" s="1">
        <f>6*G17</f>
        <v>4.0955399999999997</v>
      </c>
      <c r="I17" s="1">
        <v>21.99895025</v>
      </c>
      <c r="K17" s="1">
        <f>20000/(G17+G18)</f>
        <v>19918.533199215206</v>
      </c>
      <c r="L17" s="1">
        <f t="shared" si="15"/>
        <v>438186.82090250868</v>
      </c>
    </row>
    <row r="18" spans="1:12">
      <c r="G18">
        <f>0.3215</f>
        <v>0.32150000000000001</v>
      </c>
      <c r="H18">
        <v>0.70089999999999997</v>
      </c>
    </row>
    <row r="20" spans="1:12">
      <c r="E20" s="3"/>
    </row>
    <row r="21" spans="1:12">
      <c r="H21">
        <f>G17+G18*0.93</f>
        <v>0.98158500000000004</v>
      </c>
    </row>
    <row r="23" spans="1:12">
      <c r="A23" s="5" t="s">
        <v>22</v>
      </c>
      <c r="B23" s="5" t="s">
        <v>21</v>
      </c>
      <c r="C23" s="5" t="s">
        <v>30</v>
      </c>
      <c r="D23" t="s">
        <v>31</v>
      </c>
    </row>
    <row r="24" spans="1:12">
      <c r="A24" s="5" t="s">
        <v>24</v>
      </c>
      <c r="B24" s="6">
        <v>10.7</v>
      </c>
      <c r="C24">
        <v>427999.99999999983</v>
      </c>
      <c r="D24">
        <v>40000</v>
      </c>
    </row>
    <row r="25" spans="1:12">
      <c r="A25" s="5" t="s">
        <v>25</v>
      </c>
      <c r="B25" s="6">
        <v>17.639130434782608</v>
      </c>
      <c r="C25">
        <v>450777.77777777769</v>
      </c>
      <c r="D25">
        <v>25555.555555555555</v>
      </c>
    </row>
    <row r="26" spans="1:12">
      <c r="A26" s="5" t="s">
        <v>26</v>
      </c>
      <c r="B26" s="6">
        <v>13.059999999999999</v>
      </c>
      <c r="C26">
        <v>435333.33333333326</v>
      </c>
      <c r="D26">
        <v>33333.333333333328</v>
      </c>
    </row>
    <row r="27" spans="1:12">
      <c r="A27" s="5" t="s">
        <v>27</v>
      </c>
      <c r="B27" s="6">
        <v>18.352830188679242</v>
      </c>
      <c r="C27">
        <v>452418.60465116275</v>
      </c>
      <c r="D27">
        <v>24651.162790697676</v>
      </c>
    </row>
    <row r="28" spans="1:12">
      <c r="A28" s="5" t="s">
        <v>28</v>
      </c>
      <c r="B28" s="6">
        <v>18.980645161290319</v>
      </c>
      <c r="C28">
        <v>452615.38461538457</v>
      </c>
      <c r="D28">
        <v>23846.153846153848</v>
      </c>
    </row>
    <row r="29" spans="1:12">
      <c r="A29" s="5" t="s">
        <v>29</v>
      </c>
      <c r="B29" s="6">
        <v>19.731249999999996</v>
      </c>
      <c r="C29">
        <v>450999.99999999994</v>
      </c>
      <c r="D29">
        <v>22857.142857142855</v>
      </c>
    </row>
    <row r="30" spans="1:12">
      <c r="A30" s="5" t="s">
        <v>23</v>
      </c>
      <c r="B30" s="6">
        <v>21.99895025</v>
      </c>
      <c r="C30">
        <v>418948</v>
      </c>
      <c r="D30">
        <v>19533.333333333332</v>
      </c>
    </row>
  </sheetData>
  <phoneticPr fontId="5" type="noConversion"/>
  <conditionalFormatting sqref="M2:M8">
    <cfRule type="top10" dxfId="1" priority="4" rank="1"/>
  </conditionalFormatting>
  <conditionalFormatting sqref="L11:L17">
    <cfRule type="top10" dxfId="0" priority="3" percent="1" rank="1"/>
  </conditionalFormatting>
  <conditionalFormatting sqref="I11:I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E9EC3-3D10-47BB-8FB4-259784E6B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Li</dc:creator>
  <cp:lastModifiedBy>Jimmy Li</cp:lastModifiedBy>
  <dcterms:created xsi:type="dcterms:W3CDTF">2015-06-05T18:17:00Z</dcterms:created>
  <dcterms:modified xsi:type="dcterms:W3CDTF">2022-04-16T08:46:31Z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4CB51E7D2A48412991D4AF33F79B9BF5</vt:lpwstr>
  </property>
  <property fmtid="{D5CDD505-2E9C-101B-9397-08002B2CF9AE}" pid="3" name="KSOProductBuildVer">
    <vt:lpwstr>2052-11.1.0.11365</vt:lpwstr>
  </property>
</Properties>
</file>