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Study\y3s1\大学物理\"/>
    </mc:Choice>
  </mc:AlternateContent>
  <xr:revisionPtr revIDLastSave="0" documentId="13_ncr:1_{A9ECECB3-E31F-483A-A1E5-A61B6410E1A5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7" i="3" l="1"/>
  <c r="D67" i="3"/>
  <c r="E67" i="3"/>
  <c r="B67" i="3"/>
  <c r="C65" i="3"/>
  <c r="D65" i="3"/>
  <c r="E65" i="3"/>
  <c r="B57" i="3"/>
  <c r="B58" i="3"/>
  <c r="B65" i="3"/>
  <c r="C59" i="3"/>
  <c r="C62" i="3"/>
  <c r="C63" i="3"/>
  <c r="D59" i="3"/>
  <c r="D62" i="3"/>
  <c r="D63" i="3"/>
  <c r="E59" i="3"/>
  <c r="E62" i="3"/>
  <c r="E63" i="3"/>
  <c r="B59" i="3"/>
  <c r="B62" i="3"/>
  <c r="B63" i="3"/>
  <c r="B60" i="3"/>
  <c r="E57" i="3"/>
  <c r="E58" i="3"/>
  <c r="D57" i="3"/>
  <c r="D58" i="3"/>
  <c r="C57" i="3"/>
  <c r="C58" i="3"/>
  <c r="I4" i="2"/>
  <c r="AH17" i="1"/>
  <c r="AE17" i="1"/>
  <c r="AE14" i="1"/>
  <c r="AE6" i="1"/>
  <c r="AB17" i="1" a="1"/>
  <c r="AB17" i="1"/>
  <c r="AC17" i="1"/>
  <c r="Z17" i="1"/>
  <c r="S17" i="1"/>
  <c r="T17" i="1"/>
  <c r="U17" i="1"/>
  <c r="V17" i="1"/>
  <c r="W17" i="1"/>
  <c r="R17" i="1"/>
  <c r="AK14" i="1"/>
  <c r="AB14" i="1" a="1"/>
  <c r="AB14" i="1"/>
  <c r="AB6" i="1" a="1"/>
  <c r="AB6" i="1"/>
  <c r="AG14" i="1"/>
  <c r="AK6" i="1"/>
  <c r="C3" i="1"/>
  <c r="R14" i="1"/>
  <c r="S14" i="1"/>
  <c r="T14" i="1"/>
  <c r="U14" i="1"/>
  <c r="V14" i="1"/>
  <c r="W14" i="1"/>
  <c r="X14" i="1"/>
  <c r="Y14" i="1"/>
  <c r="S6" i="1"/>
  <c r="T6" i="1"/>
  <c r="U6" i="1"/>
  <c r="V6" i="1"/>
  <c r="W6" i="1"/>
  <c r="X6" i="1"/>
  <c r="Y6" i="1"/>
  <c r="R6" i="1"/>
  <c r="Z6" i="1"/>
  <c r="AG6" i="1"/>
  <c r="Z14" i="1"/>
  <c r="AC14" i="1"/>
  <c r="AH14" i="1"/>
  <c r="AI14" i="1"/>
  <c r="AG17" i="1"/>
  <c r="AK17" i="1"/>
  <c r="AL14" i="1"/>
  <c r="AM14" i="1"/>
  <c r="AC6" i="1"/>
  <c r="AH6" i="1"/>
  <c r="AI17" i="1"/>
  <c r="AL17" i="1"/>
  <c r="AM17" i="1"/>
  <c r="AI6" i="1"/>
  <c r="AL6" i="1"/>
  <c r="A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<sst xmlns="http://schemas.openxmlformats.org/spreadsheetml/2006/main" count="36" uniqueCount="34">
  <si>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mv</t>
  </si>
  <si>
    <t>hz</t>
  </si>
  <si>
    <t>khz</t>
  </si>
  <si>
    <t>标准偏差</t>
  </si>
  <si>
    <t>A类不确定度</t>
  </si>
  <si>
    <t>delta L_i平均</t>
  </si>
  <si>
    <t>B类不确定度</t>
  </si>
  <si>
    <t>合成不确定度</t>
  </si>
  <si>
    <t>半波长的算数平均值</t>
  </si>
  <si>
    <t>不确定度</t>
  </si>
  <si>
    <t>表示</t>
  </si>
  <si>
    <t>声速</t>
  </si>
  <si>
    <t>波长的算数平均值</t>
  </si>
  <si>
    <t>截止电压</t>
  </si>
  <si>
    <t>距离</t>
    <phoneticPr fontId="0" type="noConversion"/>
  </si>
  <si>
    <t>基频共振频率</t>
    <phoneticPr fontId="0" type="noConversion"/>
  </si>
  <si>
    <t>小白</t>
    <phoneticPr fontId="0" type="noConversion"/>
  </si>
  <si>
    <t>大白</t>
    <phoneticPr fontId="0" type="noConversion"/>
  </si>
  <si>
    <t>小黄</t>
    <phoneticPr fontId="0" type="noConversion"/>
  </si>
  <si>
    <t>大黄</t>
    <phoneticPr fontId="0" type="noConversion"/>
  </si>
  <si>
    <t>试样</t>
  </si>
  <si>
    <t>基频共振频率</t>
  </si>
  <si>
    <t>小白</t>
  </si>
  <si>
    <t>大白</t>
  </si>
  <si>
    <t>小黄</t>
  </si>
  <si>
    <t>大黄</t>
  </si>
  <si>
    <t>试样</t>
    <rPh sb="0" eb="1">
      <t>shi yang</t>
    </rPh>
    <phoneticPr fontId="0" type="noConversion"/>
  </si>
  <si>
    <t>大黄</t>
    <rPh sb="0" eb="1">
      <t>da huang</t>
    </rPh>
    <phoneticPr fontId="0" type="noConversion"/>
  </si>
  <si>
    <t>小黄</t>
    <rPh sb="0" eb="1">
      <t>xiao huang</t>
    </rPh>
    <phoneticPr fontId="0" type="noConversion"/>
  </si>
  <si>
    <t>大白</t>
    <rPh sb="0" eb="1">
      <t>da bai</t>
    </rPh>
    <phoneticPr fontId="0" type="noConversion"/>
  </si>
  <si>
    <t>小白</t>
    <rPh sb="0" eb="1">
      <t>xiao bai</t>
    </rPh>
    <phoneticPr fontId="0" type="noConversion"/>
  </si>
  <si>
    <t>质量</t>
    <rPh sb="0" eb="1">
      <t>zhi liang</t>
    </rPh>
    <phoneticPr fontId="0" type="noConversion"/>
  </si>
  <si>
    <t>长度</t>
    <rPh sb="0" eb="1">
      <t>chang du</t>
    </rPh>
    <phoneticPr fontId="0" type="noConversion"/>
  </si>
  <si>
    <t>截面直径</t>
    <rPh sb="0" eb="1">
      <t>jie mian</t>
    </rPh>
    <rPh sb="2" eb="3">
      <t>zhi jing</t>
    </rPh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</si>
</sst>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_ "/>
    <numFmt numFmtId="166" formatCode="0.00_ "/>
    <numFmt numFmtId="167" formatCode="0.000_);[Red]\(0.0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vertical="center"/>
    </xf>
    <xf numFmtId="166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1"/>
          <c:order val="0"/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poly"/>
            <c:order val="2"/>
            <c:forward val="10"/>
            <c:dispRSqr val="0"/>
            <c:dispEq val="1"/>
            <c:trendlineLbl>
              <c:layout>
                <c:manualLayout>
                  <c:x val="0.511266404199475"/>
                  <c:y val="-0.62684857101195701"/>
                </c:manualLayout>
              </c:layout>
              <c:numFmt formatCode="General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x-none" sz="10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trendlineType val="poly"/>
            <c:order val="2"/>
            <c:forward val="30"/>
            <c:dispRSqr val="0"/>
            <c:dispEq val="0"/>
          </c:trendline>
          <c:trendline>
            <c:trendlineType val="poly"/>
            <c:order val="2"/>
            <c:dispRSqr val="0"/>
            <c:dispEq val="0"/>
          </c:trendline>
          <c:xVal>
            <c:numRef>
              <c:f>[1]Sheet1!$A$3:$A$7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[1]Sheet1!$B$3:$B$7</c:f>
              <c:numCache>
                <c:formatCode>General</c:formatCode>
                <c:ptCount val="5"/>
                <c:pt idx="0">
                  <c:v>1066.5999999999999</c:v>
                </c:pt>
                <c:pt idx="1">
                  <c:v>1063.9000000000001</c:v>
                </c:pt>
                <c:pt idx="2">
                  <c:v>1061.0999999999999</c:v>
                </c:pt>
                <c:pt idx="3">
                  <c:v>1059.2</c:v>
                </c:pt>
                <c:pt idx="4">
                  <c:v>1057.9000000000001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E82-43A6-9B26-36F8D7DF3B2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115126800"/>
        <c:axId val="2115129680"/>
      </c:scatterChart>
      <c:valAx>
        <c:axId val="211512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x-none" sz="10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129680"/>
        <c:crosses val="autoZero"/>
        <c:crossBetween val="midCat"/>
      </c:valAx>
      <c:valAx>
        <c:axId val="2115129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x-none" sz="10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126800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x-none"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lang="x-none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poly"/>
            <c:order val="2"/>
            <c:forward val="30"/>
            <c:dispRSqr val="0"/>
            <c:dispEq val="1"/>
            <c:trendlineLbl>
              <c:layout>
                <c:manualLayout>
                  <c:x val="0.31615594925634299"/>
                  <c:y val="-0.33572069116360498"/>
                </c:manualLayout>
              </c:layout>
              <c:numFmt formatCode="#,##0.00_);[Red]\(#,##0.00\)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x-none" sz="10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[1]Sheet1!$A$3:$A$7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[1]Sheet1!$C$3:$C$7</c:f>
              <c:numCache>
                <c:formatCode>General</c:formatCode>
                <c:ptCount val="5"/>
                <c:pt idx="0">
                  <c:v>840.6</c:v>
                </c:pt>
                <c:pt idx="1">
                  <c:v>834.6</c:v>
                </c:pt>
                <c:pt idx="2">
                  <c:v>831.2</c:v>
                </c:pt>
                <c:pt idx="3">
                  <c:v>828.5</c:v>
                </c:pt>
                <c:pt idx="4">
                  <c:v>826.5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7F-4CDC-845A-AF642F21BC5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115206336"/>
        <c:axId val="2115209120"/>
      </c:scatterChart>
      <c:valAx>
        <c:axId val="2115206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x-none" sz="10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209120"/>
        <c:crosses val="autoZero"/>
        <c:crossBetween val="midCat"/>
      </c:valAx>
      <c:valAx>
        <c:axId val="2115209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x-none" sz="10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206336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x-none"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lang="x-none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poly"/>
            <c:order val="2"/>
            <c:forward val="30"/>
            <c:dispRSqr val="0"/>
            <c:dispEq val="1"/>
            <c:trendlineLbl>
              <c:layout>
                <c:manualLayout>
                  <c:x val="0.32525737918492698"/>
                  <c:y val="-0.18485639295088099"/>
                </c:manualLayout>
              </c:layout>
              <c:numFmt formatCode="General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x-none" sz="10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[1]Sheet1!$A$3:$A$7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[1]Sheet1!$D$3:$D$7</c:f>
              <c:numCache>
                <c:formatCode>General</c:formatCode>
                <c:ptCount val="5"/>
                <c:pt idx="0">
                  <c:v>613.29999999999995</c:v>
                </c:pt>
                <c:pt idx="1">
                  <c:v>607</c:v>
                </c:pt>
                <c:pt idx="2">
                  <c:v>602</c:v>
                </c:pt>
                <c:pt idx="3">
                  <c:v>597.70000000000005</c:v>
                </c:pt>
                <c:pt idx="4">
                  <c:v>595.4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7F-4B13-807E-D9D2D787628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112077088"/>
        <c:axId val="2112236672"/>
      </c:scatterChart>
      <c:valAx>
        <c:axId val="2112077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x-none" sz="10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236672"/>
        <c:crosses val="autoZero"/>
        <c:crossBetween val="midCat"/>
      </c:valAx>
      <c:valAx>
        <c:axId val="2112236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x-none" sz="10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077088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x-none"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lang="x-none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poly"/>
            <c:order val="2"/>
            <c:forward val="30"/>
            <c:dispRSqr val="0"/>
            <c:dispEq val="1"/>
            <c:trendlineLbl>
              <c:layout>
                <c:manualLayout>
                  <c:x val="0.31206402318094401"/>
                  <c:y val="-0.591734908136483"/>
                </c:manualLayout>
              </c:layout>
              <c:numFmt formatCode="General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x-none" sz="10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[1]Sheet1!$A$3:$A$7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[1]Sheet1!$E$3:$E$7</c:f>
              <c:numCache>
                <c:formatCode>General</c:formatCode>
                <c:ptCount val="5"/>
                <c:pt idx="0">
                  <c:v>795.1</c:v>
                </c:pt>
                <c:pt idx="1">
                  <c:v>791.9</c:v>
                </c:pt>
                <c:pt idx="2">
                  <c:v>789</c:v>
                </c:pt>
                <c:pt idx="3">
                  <c:v>786.4</c:v>
                </c:pt>
                <c:pt idx="4">
                  <c:v>785.4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D6-4905-B719-03AF34EA3DE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114277136"/>
        <c:axId val="2114279856"/>
      </c:scatterChart>
      <c:valAx>
        <c:axId val="2114277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x-none" sz="10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279856"/>
        <c:crosses val="autoZero"/>
        <c:crossBetween val="midCat"/>
      </c:valAx>
      <c:valAx>
        <c:axId val="2114279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x-none" sz="10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277136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x-none"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lang="x-none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Sheet3!$B$3:$B$7</c:f>
              <c:numCache>
                <c:formatCode>0.0_ </c:formatCode>
                <c:ptCount val="5"/>
                <c:pt idx="0">
                  <c:v>1066.5999999999999</c:v>
                </c:pt>
                <c:pt idx="1">
                  <c:v>1063.9000000000001</c:v>
                </c:pt>
                <c:pt idx="2">
                  <c:v>1061.0999999999999</c:v>
                </c:pt>
                <c:pt idx="3">
                  <c:v>1059.2</c:v>
                </c:pt>
                <c:pt idx="4">
                  <c:v>1057.9000000000001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7A-4172-8A1E-BD1085B62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3288831"/>
        <c:axId val="1673289663"/>
      </c:lineChart>
      <c:catAx>
        <c:axId val="167328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289663"/>
        <c:crosses val="autoZero"/>
        <c:auto val="1"/>
        <c:lblAlgn val="ctr"/>
        <c:lblOffset val="100"/>
        <c:noMultiLvlLbl val="0"/>
      </c:catAx>
      <c:valAx>
        <c:axId val="167328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28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Sheet3!$C$3:$C$7</c:f>
              <c:numCache>
                <c:formatCode>0.0_ </c:formatCode>
                <c:ptCount val="5"/>
                <c:pt idx="0">
                  <c:v>840.6</c:v>
                </c:pt>
                <c:pt idx="1">
                  <c:v>834.6</c:v>
                </c:pt>
                <c:pt idx="2">
                  <c:v>831.2</c:v>
                </c:pt>
                <c:pt idx="3">
                  <c:v>828.5</c:v>
                </c:pt>
                <c:pt idx="4">
                  <c:v>826.5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3F-4811-B020-A9F2CAE6B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3288831"/>
        <c:axId val="1673289663"/>
      </c:lineChart>
      <c:catAx>
        <c:axId val="167328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289663"/>
        <c:crosses val="autoZero"/>
        <c:auto val="1"/>
        <c:lblAlgn val="ctr"/>
        <c:lblOffset val="100"/>
        <c:noMultiLvlLbl val="0"/>
      </c:catAx>
      <c:valAx>
        <c:axId val="167328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28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Sheet3!$D$3:$D$7</c:f>
              <c:numCache>
                <c:formatCode>0.0_ </c:formatCode>
                <c:ptCount val="5"/>
                <c:pt idx="0">
                  <c:v>613.29999999999995</c:v>
                </c:pt>
                <c:pt idx="1">
                  <c:v>607</c:v>
                </c:pt>
                <c:pt idx="2">
                  <c:v>602</c:v>
                </c:pt>
                <c:pt idx="3">
                  <c:v>597.70000000000005</c:v>
                </c:pt>
                <c:pt idx="4">
                  <c:v>595.4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3B-4B06-BDB6-DD15228FD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3288831"/>
        <c:axId val="1673289663"/>
      </c:lineChart>
      <c:catAx>
        <c:axId val="167328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289663"/>
        <c:crosses val="autoZero"/>
        <c:auto val="1"/>
        <c:lblAlgn val="ctr"/>
        <c:lblOffset val="100"/>
        <c:noMultiLvlLbl val="0"/>
      </c:catAx>
      <c:valAx>
        <c:axId val="167328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28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Sheet3!$E$3:$E$7</c:f>
              <c:numCache>
                <c:formatCode>0.0_ </c:formatCode>
                <c:ptCount val="5"/>
                <c:pt idx="0">
                  <c:v>795.1</c:v>
                </c:pt>
                <c:pt idx="1">
                  <c:v>791.9</c:v>
                </c:pt>
                <c:pt idx="2">
                  <c:v>789</c:v>
                </c:pt>
                <c:pt idx="3">
                  <c:v>786.4</c:v>
                </c:pt>
                <c:pt idx="4">
                  <c:v>785.4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C0-4697-AAFA-513BE71DA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3288831"/>
        <c:axId val="1673289663"/>
      </c:lineChart>
      <c:catAx>
        <c:axId val="167328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289663"/>
        <c:crosses val="autoZero"/>
        <c:auto val="1"/>
        <c:lblAlgn val="ctr"/>
        <c:lblOffset val="100"/>
        <c:noMultiLvlLbl val="0"/>
      </c:catAx>
      <c:valAx>
        <c:axId val="167328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28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67332</xdr:colOff>
      <xdr:row>8</xdr:row>
      <xdr:rowOff>9525</xdr:rowOff>
    </xdr:from>
    <xdr:to>
      <xdr:col>6</xdr:col>
      <xdr:colOff>524532</xdr:colOff>
      <xdr:row>24</xdr:row>
      <xdr:rowOff>9525</xdr:rowOff>
    </xdr:to>
    <xdr:graphicFrame macro="">
      <xdr:nvGraphicFramePr>
        <xdr:cNvPr id="4" name="图表 4">
          <a:extLst>
            <a:ext uri="{FF2B5EF4-FFF2-40B4-BE49-F238E27FC236}">
              <a16:creationId xmlns:a16="http://schemas.microsoft.com/office/drawing/2014/main" id="{6D189E4C-629A-4F81-ACFB-24DC20F53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543582</xdr:colOff>
      <xdr:row>8</xdr:row>
      <xdr:rowOff>5912</xdr:rowOff>
    </xdr:from>
    <xdr:to>
      <xdr:col>13</xdr:col>
      <xdr:colOff>314982</xdr:colOff>
      <xdr:row>24</xdr:row>
      <xdr:rowOff>5912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29BCE05C-D3D7-4F5B-B791-A8765E29A2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66675</xdr:colOff>
      <xdr:row>24</xdr:row>
      <xdr:rowOff>28575</xdr:rowOff>
    </xdr:from>
    <xdr:to>
      <xdr:col>6</xdr:col>
      <xdr:colOff>523875</xdr:colOff>
      <xdr:row>40</xdr:row>
      <xdr:rowOff>28575</xdr:rowOff>
    </xdr:to>
    <xdr:graphicFrame macro="">
      <xdr:nvGraphicFramePr>
        <xdr:cNvPr id="6" name="图表 7">
          <a:extLst>
            <a:ext uri="{FF2B5EF4-FFF2-40B4-BE49-F238E27FC236}">
              <a16:creationId xmlns:a16="http://schemas.microsoft.com/office/drawing/2014/main" id="{F4C3BA13-70DE-4DB8-9178-15A7FE9144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533400</xdr:colOff>
      <xdr:row>24</xdr:row>
      <xdr:rowOff>28575</xdr:rowOff>
    </xdr:from>
    <xdr:to>
      <xdr:col>13</xdr:col>
      <xdr:colOff>304800</xdr:colOff>
      <xdr:row>40</xdr:row>
      <xdr:rowOff>28575</xdr:rowOff>
    </xdr:to>
    <xdr:graphicFrame macro="">
      <xdr:nvGraphicFramePr>
        <xdr:cNvPr id="7" name="图表 10">
          <a:extLst>
            <a:ext uri="{FF2B5EF4-FFF2-40B4-BE49-F238E27FC236}">
              <a16:creationId xmlns:a16="http://schemas.microsoft.com/office/drawing/2014/main" id="{D8E8A869-EA9B-41BA-92A6-10C6201322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233198</xdr:colOff>
      <xdr:row>9</xdr:row>
      <xdr:rowOff>103132</xdr:rowOff>
    </xdr:from>
    <xdr:to>
      <xdr:col>21</xdr:col>
      <xdr:colOff>528802</xdr:colOff>
      <xdr:row>23</xdr:row>
      <xdr:rowOff>179332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5210C2F-6F90-ED95-1C86-CF582215A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249621</xdr:colOff>
      <xdr:row>24</xdr:row>
      <xdr:rowOff>98534</xdr:rowOff>
    </xdr:from>
    <xdr:to>
      <xdr:col>21</xdr:col>
      <xdr:colOff>545225</xdr:colOff>
      <xdr:row>38</xdr:row>
      <xdr:rowOff>174734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1DC0150-9A18-4CA4-81A6-DA2D95AC8A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151086</xdr:colOff>
      <xdr:row>9</xdr:row>
      <xdr:rowOff>59120</xdr:rowOff>
    </xdr:from>
    <xdr:to>
      <xdr:col>29</xdr:col>
      <xdr:colOff>446689</xdr:colOff>
      <xdr:row>23</xdr:row>
      <xdr:rowOff>135320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B4F6CA4-7F4E-4D5C-8A9D-7EDC3DDD37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111673</xdr:colOff>
      <xdr:row>24</xdr:row>
      <xdr:rowOff>52552</xdr:rowOff>
    </xdr:from>
    <xdr:to>
      <xdr:col>29</xdr:col>
      <xdr:colOff>407276</xdr:colOff>
      <xdr:row>38</xdr:row>
      <xdr:rowOff>128752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DB7C830-63AE-4A7F-B5DA-F09221BE14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24871\Documents\Tencent%20Files\2487163254\FileRecv\&#22823;&#23398;&#29289;&#29702;&#23454;&#39564;1\&#26472;&#27663;&#27169;&#37327;&#27979;&#37327;&#23454;&#39564;\&#26472;&#27663;&#27169;&#3732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A3">
            <v>5</v>
          </cell>
          <cell r="B3">
            <v>1066.5999999999999</v>
          </cell>
          <cell r="C3">
            <v>840.6</v>
          </cell>
          <cell r="D3">
            <v>613.29999999999995</v>
          </cell>
          <cell r="E3">
            <v>795.1</v>
          </cell>
        </row>
        <row r="4">
          <cell r="A4">
            <v>10</v>
          </cell>
          <cell r="B4">
            <v>1063.9000000000001</v>
          </cell>
          <cell r="C4">
            <v>834.6</v>
          </cell>
          <cell r="D4">
            <v>607</v>
          </cell>
          <cell r="E4">
            <v>791.9</v>
          </cell>
        </row>
        <row r="5">
          <cell r="A5">
            <v>15</v>
          </cell>
          <cell r="B5">
            <v>1061.0999999999999</v>
          </cell>
          <cell r="C5">
            <v>831.2</v>
          </cell>
          <cell r="D5">
            <v>602</v>
          </cell>
          <cell r="E5">
            <v>789</v>
          </cell>
        </row>
        <row r="6">
          <cell r="A6">
            <v>20</v>
          </cell>
          <cell r="B6">
            <v>1059.2</v>
          </cell>
          <cell r="C6">
            <v>828.5</v>
          </cell>
          <cell r="D6">
            <v>597.70000000000005</v>
          </cell>
          <cell r="E6">
            <v>786.4</v>
          </cell>
        </row>
        <row r="7">
          <cell r="A7">
            <v>25</v>
          </cell>
          <cell r="B7">
            <v>1057.9000000000001</v>
          </cell>
          <cell r="C7">
            <v>826.5</v>
          </cell>
          <cell r="D7">
            <v>595.4</v>
          </cell>
          <cell r="E7">
            <v>785.4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4"/>
  <sheetViews>
    <sheetView workbookViewId="0">
      <selection activeCell="AL17" sqref="AL17"/>
    </sheetView>
  </sheetViews>
  <sheetFormatPr defaultRowHeight="15" x14ac:dyDescent="0.25"/>
  <cols>
    <col min="28" max="28" width="16" customWidth="1"/>
    <col min="29" max="29" width="14.7109375" customWidth="1"/>
    <col min="30" max="30" width="12.42578125" customWidth="1"/>
    <col min="31" max="31" width="14.7109375" bestFit="1" customWidth="1"/>
    <col min="33" max="33" width="20.85546875" customWidth="1"/>
    <col min="34" max="34" width="13.5703125" customWidth="1"/>
    <col min="35" max="35" width="30.140625" customWidth="1"/>
    <col min="37" max="37" width="16.7109375" bestFit="1" customWidth="1"/>
    <col min="38" max="38" width="14.7109375" bestFit="1" customWidth="1"/>
    <col min="39" max="39" width="9.140625" customWidth="1"/>
  </cols>
  <sheetData>
    <row r="1" spans="1:42" x14ac:dyDescent="0.25">
      <c r="A1">
        <v>1</v>
      </c>
    </row>
    <row r="2" spans="1:42" x14ac:dyDescent="0.25">
      <c r="A2">
        <v>40</v>
      </c>
      <c r="B2" t="s">
        <v>0</v>
      </c>
    </row>
    <row r="3" spans="1:42" x14ac:dyDescent="0.25">
      <c r="A3">
        <v>38.049999999999997</v>
      </c>
      <c r="B3" t="s">
        <v>2</v>
      </c>
      <c r="C3">
        <f>A3*1000</f>
        <v>38050</v>
      </c>
      <c r="D3" t="s">
        <v>1</v>
      </c>
    </row>
    <row r="5" spans="1:42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Z5" t="s">
        <v>5</v>
      </c>
      <c r="AB5" t="s">
        <v>3</v>
      </c>
      <c r="AC5" t="s">
        <v>4</v>
      </c>
      <c r="AD5" t="s">
        <v>6</v>
      </c>
      <c r="AE5" t="s">
        <v>7</v>
      </c>
      <c r="AG5" t="s">
        <v>8</v>
      </c>
      <c r="AH5" t="s">
        <v>9</v>
      </c>
      <c r="AI5" t="s">
        <v>10</v>
      </c>
      <c r="AK5" t="s">
        <v>11</v>
      </c>
      <c r="AL5" t="s">
        <v>9</v>
      </c>
      <c r="AM5" t="s">
        <v>10</v>
      </c>
    </row>
    <row r="6" spans="1:42" x14ac:dyDescent="0.25">
      <c r="A6">
        <v>177.5</v>
      </c>
      <c r="B6">
        <v>182.1</v>
      </c>
      <c r="C6">
        <v>187</v>
      </c>
      <c r="D6">
        <v>191</v>
      </c>
      <c r="E6">
        <v>196</v>
      </c>
      <c r="F6">
        <v>200.5</v>
      </c>
      <c r="G6">
        <v>205.1</v>
      </c>
      <c r="H6">
        <v>209.6</v>
      </c>
      <c r="I6">
        <v>214.1</v>
      </c>
      <c r="J6">
        <v>219</v>
      </c>
      <c r="K6">
        <v>223.5</v>
      </c>
      <c r="L6">
        <v>228</v>
      </c>
      <c r="M6">
        <v>232.6</v>
      </c>
      <c r="N6">
        <v>237.1</v>
      </c>
      <c r="O6">
        <v>241.9</v>
      </c>
      <c r="P6">
        <v>246.5</v>
      </c>
      <c r="R6">
        <f t="shared" ref="R6:Y6" si="0">I6-A6</f>
        <v>36.599999999999994</v>
      </c>
      <c r="S6">
        <f t="shared" si="0"/>
        <v>36.900000000000006</v>
      </c>
      <c r="T6">
        <f t="shared" si="0"/>
        <v>36.5</v>
      </c>
      <c r="U6">
        <f t="shared" si="0"/>
        <v>37</v>
      </c>
      <c r="V6">
        <f t="shared" si="0"/>
        <v>36.599999999999994</v>
      </c>
      <c r="W6">
        <f t="shared" si="0"/>
        <v>36.599999999999994</v>
      </c>
      <c r="X6">
        <f t="shared" si="0"/>
        <v>36.800000000000011</v>
      </c>
      <c r="Y6">
        <f t="shared" si="0"/>
        <v>36.900000000000006</v>
      </c>
      <c r="Z6">
        <f>SUM(R6:Y6)/8</f>
        <v>36.737499999999997</v>
      </c>
      <c r="AB6" s="1" cm="1">
        <f t="array" ref="AB6">SQRT(SUM((R6:Y6-Z6)^2)/7)</f>
        <v>0.18468119248354517</v>
      </c>
      <c r="AC6" s="1">
        <f>2.37*AB6/SQRT(8)</f>
        <v>0.15474834842183841</v>
      </c>
      <c r="AD6" s="1">
        <v>0.05</v>
      </c>
      <c r="AE6" s="1">
        <f>SQRT(AC6^2+AD6^2)</f>
        <v>0.16262549412465038</v>
      </c>
      <c r="AF6" s="1"/>
      <c r="AG6" s="1">
        <f>Z6/8</f>
        <v>4.5921874999999996</v>
      </c>
      <c r="AH6" s="1">
        <f>AE6/8</f>
        <v>2.0328186765581298E-2</v>
      </c>
      <c r="AI6" s="1" t="str">
        <f>_xlfn.CONCAT("(", AG6, " ± ", AH6, ")")</f>
        <v>(4.5921875 ± 0.0203281867655813)</v>
      </c>
      <c r="AJ6" s="1"/>
      <c r="AK6" s="1">
        <f>2*$A$3*AG6</f>
        <v>349.46546874999996</v>
      </c>
      <c r="AL6" s="1">
        <f>SQRT((0.001/$A$3)^2+(AH6/AG6)^2)*AK6</f>
        <v>1.5470022763912199</v>
      </c>
      <c r="AM6" s="1" t="str">
        <f>_xlfn.CONCAT("(", AK6, " ± ", AL6, ")")</f>
        <v>(349.46546875 ± 1.54700227639122)</v>
      </c>
      <c r="AN6" s="1"/>
      <c r="AO6" s="1"/>
      <c r="AP6" s="1"/>
    </row>
    <row r="7" spans="1:42" x14ac:dyDescent="0.25"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2">
        <v>1</v>
      </c>
      <c r="B13" s="2">
        <v>2</v>
      </c>
      <c r="C13" s="2">
        <v>3</v>
      </c>
      <c r="D13" s="2">
        <v>4</v>
      </c>
      <c r="E13" s="2">
        <v>5</v>
      </c>
      <c r="F13" s="2">
        <v>6</v>
      </c>
      <c r="G13" s="2">
        <v>7</v>
      </c>
      <c r="H13" s="2">
        <v>8</v>
      </c>
      <c r="I13" s="2">
        <v>9</v>
      </c>
      <c r="J13" s="2">
        <v>10</v>
      </c>
      <c r="K13" s="2">
        <v>11</v>
      </c>
      <c r="L13" s="2">
        <v>12</v>
      </c>
      <c r="M13" s="2">
        <v>13</v>
      </c>
      <c r="N13" s="2">
        <v>14</v>
      </c>
      <c r="O13" s="2">
        <v>15</v>
      </c>
      <c r="P13" s="2">
        <v>16</v>
      </c>
      <c r="AB13" s="1"/>
      <c r="AC13" s="1"/>
      <c r="AD13" s="1"/>
      <c r="AE13" s="1"/>
      <c r="AF13" s="1"/>
      <c r="AG13" s="1" t="s">
        <v>12</v>
      </c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>
        <v>43.5</v>
      </c>
      <c r="B14">
        <v>52.5</v>
      </c>
      <c r="C14">
        <v>62</v>
      </c>
      <c r="D14">
        <v>71.099999999999994</v>
      </c>
      <c r="E14">
        <v>80.099999999999994</v>
      </c>
      <c r="F14">
        <v>89.5</v>
      </c>
      <c r="G14">
        <v>98.1</v>
      </c>
      <c r="H14">
        <v>107.5</v>
      </c>
      <c r="I14">
        <v>116.1</v>
      </c>
      <c r="J14">
        <v>125.5</v>
      </c>
      <c r="K14">
        <v>135</v>
      </c>
      <c r="L14">
        <v>144.1</v>
      </c>
      <c r="M14">
        <v>153.19999999999999</v>
      </c>
      <c r="N14">
        <v>162.9</v>
      </c>
      <c r="O14">
        <v>171.5</v>
      </c>
      <c r="P14">
        <v>180.5</v>
      </c>
      <c r="R14">
        <f t="shared" ref="R14" si="1">I14-A14</f>
        <v>72.599999999999994</v>
      </c>
      <c r="S14">
        <f t="shared" ref="S14" si="2">J14-B14</f>
        <v>73</v>
      </c>
      <c r="T14">
        <f t="shared" ref="T14" si="3">K14-C14</f>
        <v>73</v>
      </c>
      <c r="U14">
        <f t="shared" ref="U14" si="4">L14-D14</f>
        <v>73</v>
      </c>
      <c r="V14">
        <f t="shared" ref="V14" si="5">M14-E14</f>
        <v>73.099999999999994</v>
      </c>
      <c r="W14">
        <f t="shared" ref="W14" si="6">N14-F14</f>
        <v>73.400000000000006</v>
      </c>
      <c r="X14">
        <f t="shared" ref="X14" si="7">O14-G14</f>
        <v>73.400000000000006</v>
      </c>
      <c r="Y14">
        <f t="shared" ref="Y14" si="8">P14-H14</f>
        <v>73</v>
      </c>
      <c r="Z14">
        <f t="shared" ref="Z14" si="9">SUM(R14:Y14)/8</f>
        <v>73.0625</v>
      </c>
      <c r="AB14" s="1" cm="1">
        <f t="array" ref="AB14">SQRT(SUM((R14:Y14-Z14)^2)/7)</f>
        <v>0.25599944196368096</v>
      </c>
      <c r="AC14" s="1">
        <f t="shared" ref="AC14" si="10">2.37*AB14/SQRT(8)</f>
        <v>0.21450744555010162</v>
      </c>
      <c r="AD14" s="1">
        <v>0.05</v>
      </c>
      <c r="AE14" s="1">
        <f>SQRT(AD14^2+AC14^2)</f>
        <v>0.22025767681610967</v>
      </c>
      <c r="AF14" s="1"/>
      <c r="AG14" s="1">
        <f t="shared" ref="AG14:AG17" si="11">Z14/8</f>
        <v>9.1328125</v>
      </c>
      <c r="AH14" s="1">
        <f t="shared" ref="AH14" si="12">AE14/8</f>
        <v>2.7532209602013708E-2</v>
      </c>
      <c r="AI14" s="1" t="str">
        <f t="shared" ref="AI14:AI17" si="13">_xlfn.CONCAT("(", AG14, " ± ", AH14, ")")</f>
        <v>(9.1328125 ± 0.0275322096020137)</v>
      </c>
      <c r="AJ14" s="1"/>
      <c r="AK14" s="1">
        <f>$A$3*AG14</f>
        <v>347.50351562499998</v>
      </c>
      <c r="AL14" s="1">
        <f t="shared" ref="AL14:AL17" si="14">SQRT((0.001/$A$3)^2+(AH14/AG14)^2)*AK14</f>
        <v>1.0476403837919217</v>
      </c>
      <c r="AM14" s="1" t="str">
        <f t="shared" ref="AM14:AM17" si="15">_xlfn.CONCAT("(", AK14, " ± ", AL14, ")")</f>
        <v>(347.503515625 ± 1.04764038379192)</v>
      </c>
      <c r="AN14" s="1"/>
      <c r="AO14" s="1"/>
      <c r="AP14" s="1"/>
    </row>
    <row r="15" spans="1:42" x14ac:dyDescent="0.25"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2">
        <v>1</v>
      </c>
      <c r="B16" s="2">
        <v>2</v>
      </c>
      <c r="C16" s="2">
        <v>3</v>
      </c>
      <c r="D16" s="2">
        <v>4</v>
      </c>
      <c r="E16" s="2">
        <v>5</v>
      </c>
      <c r="F16" s="2">
        <v>6</v>
      </c>
      <c r="G16" s="2">
        <v>7</v>
      </c>
      <c r="H16" s="2">
        <v>8</v>
      </c>
      <c r="I16" s="2">
        <v>9</v>
      </c>
      <c r="J16" s="2">
        <v>10</v>
      </c>
      <c r="K16" s="2">
        <v>11</v>
      </c>
      <c r="L16" s="2">
        <v>12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>
        <v>21</v>
      </c>
      <c r="B17">
        <v>45.9</v>
      </c>
      <c r="C17">
        <v>67.099999999999994</v>
      </c>
      <c r="D17">
        <v>88.1</v>
      </c>
      <c r="E17">
        <v>109.1</v>
      </c>
      <c r="F17">
        <v>129.9</v>
      </c>
      <c r="G17">
        <v>150.5</v>
      </c>
      <c r="H17">
        <v>171</v>
      </c>
      <c r="I17">
        <v>189.9</v>
      </c>
      <c r="J17">
        <v>209.2</v>
      </c>
      <c r="K17">
        <v>229.1</v>
      </c>
      <c r="L17">
        <v>247.9</v>
      </c>
      <c r="R17">
        <f>G17-A17</f>
        <v>129.5</v>
      </c>
      <c r="S17">
        <f t="shared" ref="S17:W17" si="16">H17-B17</f>
        <v>125.1</v>
      </c>
      <c r="T17">
        <f t="shared" si="16"/>
        <v>122.80000000000001</v>
      </c>
      <c r="U17">
        <f t="shared" si="16"/>
        <v>121.1</v>
      </c>
      <c r="V17">
        <f t="shared" si="16"/>
        <v>120</v>
      </c>
      <c r="W17">
        <f t="shared" si="16"/>
        <v>118</v>
      </c>
      <c r="Z17">
        <f>SUM(R17:W17)/6</f>
        <v>122.75</v>
      </c>
      <c r="AB17" s="1" cm="1">
        <f t="array" ref="AB17">SQRT(SUM((R17:W17-Z17)^2)/5)</f>
        <v>4.0971941618624808</v>
      </c>
      <c r="AC17" s="1">
        <f>2.37*AB17/SQRT(6)</f>
        <v>3.9642338541009412</v>
      </c>
      <c r="AD17" s="1">
        <v>0.05</v>
      </c>
      <c r="AE17" s="1">
        <f>SQRT(AC17^2+AD17^2)</f>
        <v>3.9645491610017904</v>
      </c>
      <c r="AF17" s="1"/>
      <c r="AG17" s="1">
        <f t="shared" si="11"/>
        <v>15.34375</v>
      </c>
      <c r="AH17" s="1">
        <f>AE17/6</f>
        <v>0.66075819350029841</v>
      </c>
      <c r="AI17" s="1" t="str">
        <f t="shared" si="13"/>
        <v>(15.34375 ± 0.660758193500298)</v>
      </c>
      <c r="AJ17" s="1"/>
      <c r="AK17" s="1">
        <f t="shared" ref="AK17" si="17">$A$3*AG17</f>
        <v>583.82968749999998</v>
      </c>
      <c r="AL17" s="1">
        <f t="shared" si="14"/>
        <v>25.141853944733398</v>
      </c>
      <c r="AM17" s="1" t="str">
        <f t="shared" si="15"/>
        <v>(583.8296875 ± 25.1418539447334)</v>
      </c>
      <c r="AN17" s="1"/>
      <c r="AO17" s="1"/>
      <c r="AP17" s="1"/>
    </row>
    <row r="18" spans="1:42" x14ac:dyDescent="0.25"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6F63-3304-495A-BCF5-BA8859AF956F}">
  <dimension ref="B2:AD35"/>
  <sheetViews>
    <sheetView workbookViewId="0">
      <selection activeCell="C35" sqref="C35:M35"/>
    </sheetView>
  </sheetViews>
  <sheetFormatPr defaultRowHeight="15" x14ac:dyDescent="0.25"/>
  <sheetData>
    <row r="2" spans="2:30" x14ac:dyDescent="0.25">
      <c r="C2" s="2">
        <v>365</v>
      </c>
      <c r="D2" s="2">
        <v>404.7</v>
      </c>
      <c r="E2" s="2">
        <v>435.8</v>
      </c>
      <c r="F2" s="2">
        <v>546.1</v>
      </c>
      <c r="G2" s="2">
        <v>577</v>
      </c>
    </row>
    <row r="3" spans="2:30" x14ac:dyDescent="0.25">
      <c r="C3" s="2">
        <v>8.2140000000000004</v>
      </c>
      <c r="D3" s="2">
        <v>7.4080000000000004</v>
      </c>
      <c r="E3" s="2">
        <v>6.8789999999999996</v>
      </c>
      <c r="F3" s="2">
        <v>5.49</v>
      </c>
      <c r="G3" s="2">
        <v>5.1959999999999997</v>
      </c>
    </row>
    <row r="4" spans="2:30" x14ac:dyDescent="0.25">
      <c r="B4" t="s">
        <v>13</v>
      </c>
      <c r="C4">
        <v>-1.788</v>
      </c>
      <c r="D4">
        <v>-1.6060000000000001</v>
      </c>
      <c r="E4">
        <v>-1.35</v>
      </c>
      <c r="F4">
        <v>-0.79</v>
      </c>
      <c r="G4">
        <v>-0.69799999999999995</v>
      </c>
      <c r="I4">
        <f>C4*EXP(1)</f>
        <v>-4.8602879092847724</v>
      </c>
    </row>
    <row r="6" spans="2:30" x14ac:dyDescent="0.25">
      <c r="C6" s="2">
        <v>365</v>
      </c>
      <c r="D6" s="2">
        <v>404.7</v>
      </c>
      <c r="E6" s="2">
        <v>435.8</v>
      </c>
      <c r="F6" s="2">
        <v>546.1</v>
      </c>
      <c r="G6" s="2">
        <v>577</v>
      </c>
    </row>
    <row r="7" spans="2:30" x14ac:dyDescent="0.25">
      <c r="C7" s="2">
        <v>8.2140000000000004</v>
      </c>
      <c r="D7" s="2">
        <v>7.4080000000000004</v>
      </c>
      <c r="E7" s="2">
        <v>6.8789999999999996</v>
      </c>
      <c r="F7" s="2">
        <v>5.49</v>
      </c>
      <c r="G7" s="2">
        <v>5.1959999999999997</v>
      </c>
    </row>
    <row r="8" spans="2:30" x14ac:dyDescent="0.25">
      <c r="B8">
        <v>-1</v>
      </c>
      <c r="C8" s="3">
        <v>0</v>
      </c>
      <c r="D8" s="3">
        <v>0.1</v>
      </c>
      <c r="E8" s="3">
        <v>0</v>
      </c>
      <c r="F8" s="3">
        <v>0</v>
      </c>
      <c r="G8" s="3">
        <v>0</v>
      </c>
    </row>
    <row r="9" spans="2:30" x14ac:dyDescent="0.25">
      <c r="B9">
        <v>0</v>
      </c>
      <c r="C9" s="3">
        <v>0.7</v>
      </c>
      <c r="D9">
        <v>0.9</v>
      </c>
      <c r="E9" s="3">
        <v>1.8</v>
      </c>
      <c r="F9" s="3">
        <v>0.1</v>
      </c>
      <c r="G9" s="3">
        <v>0</v>
      </c>
      <c r="K9">
        <v>-1</v>
      </c>
      <c r="L9">
        <v>0</v>
      </c>
      <c r="M9">
        <v>1</v>
      </c>
      <c r="N9">
        <v>2</v>
      </c>
      <c r="O9">
        <v>3</v>
      </c>
      <c r="P9">
        <v>4</v>
      </c>
      <c r="Q9">
        <v>5</v>
      </c>
      <c r="R9">
        <v>6</v>
      </c>
      <c r="S9">
        <v>7</v>
      </c>
      <c r="T9">
        <v>8</v>
      </c>
      <c r="U9">
        <v>9</v>
      </c>
      <c r="V9">
        <v>10</v>
      </c>
      <c r="W9">
        <v>15</v>
      </c>
      <c r="X9">
        <v>20</v>
      </c>
      <c r="Y9">
        <v>25</v>
      </c>
      <c r="Z9">
        <v>30</v>
      </c>
      <c r="AA9">
        <v>35</v>
      </c>
      <c r="AB9">
        <v>40</v>
      </c>
      <c r="AC9">
        <v>45</v>
      </c>
      <c r="AD9">
        <v>50</v>
      </c>
    </row>
    <row r="10" spans="2:30" x14ac:dyDescent="0.25">
      <c r="B10">
        <v>1</v>
      </c>
      <c r="C10" s="3">
        <v>1.7</v>
      </c>
      <c r="D10">
        <v>2.2000000000000002</v>
      </c>
      <c r="E10" s="3">
        <v>4.3</v>
      </c>
      <c r="F10" s="3">
        <v>0.7</v>
      </c>
      <c r="G10" s="3">
        <v>0.3</v>
      </c>
      <c r="K10" s="3">
        <v>0</v>
      </c>
      <c r="L10" s="3">
        <v>0.7</v>
      </c>
      <c r="M10" s="3">
        <v>1.7</v>
      </c>
      <c r="N10" s="3">
        <v>3</v>
      </c>
      <c r="O10" s="3">
        <v>4.3</v>
      </c>
      <c r="P10" s="3">
        <v>5.5</v>
      </c>
      <c r="Q10" s="3">
        <v>6.4</v>
      </c>
      <c r="R10" s="3">
        <v>7.2</v>
      </c>
      <c r="S10" s="3">
        <v>8.1</v>
      </c>
      <c r="T10" s="3">
        <v>9.1999999999999993</v>
      </c>
      <c r="U10" s="3">
        <v>10.199999999999999</v>
      </c>
      <c r="V10" s="3">
        <v>11</v>
      </c>
      <c r="W10" s="3">
        <v>14.7</v>
      </c>
      <c r="X10" s="3">
        <v>17.600000000000001</v>
      </c>
      <c r="Y10" s="3">
        <v>20</v>
      </c>
      <c r="Z10" s="3">
        <v>22.2</v>
      </c>
      <c r="AA10" s="3">
        <v>23.9</v>
      </c>
      <c r="AB10" s="3">
        <v>25.4</v>
      </c>
      <c r="AC10" s="3">
        <v>26.6</v>
      </c>
      <c r="AD10" s="3">
        <v>27.6</v>
      </c>
    </row>
    <row r="11" spans="2:30" x14ac:dyDescent="0.25">
      <c r="B11">
        <v>2</v>
      </c>
      <c r="C11" s="3">
        <v>3</v>
      </c>
      <c r="D11">
        <v>3.9</v>
      </c>
      <c r="E11" s="3">
        <v>7.5</v>
      </c>
      <c r="F11" s="3">
        <v>1.3</v>
      </c>
      <c r="G11" s="3">
        <v>0.8</v>
      </c>
      <c r="K11" s="3">
        <v>0.1</v>
      </c>
      <c r="L11">
        <v>0.9</v>
      </c>
      <c r="M11">
        <v>2.2000000000000002</v>
      </c>
      <c r="N11">
        <v>3.9</v>
      </c>
      <c r="O11">
        <v>5.5</v>
      </c>
      <c r="P11">
        <v>6.7</v>
      </c>
      <c r="Q11">
        <v>7.5</v>
      </c>
      <c r="R11">
        <v>8.3000000000000007</v>
      </c>
      <c r="S11">
        <v>9.1</v>
      </c>
      <c r="T11">
        <v>10</v>
      </c>
      <c r="U11">
        <v>10.9</v>
      </c>
      <c r="V11">
        <v>11.8</v>
      </c>
      <c r="W11">
        <v>16.100000000000001</v>
      </c>
      <c r="X11">
        <v>19.8</v>
      </c>
      <c r="Y11">
        <v>23.1</v>
      </c>
      <c r="Z11">
        <v>25.5</v>
      </c>
      <c r="AA11">
        <v>27.2</v>
      </c>
      <c r="AB11">
        <v>28.6</v>
      </c>
      <c r="AC11">
        <v>29.7</v>
      </c>
      <c r="AD11">
        <v>30.5</v>
      </c>
    </row>
    <row r="12" spans="2:30" x14ac:dyDescent="0.25">
      <c r="B12">
        <v>3</v>
      </c>
      <c r="C12" s="3">
        <v>4.3</v>
      </c>
      <c r="D12">
        <v>5.5</v>
      </c>
      <c r="E12" s="3">
        <v>10.3</v>
      </c>
      <c r="F12" s="3">
        <v>1.6</v>
      </c>
      <c r="G12" s="3">
        <v>1.2</v>
      </c>
      <c r="K12" s="3">
        <v>0</v>
      </c>
      <c r="L12" s="3">
        <v>1.8</v>
      </c>
      <c r="M12" s="3">
        <v>4.3</v>
      </c>
      <c r="N12" s="3">
        <v>7.5</v>
      </c>
      <c r="O12" s="3">
        <v>10.3</v>
      </c>
      <c r="P12" s="3">
        <v>12.3</v>
      </c>
      <c r="Q12" s="3">
        <v>14.5</v>
      </c>
      <c r="R12" s="3">
        <v>15.9</v>
      </c>
      <c r="S12" s="3">
        <v>17.5</v>
      </c>
      <c r="T12" s="3">
        <v>19.3</v>
      </c>
      <c r="U12" s="3">
        <v>21.1</v>
      </c>
      <c r="V12" s="3">
        <v>22.8</v>
      </c>
      <c r="W12" s="3">
        <v>31.3</v>
      </c>
      <c r="X12" s="3">
        <v>38</v>
      </c>
      <c r="Y12" s="3">
        <v>44</v>
      </c>
      <c r="Z12" s="3">
        <v>48.1</v>
      </c>
      <c r="AA12" s="3">
        <v>51.5</v>
      </c>
      <c r="AB12" s="3">
        <v>54</v>
      </c>
      <c r="AC12" s="3">
        <v>55.6</v>
      </c>
      <c r="AD12" s="3">
        <v>57.4</v>
      </c>
    </row>
    <row r="13" spans="2:30" x14ac:dyDescent="0.25">
      <c r="B13">
        <v>4</v>
      </c>
      <c r="C13" s="3">
        <v>5.5</v>
      </c>
      <c r="D13">
        <v>6.7</v>
      </c>
      <c r="E13" s="3">
        <v>12.3</v>
      </c>
      <c r="F13" s="3">
        <v>2</v>
      </c>
      <c r="G13" s="3">
        <v>1.5</v>
      </c>
      <c r="K13" s="3">
        <v>0</v>
      </c>
      <c r="L13" s="3">
        <v>0.1</v>
      </c>
      <c r="M13" s="3">
        <v>0.7</v>
      </c>
      <c r="N13" s="3">
        <v>1.3</v>
      </c>
      <c r="O13" s="3">
        <v>1.6</v>
      </c>
      <c r="P13" s="3">
        <v>2</v>
      </c>
      <c r="Q13" s="3">
        <v>2.2999999999999998</v>
      </c>
      <c r="R13" s="3">
        <v>2.5</v>
      </c>
      <c r="S13" s="3">
        <v>2.8</v>
      </c>
      <c r="T13" s="3">
        <v>3.1</v>
      </c>
      <c r="U13" s="3">
        <v>3.4</v>
      </c>
      <c r="V13" s="3">
        <v>3.6</v>
      </c>
      <c r="W13" s="3">
        <v>4.7</v>
      </c>
      <c r="X13" s="3">
        <v>5.5</v>
      </c>
      <c r="Y13" s="3">
        <v>6</v>
      </c>
      <c r="Z13" s="3">
        <v>6.3</v>
      </c>
      <c r="AA13" s="3">
        <v>6.6</v>
      </c>
      <c r="AB13" s="3">
        <v>6.7</v>
      </c>
      <c r="AC13" s="3">
        <v>6.9</v>
      </c>
      <c r="AD13" s="3">
        <v>7</v>
      </c>
    </row>
    <row r="14" spans="2:30" x14ac:dyDescent="0.25">
      <c r="B14">
        <v>5</v>
      </c>
      <c r="C14" s="3">
        <v>6.4</v>
      </c>
      <c r="D14">
        <v>7.5</v>
      </c>
      <c r="E14" s="3">
        <v>14.5</v>
      </c>
      <c r="F14" s="3">
        <v>2.2999999999999998</v>
      </c>
      <c r="G14" s="3">
        <v>2.1</v>
      </c>
      <c r="K14" s="3">
        <v>0</v>
      </c>
      <c r="L14" s="3">
        <v>0</v>
      </c>
      <c r="M14" s="3">
        <v>0.3</v>
      </c>
      <c r="N14" s="3">
        <v>0.8</v>
      </c>
      <c r="O14" s="3">
        <v>1.2</v>
      </c>
      <c r="P14" s="3">
        <v>1.5</v>
      </c>
      <c r="Q14" s="3">
        <v>2.1</v>
      </c>
      <c r="R14" s="3">
        <v>2.2999999999999998</v>
      </c>
      <c r="S14" s="3">
        <v>2.5</v>
      </c>
      <c r="T14" s="3">
        <v>2.6</v>
      </c>
      <c r="U14" s="3">
        <v>2.8</v>
      </c>
      <c r="V14" s="3">
        <v>3.1</v>
      </c>
      <c r="W14" s="3">
        <v>3.8</v>
      </c>
      <c r="X14" s="3">
        <v>4.4000000000000004</v>
      </c>
      <c r="Y14" s="3">
        <v>4.9000000000000004</v>
      </c>
      <c r="Z14" s="3">
        <v>5</v>
      </c>
      <c r="AA14" s="3">
        <v>5.2</v>
      </c>
      <c r="AB14" s="3">
        <v>5.4</v>
      </c>
      <c r="AC14" s="3">
        <v>5.5</v>
      </c>
      <c r="AD14" s="3">
        <v>5.6</v>
      </c>
    </row>
    <row r="15" spans="2:30" x14ac:dyDescent="0.25">
      <c r="B15">
        <v>6</v>
      </c>
      <c r="C15" s="3">
        <v>7.2</v>
      </c>
      <c r="D15">
        <v>8.3000000000000007</v>
      </c>
      <c r="E15" s="3">
        <v>15.9</v>
      </c>
      <c r="F15" s="3">
        <v>2.5</v>
      </c>
      <c r="G15" s="3">
        <v>2.2999999999999998</v>
      </c>
    </row>
    <row r="16" spans="2:30" x14ac:dyDescent="0.25">
      <c r="B16">
        <v>7</v>
      </c>
      <c r="C16" s="3">
        <v>8.1</v>
      </c>
      <c r="D16">
        <v>9.1</v>
      </c>
      <c r="E16" s="3">
        <v>17.5</v>
      </c>
      <c r="F16" s="3">
        <v>2.8</v>
      </c>
      <c r="G16" s="3">
        <v>2.5</v>
      </c>
    </row>
    <row r="17" spans="2:7" x14ac:dyDescent="0.25">
      <c r="B17">
        <v>8</v>
      </c>
      <c r="C17" s="3">
        <v>9.1999999999999993</v>
      </c>
      <c r="D17">
        <v>10</v>
      </c>
      <c r="E17" s="3">
        <v>19.3</v>
      </c>
      <c r="F17" s="3">
        <v>3.1</v>
      </c>
      <c r="G17" s="3">
        <v>2.6</v>
      </c>
    </row>
    <row r="18" spans="2:7" x14ac:dyDescent="0.25">
      <c r="B18">
        <v>9</v>
      </c>
      <c r="C18" s="3">
        <v>10.199999999999999</v>
      </c>
      <c r="D18">
        <v>10.9</v>
      </c>
      <c r="E18" s="3">
        <v>21.1</v>
      </c>
      <c r="F18" s="3">
        <v>3.4</v>
      </c>
      <c r="G18" s="3">
        <v>2.8</v>
      </c>
    </row>
    <row r="19" spans="2:7" x14ac:dyDescent="0.25">
      <c r="B19">
        <v>10</v>
      </c>
      <c r="C19" s="3">
        <v>11</v>
      </c>
      <c r="D19">
        <v>11.8</v>
      </c>
      <c r="E19" s="3">
        <v>22.8</v>
      </c>
      <c r="F19" s="3">
        <v>3.6</v>
      </c>
      <c r="G19" s="3">
        <v>3.1</v>
      </c>
    </row>
    <row r="20" spans="2:7" x14ac:dyDescent="0.25">
      <c r="B20">
        <v>15</v>
      </c>
      <c r="C20" s="3">
        <v>14.7</v>
      </c>
      <c r="D20">
        <v>16.100000000000001</v>
      </c>
      <c r="E20" s="3">
        <v>31.3</v>
      </c>
      <c r="F20" s="3">
        <v>4.7</v>
      </c>
      <c r="G20" s="3">
        <v>3.8</v>
      </c>
    </row>
    <row r="21" spans="2:7" x14ac:dyDescent="0.25">
      <c r="B21">
        <v>20</v>
      </c>
      <c r="C21" s="3">
        <v>17.600000000000001</v>
      </c>
      <c r="D21">
        <v>19.8</v>
      </c>
      <c r="E21" s="3">
        <v>38</v>
      </c>
      <c r="F21" s="3">
        <v>5.5</v>
      </c>
      <c r="G21" s="3">
        <v>4.4000000000000004</v>
      </c>
    </row>
    <row r="22" spans="2:7" x14ac:dyDescent="0.25">
      <c r="B22">
        <v>25</v>
      </c>
      <c r="C22" s="3">
        <v>20</v>
      </c>
      <c r="D22">
        <v>23.1</v>
      </c>
      <c r="E22" s="3">
        <v>44</v>
      </c>
      <c r="F22" s="3">
        <v>6</v>
      </c>
      <c r="G22" s="3">
        <v>4.9000000000000004</v>
      </c>
    </row>
    <row r="23" spans="2:7" x14ac:dyDescent="0.25">
      <c r="B23">
        <v>30</v>
      </c>
      <c r="C23" s="3">
        <v>22.2</v>
      </c>
      <c r="D23">
        <v>25.5</v>
      </c>
      <c r="E23" s="3">
        <v>48.1</v>
      </c>
      <c r="F23" s="3">
        <v>6.3</v>
      </c>
      <c r="G23" s="3">
        <v>5</v>
      </c>
    </row>
    <row r="24" spans="2:7" x14ac:dyDescent="0.25">
      <c r="B24">
        <v>35</v>
      </c>
      <c r="C24" s="3">
        <v>23.9</v>
      </c>
      <c r="D24">
        <v>27.2</v>
      </c>
      <c r="E24" s="3">
        <v>51.5</v>
      </c>
      <c r="F24" s="3">
        <v>6.6</v>
      </c>
      <c r="G24" s="3">
        <v>5.2</v>
      </c>
    </row>
    <row r="25" spans="2:7" x14ac:dyDescent="0.25">
      <c r="B25">
        <v>40</v>
      </c>
      <c r="C25" s="3">
        <v>25.4</v>
      </c>
      <c r="D25">
        <v>28.6</v>
      </c>
      <c r="E25" s="3">
        <v>54</v>
      </c>
      <c r="F25" s="3">
        <v>6.7</v>
      </c>
      <c r="G25" s="3">
        <v>5.4</v>
      </c>
    </row>
    <row r="26" spans="2:7" x14ac:dyDescent="0.25">
      <c r="B26">
        <v>45</v>
      </c>
      <c r="C26" s="3">
        <v>26.6</v>
      </c>
      <c r="D26">
        <v>29.7</v>
      </c>
      <c r="E26" s="3">
        <v>55.6</v>
      </c>
      <c r="F26" s="3">
        <v>6.9</v>
      </c>
      <c r="G26" s="3">
        <v>5.5</v>
      </c>
    </row>
    <row r="27" spans="2:7" x14ac:dyDescent="0.25">
      <c r="B27">
        <v>50</v>
      </c>
      <c r="C27" s="3">
        <v>27.6</v>
      </c>
      <c r="D27">
        <v>30.5</v>
      </c>
      <c r="E27" s="3">
        <v>57.4</v>
      </c>
      <c r="F27" s="3">
        <v>7</v>
      </c>
      <c r="G27" s="3">
        <v>5.6</v>
      </c>
    </row>
    <row r="30" spans="2:7" x14ac:dyDescent="0.25">
      <c r="C30" s="2">
        <v>2</v>
      </c>
      <c r="D30" s="2">
        <v>4</v>
      </c>
      <c r="E30" s="2">
        <v>8</v>
      </c>
    </row>
    <row r="31" spans="2:7" x14ac:dyDescent="0.25">
      <c r="C31" s="4">
        <v>6E-10</v>
      </c>
      <c r="D31" s="4">
        <v>2.7999999999999998E-9</v>
      </c>
      <c r="E31" s="4">
        <v>1.02E-8</v>
      </c>
    </row>
    <row r="34" spans="3:13" x14ac:dyDescent="0.25">
      <c r="C34" s="2">
        <v>300</v>
      </c>
      <c r="D34" s="2">
        <v>310</v>
      </c>
      <c r="E34" s="2">
        <v>320</v>
      </c>
      <c r="F34" s="2">
        <v>330</v>
      </c>
      <c r="G34" s="2">
        <v>340</v>
      </c>
      <c r="H34" s="2">
        <v>350</v>
      </c>
      <c r="I34" s="2">
        <v>360</v>
      </c>
      <c r="J34" s="2">
        <v>370</v>
      </c>
      <c r="K34" s="2">
        <v>380</v>
      </c>
      <c r="L34" s="2">
        <v>390</v>
      </c>
      <c r="M34" s="2">
        <v>400</v>
      </c>
    </row>
    <row r="35" spans="3:13" x14ac:dyDescent="0.25">
      <c r="C35">
        <v>198</v>
      </c>
      <c r="D35">
        <v>179</v>
      </c>
      <c r="E35">
        <v>169</v>
      </c>
      <c r="F35">
        <v>156</v>
      </c>
      <c r="G35">
        <v>150</v>
      </c>
      <c r="H35">
        <v>137</v>
      </c>
      <c r="I35">
        <v>127</v>
      </c>
      <c r="J35">
        <v>120</v>
      </c>
      <c r="K35">
        <v>114</v>
      </c>
      <c r="L35">
        <v>107</v>
      </c>
      <c r="M35">
        <v>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3B07-37AB-4BB3-9C7B-A1B2870917CC}">
  <dimension ref="A1:O67"/>
  <sheetViews>
    <sheetView tabSelected="1" topLeftCell="A43" zoomScale="145" zoomScaleNormal="145" workbookViewId="0">
      <selection activeCell="K68" sqref="K68"/>
    </sheetView>
  </sheetViews>
  <sheetFormatPr defaultRowHeight="15" x14ac:dyDescent="0.25"/>
  <cols>
    <col min="2" max="2" width="12.7109375" bestFit="1" customWidth="1"/>
    <col min="3" max="3" width="13.85546875" customWidth="1"/>
    <col min="4" max="4" width="14.42578125" customWidth="1"/>
    <col min="5" max="5" width="11.5703125" customWidth="1"/>
  </cols>
  <sheetData>
    <row r="1" spans="1:15" x14ac:dyDescent="0.25">
      <c r="A1" s="5" t="s">
        <v>14</v>
      </c>
      <c r="B1" s="5" t="s">
        <v>15</v>
      </c>
      <c r="C1" s="5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5"/>
      <c r="B2" s="7" t="s">
        <v>16</v>
      </c>
      <c r="C2" s="7" t="s">
        <v>17</v>
      </c>
      <c r="D2" s="7" t="s">
        <v>18</v>
      </c>
      <c r="E2" s="7" t="s">
        <v>19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7">
        <v>5</v>
      </c>
      <c r="B3" s="8">
        <v>1066.5999999999999</v>
      </c>
      <c r="C3" s="8">
        <v>840.6</v>
      </c>
      <c r="D3" s="8">
        <v>613.29999999999995</v>
      </c>
      <c r="E3" s="8">
        <v>795.1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A4" s="7">
        <v>10</v>
      </c>
      <c r="B4" s="8">
        <v>1063.9000000000001</v>
      </c>
      <c r="C4" s="8">
        <v>834.6</v>
      </c>
      <c r="D4" s="8">
        <v>607</v>
      </c>
      <c r="E4" s="8">
        <v>791.9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7">
        <v>15</v>
      </c>
      <c r="B5" s="8">
        <v>1061.0999999999999</v>
      </c>
      <c r="C5" s="8">
        <v>831.2</v>
      </c>
      <c r="D5" s="8">
        <v>602</v>
      </c>
      <c r="E5" s="8">
        <v>789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7">
        <v>20</v>
      </c>
      <c r="B6" s="8">
        <v>1059.2</v>
      </c>
      <c r="C6" s="8">
        <v>828.5</v>
      </c>
      <c r="D6" s="8">
        <v>597.70000000000005</v>
      </c>
      <c r="E6" s="8">
        <v>786.4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7">
        <v>25</v>
      </c>
      <c r="B7" s="8">
        <v>1057.9000000000001</v>
      </c>
      <c r="C7" s="8">
        <v>826.5</v>
      </c>
      <c r="D7" s="8">
        <v>595.4</v>
      </c>
      <c r="E7" s="8">
        <v>785.4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 s="6" t="s">
        <v>20</v>
      </c>
      <c r="B42" s="6" t="s">
        <v>21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 s="6" t="s">
        <v>22</v>
      </c>
      <c r="B43" s="9">
        <v>1070.2</v>
      </c>
      <c r="C43" s="9">
        <v>846.92</v>
      </c>
      <c r="D43" s="9">
        <v>620.96</v>
      </c>
      <c r="E43" s="9">
        <v>799.38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 s="6" t="s">
        <v>23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 s="6" t="s">
        <v>24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 s="6" t="s">
        <v>25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 s="6" t="s">
        <v>26</v>
      </c>
      <c r="B48" s="6" t="s">
        <v>27</v>
      </c>
      <c r="C48" s="6" t="s">
        <v>28</v>
      </c>
      <c r="D48" s="6" t="s">
        <v>29</v>
      </c>
      <c r="E48" s="6" t="s">
        <v>30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 s="6" t="s">
        <v>31</v>
      </c>
      <c r="B49" s="9">
        <v>74.48</v>
      </c>
      <c r="C49" s="6">
        <v>42.62</v>
      </c>
      <c r="D49" s="6">
        <v>37.549999999999997</v>
      </c>
      <c r="E49" s="6">
        <v>33.700000000000003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 s="6" t="s">
        <v>32</v>
      </c>
      <c r="B50" s="9">
        <v>179.5</v>
      </c>
      <c r="C50" s="6">
        <v>180</v>
      </c>
      <c r="D50" s="6">
        <v>180.5</v>
      </c>
      <c r="E50" s="6">
        <v>159.4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 s="6" t="s">
        <v>33</v>
      </c>
      <c r="B51" s="10">
        <v>7.915</v>
      </c>
      <c r="C51" s="10">
        <v>5.9809999999999999</v>
      </c>
      <c r="D51" s="10">
        <v>5.8289999999999997</v>
      </c>
      <c r="E51" s="10">
        <v>5.8550000000000004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5">
      <c r="A52" s="6"/>
      <c r="B52" s="10">
        <v>7.9119999999999999</v>
      </c>
      <c r="C52" s="10">
        <v>5.9909999999999997</v>
      </c>
      <c r="D52" s="10">
        <v>5.8209999999999997</v>
      </c>
      <c r="E52" s="10">
        <v>5.8550000000000004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5">
      <c r="A53" s="6"/>
      <c r="B53" s="10">
        <v>7.9020000000000001</v>
      </c>
      <c r="C53" s="10">
        <v>5.9889999999999999</v>
      </c>
      <c r="D53" s="10">
        <v>5.82</v>
      </c>
      <c r="E53" s="10">
        <v>5.8529999999999998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5">
      <c r="A54" s="6"/>
      <c r="B54" s="10">
        <v>7.9089999999999998</v>
      </c>
      <c r="C54" s="10">
        <v>5.9889999999999999</v>
      </c>
      <c r="D54" s="10">
        <v>5.819</v>
      </c>
      <c r="E54" s="10">
        <v>5.8570000000000002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5">
      <c r="A55" s="6"/>
      <c r="B55" s="10">
        <v>7.9160000000000004</v>
      </c>
      <c r="C55" s="10">
        <v>5.9950000000000001</v>
      </c>
      <c r="D55" s="10">
        <v>5.82</v>
      </c>
      <c r="E55" s="10">
        <v>5.8520000000000003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5">
      <c r="A56" s="6"/>
      <c r="B56" s="10">
        <v>7.9119999999999999</v>
      </c>
      <c r="C56" s="10">
        <v>5.9909999999999997</v>
      </c>
      <c r="D56" s="10">
        <v>5.819</v>
      </c>
      <c r="E56" s="10">
        <v>5.85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5">
      <c r="A57" s="6"/>
      <c r="B57" s="10">
        <f>SUM(B51:B56)</f>
        <v>47.466000000000001</v>
      </c>
      <c r="C57" s="10">
        <f t="shared" ref="C57:E57" si="0">SUM(C51:C56)</f>
        <v>35.936</v>
      </c>
      <c r="D57" s="10">
        <f t="shared" si="0"/>
        <v>34.927999999999997</v>
      </c>
      <c r="E57" s="10">
        <f t="shared" si="0"/>
        <v>35.122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5">
      <c r="A58" s="6"/>
      <c r="B58" s="6">
        <f>B57/6</f>
        <v>7.9110000000000005</v>
      </c>
      <c r="C58" s="6">
        <f t="shared" ref="C58:E58" si="1">C57/6</f>
        <v>5.9893333333333336</v>
      </c>
      <c r="D58" s="6">
        <f t="shared" si="1"/>
        <v>5.8213333333333326</v>
      </c>
      <c r="E58" s="6">
        <f t="shared" si="1"/>
        <v>5.8536666666666664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5">
      <c r="B59" s="4">
        <f>_xlfn.STDEV.S(B51:B56)</f>
        <v>5.0596442562694461E-3</v>
      </c>
      <c r="C59" s="4">
        <f t="shared" ref="C59:E59" si="2">_xlfn.STDEV.S(C51:C56)</f>
        <v>4.6332134277051081E-3</v>
      </c>
      <c r="D59" s="4">
        <f t="shared" si="2"/>
        <v>3.8297084310252244E-3</v>
      </c>
      <c r="E59" s="4">
        <f t="shared" si="2"/>
        <v>2.5033311140693661E-3</v>
      </c>
    </row>
    <row r="60" spans="1:15" x14ac:dyDescent="0.25">
      <c r="B60">
        <f>SQRT(B58/5)</f>
        <v>1.2578553175941978</v>
      </c>
    </row>
    <row r="62" spans="1:15" x14ac:dyDescent="0.25">
      <c r="B62" s="4">
        <f>2.45*B59/SQRT(6)</f>
        <v>5.0606982390443986E-3</v>
      </c>
      <c r="C62" s="4">
        <f t="shared" ref="C62:E62" si="3">2.45*C59/SQRT(6)</f>
        <v>4.6341785799763231E-3</v>
      </c>
      <c r="D62" s="4">
        <f t="shared" si="3"/>
        <v>3.8305062038556732E-3</v>
      </c>
      <c r="E62" s="4">
        <f t="shared" si="3"/>
        <v>2.5038525870703507E-3</v>
      </c>
      <c r="G62">
        <v>5.0000000000000001E-3</v>
      </c>
    </row>
    <row r="63" spans="1:15" x14ac:dyDescent="0.25">
      <c r="B63">
        <f>SQRT(G62^2+B62^2)</f>
        <v>7.1141174200786902E-3</v>
      </c>
      <c r="C63">
        <f t="shared" ref="C63:E63" si="4">SQRT(H62^2+C62^2)</f>
        <v>4.6341785799763231E-3</v>
      </c>
      <c r="D63">
        <f t="shared" si="4"/>
        <v>3.8305062038556732E-3</v>
      </c>
      <c r="E63">
        <f t="shared" si="4"/>
        <v>2.5038525870703507E-3</v>
      </c>
    </row>
    <row r="65" spans="2:5" x14ac:dyDescent="0.25">
      <c r="B65">
        <f>1.6067*B50^3*B49/B58^4*B43^2</f>
        <v>202382136166.64127</v>
      </c>
      <c r="C65">
        <f t="shared" ref="C65:E65" si="5">1.6067*C50^3*C49/C58^4*C43^2</f>
        <v>222605861287.41476</v>
      </c>
      <c r="D65">
        <f t="shared" si="5"/>
        <v>119127967631.12183</v>
      </c>
      <c r="E65">
        <f t="shared" si="5"/>
        <v>119350501875.02376</v>
      </c>
    </row>
    <row r="67" spans="2:5" x14ac:dyDescent="0.25">
      <c r="B67">
        <f>SQRT((0.01/B49)^2+(3*0.2/B50)^2+(4*0.005/B58)^2+(2*0.1/B43)^2)</f>
        <v>4.197316649086894E-3</v>
      </c>
      <c r="C67">
        <f t="shared" ref="C67:E67" si="6">SQRT((0.01/C49)^2+(3*0.2/C50)^2+(4*0.005/C58)^2+(2*0.1/C43)^2)</f>
        <v>4.7299738615068226E-3</v>
      </c>
      <c r="D67">
        <f t="shared" si="6"/>
        <v>4.798740786877316E-3</v>
      </c>
      <c r="E67">
        <f t="shared" si="6"/>
        <v>5.0983127465419531E-3</v>
      </c>
    </row>
  </sheetData>
  <mergeCells count="2">
    <mergeCell ref="A1:A2"/>
    <mergeCell ref="B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Li</dc:creator>
  <cp:lastModifiedBy>Jimmy Li</cp:lastModifiedBy>
  <dcterms:created xsi:type="dcterms:W3CDTF">2015-06-05T18:19:34Z</dcterms:created>
  <dcterms:modified xsi:type="dcterms:W3CDTF">2022-11-22T13:31:53Z</dcterms:modified>
</cp:coreProperties>
</file>