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QQ\ĐẠI HỌC\NCKH\MVO_COATI\"/>
    </mc:Choice>
  </mc:AlternateContent>
  <xr:revisionPtr revIDLastSave="0" documentId="13_ncr:1_{194E927B-8596-4879-8E6C-5CED9C4F0683}" xr6:coauthVersionLast="47" xr6:coauthVersionMax="47" xr10:uidLastSave="{00000000-0000-0000-0000-000000000000}"/>
  <bookViews>
    <workbookView xWindow="-120" yWindow="-120" windowWidth="20730" windowHeight="11760" xr2:uid="{E75EC2C8-FF90-4121-95C0-0B9174A13B92}"/>
  </bookViews>
  <sheets>
    <sheet name="N" sheetId="1" r:id="rId1"/>
    <sheet name="Khởi tạ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2" i="1" l="1"/>
  <c r="F123" i="1"/>
  <c r="F124" i="1"/>
  <c r="F125" i="1"/>
  <c r="F121" i="1"/>
  <c r="J116" i="1"/>
  <c r="F112" i="1"/>
  <c r="E112" i="1"/>
  <c r="J109" i="1"/>
  <c r="J108" i="1"/>
  <c r="H105" i="1"/>
  <c r="I105" i="1"/>
  <c r="J105" i="1" s="1"/>
  <c r="G105" i="1"/>
  <c r="H104" i="1"/>
  <c r="I104" i="1"/>
  <c r="G104" i="1"/>
  <c r="J104" i="1" s="1"/>
  <c r="F109" i="1"/>
  <c r="F108" i="1"/>
  <c r="F105" i="1"/>
  <c r="F104" i="1"/>
  <c r="J78" i="1"/>
  <c r="F79" i="1"/>
  <c r="F78" i="1"/>
  <c r="J103" i="1"/>
  <c r="F103" i="1"/>
  <c r="F117" i="1"/>
  <c r="F116" i="1"/>
  <c r="F115" i="1"/>
  <c r="F114" i="1"/>
  <c r="J113" i="1"/>
  <c r="F113" i="1"/>
  <c r="L94" i="1"/>
  <c r="L95" i="1"/>
  <c r="L96" i="1"/>
  <c r="L97" i="1"/>
  <c r="L93" i="1"/>
  <c r="B90" i="1"/>
  <c r="B89" i="1"/>
  <c r="K85" i="1"/>
  <c r="K83" i="1"/>
  <c r="M87" i="1"/>
  <c r="N87" i="1"/>
  <c r="M86" i="1"/>
  <c r="N85" i="1"/>
  <c r="M84" i="1"/>
  <c r="N84" i="1"/>
  <c r="M83" i="1"/>
  <c r="N83" i="1"/>
  <c r="J87" i="1"/>
  <c r="K84" i="1" s="1"/>
  <c r="N86" i="1"/>
  <c r="J86" i="1"/>
  <c r="M85" i="1"/>
  <c r="J85" i="1"/>
  <c r="J84" i="1"/>
  <c r="J83" i="1"/>
  <c r="J76" i="1"/>
  <c r="J77" i="1"/>
  <c r="J75" i="1"/>
  <c r="F76" i="1"/>
  <c r="F77" i="1"/>
  <c r="F75" i="1"/>
  <c r="F74" i="1"/>
  <c r="E74" i="1"/>
  <c r="J71" i="1"/>
  <c r="F67" i="1"/>
  <c r="F71" i="1"/>
  <c r="F70" i="1"/>
  <c r="J66" i="1"/>
  <c r="J67" i="1"/>
  <c r="J65" i="1"/>
  <c r="F65" i="1"/>
  <c r="L59" i="1"/>
  <c r="L58" i="1"/>
  <c r="L57" i="1"/>
  <c r="L56" i="1"/>
  <c r="J117" i="1" l="1"/>
  <c r="J115" i="1"/>
  <c r="J114" i="1"/>
  <c r="K87" i="1"/>
  <c r="L87" i="1" s="1"/>
  <c r="L84" i="1"/>
  <c r="K86" i="1"/>
  <c r="J79" i="1"/>
  <c r="F107" i="1"/>
  <c r="L85" i="1"/>
  <c r="L86" i="1"/>
  <c r="L83" i="1"/>
  <c r="J70" i="1"/>
  <c r="F69" i="1"/>
  <c r="B52" i="1" l="1"/>
  <c r="B51" i="1"/>
  <c r="L45" i="1"/>
  <c r="K46" i="1"/>
  <c r="K47" i="1"/>
  <c r="K48" i="1"/>
  <c r="L48" i="1" s="1"/>
  <c r="K49" i="1"/>
  <c r="K45" i="1"/>
  <c r="N46" i="1"/>
  <c r="N47" i="1"/>
  <c r="N48" i="1"/>
  <c r="N49" i="1"/>
  <c r="N45" i="1"/>
  <c r="M49" i="1"/>
  <c r="L49" i="1"/>
  <c r="J49" i="1"/>
  <c r="M48" i="1"/>
  <c r="J48" i="1"/>
  <c r="M47" i="1"/>
  <c r="L47" i="1"/>
  <c r="J47" i="1"/>
  <c r="M46" i="1"/>
  <c r="L46" i="1"/>
  <c r="J46" i="1"/>
  <c r="M45" i="1"/>
  <c r="J45" i="1"/>
  <c r="J38" i="1"/>
  <c r="J39" i="1"/>
  <c r="H39" i="1"/>
  <c r="I39" i="1"/>
  <c r="G39" i="1"/>
  <c r="H38" i="1"/>
  <c r="I38" i="1"/>
  <c r="G38" i="1"/>
  <c r="J37" i="1"/>
  <c r="H37" i="1"/>
  <c r="I37" i="1"/>
  <c r="G37" i="1"/>
  <c r="F26" i="1"/>
  <c r="L18" i="1"/>
  <c r="L19" i="1"/>
  <c r="J32" i="1"/>
  <c r="J31" i="1"/>
  <c r="J26" i="1"/>
  <c r="J28" i="1"/>
  <c r="J27" i="1"/>
  <c r="L16" i="1" l="1"/>
  <c r="L17" i="1"/>
  <c r="L15" i="1"/>
  <c r="B11" i="1"/>
  <c r="B10" i="1"/>
  <c r="J4" i="1"/>
  <c r="N8" i="1"/>
  <c r="M8" i="1"/>
  <c r="L8" i="1"/>
  <c r="J8" i="1"/>
  <c r="N7" i="1"/>
  <c r="M7" i="1"/>
  <c r="L7" i="1"/>
  <c r="J7" i="1"/>
  <c r="N6" i="1"/>
  <c r="M6" i="1"/>
  <c r="L6" i="1"/>
  <c r="J6" i="1"/>
  <c r="N5" i="1"/>
  <c r="M5" i="1"/>
  <c r="L5" i="1"/>
  <c r="J5" i="1"/>
  <c r="N4" i="1"/>
  <c r="M4" i="1"/>
  <c r="L4" i="1"/>
</calcChain>
</file>

<file path=xl/sharedStrings.xml><?xml version="1.0" encoding="utf-8"?>
<sst xmlns="http://schemas.openxmlformats.org/spreadsheetml/2006/main" count="227" uniqueCount="48">
  <si>
    <t>Vòng lặp thứ 1</t>
  </si>
  <si>
    <t>1=đúng</t>
  </si>
  <si>
    <t>0=sai</t>
  </si>
  <si>
    <t>Bước 1: Khởi tạo quần thể</t>
  </si>
  <si>
    <t>Bước 2: hàm mục tiêu</t>
  </si>
  <si>
    <t>Universe</t>
  </si>
  <si>
    <t>x1</t>
  </si>
  <si>
    <t>x2</t>
  </si>
  <si>
    <t>x3</t>
  </si>
  <si>
    <t>r1</t>
  </si>
  <si>
    <t>r2</t>
  </si>
  <si>
    <t>r3</t>
  </si>
  <si>
    <t>r4</t>
  </si>
  <si>
    <t>f(x1,x2,x3)</t>
  </si>
  <si>
    <t>NI (Chuẩn hóa)</t>
  </si>
  <si>
    <t>white/black</t>
  </si>
  <si>
    <t>U1</t>
  </si>
  <si>
    <t>U2</t>
  </si>
  <si>
    <t>U3</t>
  </si>
  <si>
    <t>U4</t>
  </si>
  <si>
    <t>U5</t>
  </si>
  <si>
    <t>WEP</t>
  </si>
  <si>
    <t>TDR</t>
  </si>
  <si>
    <t>XÁC ĐỊNH WHITEHOLE VÀ BLACKHOLE</t>
  </si>
  <si>
    <t>Fitness</t>
  </si>
  <si>
    <t>MVO</t>
  </si>
  <si>
    <t>COATI</t>
  </si>
  <si>
    <t>Exploration</t>
  </si>
  <si>
    <t>NEW</t>
  </si>
  <si>
    <t>FITNESS</t>
  </si>
  <si>
    <t>PHASE 1:</t>
  </si>
  <si>
    <t>r</t>
  </si>
  <si>
    <t xml:space="preserve">I </t>
  </si>
  <si>
    <t>PHASE 2:</t>
  </si>
  <si>
    <t>U3*</t>
  </si>
  <si>
    <t>NI</t>
  </si>
  <si>
    <t>Exploitation</t>
  </si>
  <si>
    <t>lb: -2</t>
  </si>
  <si>
    <t>ub: 2</t>
  </si>
  <si>
    <t>Cập nhật</t>
  </si>
  <si>
    <t>Không chấp nhận</t>
  </si>
  <si>
    <t>Vòng lặp thứ 2</t>
  </si>
  <si>
    <t>Chấp nhận</t>
  </si>
  <si>
    <t>U4*</t>
  </si>
  <si>
    <t>lb</t>
  </si>
  <si>
    <t>ub</t>
  </si>
  <si>
    <t>Vòng lặp thứ 4</t>
  </si>
  <si>
    <t>Vòng lặp thứ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</si>
</sst>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1" x14ac:knownFonts="1">
    <font>
      <sz val="11"/>
      <color theme="1"/>
      <name val="Aptos Narrow"/>
      <family val="2"/>
      <charset val="163"/>
      <scheme val="minor"/>
    </font>
    <font>
      <b/>
      <sz val="14"/>
      <color theme="1"/>
      <name val="Aptos Narrow"/>
      <family val="2"/>
      <scheme val="minor"/>
    </font>
    <font>
      <sz val="14"/>
      <color rgb="FF000000"/>
      <name val="Aptos Narrow"/>
      <family val="2"/>
      <scheme val="minor"/>
    </font>
    <font>
      <sz val="14"/>
      <color theme="1"/>
      <name val="Aptos Narrow"/>
      <family val="2"/>
      <charset val="163"/>
      <scheme val="minor"/>
    </font>
    <font>
      <sz val="14"/>
      <color theme="1"/>
      <name val="Times New Roman"/>
      <family val="1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rgb="FFC00000"/>
      <name val="Aptos Narrow"/>
      <family val="2"/>
      <scheme val="minor"/>
    </font>
    <font>
      <b/>
      <sz val="14"/>
      <name val="Aptos Narrow"/>
      <family val="2"/>
      <scheme val="minor"/>
    </font>
    <font>
      <sz val="14"/>
      <name val="Aptos Narrow"/>
      <family val="2"/>
      <scheme val="minor"/>
    </font>
    <font>
      <sz val="14"/>
      <color rgb="FFFF000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4" fillId="0" borderId="1" xfId="0" applyNumberFormat="1" applyFont="1" applyBorder="1"/>
    <xf numFmtId="164" fontId="5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164" fontId="4" fillId="5" borderId="1" xfId="0" applyNumberFormat="1" applyFont="1" applyFill="1" applyBorder="1"/>
    <xf numFmtId="0" fontId="1" fillId="6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/>
    <xf numFmtId="164" fontId="7" fillId="0" borderId="1" xfId="0" applyNumberFormat="1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3" fillId="0" borderId="1" xfId="0" applyNumberFormat="1" applyFont="1" applyBorder="1"/>
    <xf numFmtId="0" fontId="0" fillId="0" borderId="0" xfId="0" applyAlignment="1">
      <alignment horizontal="center"/>
    </xf>
    <xf numFmtId="0" fontId="1" fillId="11" borderId="1" xfId="0" applyFont="1" applyFill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4" fontId="3" fillId="0" borderId="0" xfId="0" applyNumberFormat="1" applyFont="1"/>
    <xf numFmtId="164" fontId="3" fillId="5" borderId="1" xfId="0" applyNumberFormat="1" applyFont="1" applyFill="1" applyBorder="1"/>
    <xf numFmtId="0" fontId="6" fillId="10" borderId="1" xfId="0" applyFont="1" applyFill="1" applyBorder="1" applyAlignment="1">
      <alignment horizontal="center"/>
    </xf>
    <xf numFmtId="164" fontId="3" fillId="3" borderId="0" xfId="0" applyNumberFormat="1" applyFont="1" applyFill="1"/>
    <xf numFmtId="0" fontId="1" fillId="0" borderId="0" xfId="0" applyFont="1"/>
    <xf numFmtId="0" fontId="5" fillId="0" borderId="0" xfId="0" applyFont="1"/>
    <xf numFmtId="164" fontId="3" fillId="4" borderId="0" xfId="0" applyNumberFormat="1" applyFont="1" applyFill="1"/>
    <xf numFmtId="0" fontId="0" fillId="4" borderId="0" xfId="0" applyFill="1"/>
    <xf numFmtId="0" fontId="1" fillId="4" borderId="0" xfId="0" applyFont="1" applyFill="1"/>
    <xf numFmtId="164" fontId="3" fillId="4" borderId="1" xfId="0" applyNumberFormat="1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164" fontId="3" fillId="12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/>
    <xf numFmtId="164" fontId="9" fillId="3" borderId="0" xfId="0" applyNumberFormat="1" applyFont="1" applyFill="1" applyAlignment="1">
      <alignment horizontal="center"/>
    </xf>
    <xf numFmtId="0" fontId="0" fillId="3" borderId="0" xfId="0" applyFill="1"/>
    <xf numFmtId="164" fontId="10" fillId="3" borderId="0" xfId="0" applyNumberFormat="1" applyFont="1" applyFill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1" fillId="3" borderId="0" xfId="0" applyFont="1" applyFill="1"/>
    <xf numFmtId="164" fontId="9" fillId="3" borderId="1" xfId="0" applyNumberFormat="1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8" fillId="3" borderId="0" xfId="0" applyFont="1" applyFill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8</xdr:row>
      <xdr:rowOff>66675</xdr:rowOff>
    </xdr:from>
    <xdr:ext cx="3629025" cy="4667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48ED5E2-7E1F-4F6E-9A2B-AB8288F9505A}"/>
                </a:ext>
              </a:extLst>
            </xdr:cNvPr>
            <xdr:cNvSpPr txBox="1"/>
          </xdr:nvSpPr>
          <xdr:spPr>
            <a:xfrm>
              <a:off x="1562100" y="1971675"/>
              <a:ext cx="3629025" cy="466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2000"/>
                <a:t>f(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20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2000" b="0" i="1">
                          <a:latin typeface="Cambria Math" panose="02040503050406030204" pitchFamily="18" charset="0"/>
                        </a:rPr>
                        <m:t>1, </m:t>
                      </m:r>
                    </m:sub>
                  </m:sSub>
                  <m:sSub>
                    <m:sSubPr>
                      <m:ctrlPr>
                        <a:rPr lang="en-US" sz="20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20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r>
                    <a:rPr lang="en-US" sz="2000" b="0" i="1">
                      <a:latin typeface="Cambria Math" panose="02040503050406030204" pitchFamily="18" charset="0"/>
                    </a:rPr>
                    <m:t>, </m:t>
                  </m:r>
                  <m:sSub>
                    <m:sSubPr>
                      <m:ctrlPr>
                        <a:rPr lang="en-US" sz="20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2000" b="0" i="1">
                          <a:latin typeface="Cambria Math" panose="02040503050406030204" pitchFamily="18" charset="0"/>
                        </a:rPr>
                        <m:t>3</m:t>
                      </m:r>
                    </m:sub>
                  </m:sSub>
                  <m:r>
                    <a:rPr lang="en-US" sz="2000" b="0" i="1">
                      <a:latin typeface="Cambria Math" panose="02040503050406030204" pitchFamily="18" charset="0"/>
                    </a:rPr>
                    <m:t>)=</m:t>
                  </m:r>
                  <m:sSup>
                    <m:sSupPr>
                      <m:ctrlPr>
                        <a:rPr lang="en-US" sz="20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000" b="0" i="1">
                          <a:latin typeface="Cambria Math" panose="02040503050406030204" pitchFamily="18" charset="0"/>
                        </a:rPr>
                        <m:t>(</m:t>
                      </m:r>
                      <m:f>
                        <m:fPr>
                          <m:ctrlPr>
                            <a:rPr lang="en-US" sz="2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num>
                        <m:den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4</m:t>
                          </m:r>
                        </m:den>
                      </m:f>
                      <m:r>
                        <a:rPr lang="en-US" sz="2000" b="0" i="1">
                          <a:latin typeface="Cambria Math" panose="02040503050406030204" pitchFamily="18" charset="0"/>
                        </a:rPr>
                        <m:t>)</m:t>
                      </m:r>
                    </m:e>
                    <m:sup>
                      <m:r>
                        <a:rPr lang="en-US" sz="20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2000" b="0" i="1">
                      <a:latin typeface="Cambria Math" panose="02040503050406030204" pitchFamily="18" charset="0"/>
                    </a:rPr>
                    <m:t>+ </m:t>
                  </m:r>
                  <m:sSup>
                    <m:sSupPr>
                      <m:ctrlPr>
                        <a:rPr lang="en-US" sz="20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000" b="0" i="1">
                          <a:latin typeface="Cambria Math" panose="02040503050406030204" pitchFamily="18" charset="0"/>
                        </a:rPr>
                        <m:t>(</m:t>
                      </m:r>
                      <m:f>
                        <m:fPr>
                          <m:ctrlPr>
                            <a:rPr lang="en-US" sz="2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num>
                        <m:den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den>
                      </m:f>
                      <m:r>
                        <a:rPr lang="en-US" sz="2000" b="0" i="1">
                          <a:latin typeface="Cambria Math" panose="02040503050406030204" pitchFamily="18" charset="0"/>
                        </a:rPr>
                        <m:t>)</m:t>
                      </m:r>
                    </m:e>
                    <m:sup>
                      <m:r>
                        <a:rPr lang="en-US" sz="20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2000" b="0" i="1">
                      <a:latin typeface="Cambria Math" panose="02040503050406030204" pitchFamily="18" charset="0"/>
                    </a:rPr>
                    <m:t>+ </m:t>
                  </m:r>
                  <m:sSup>
                    <m:sSupPr>
                      <m:ctrlPr>
                        <a:rPr lang="en-US" sz="20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000" b="0" i="1">
                          <a:latin typeface="Cambria Math" panose="02040503050406030204" pitchFamily="18" charset="0"/>
                        </a:rPr>
                        <m:t>𝑥</m:t>
                      </m:r>
                      <m:r>
                        <a:rPr lang="en-US" sz="2000" b="0" i="1">
                          <a:latin typeface="Cambria Math" panose="02040503050406030204" pitchFamily="18" charset="0"/>
                        </a:rPr>
                        <m:t>3</m:t>
                      </m:r>
                    </m:e>
                    <m:sup>
                      <m:r>
                        <a:rPr lang="en-US" sz="20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endParaRPr lang="en-US" sz="20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48ED5E2-7E1F-4F6E-9A2B-AB8288F9505A}"/>
                </a:ext>
              </a:extLst>
            </xdr:cNvPr>
            <xdr:cNvSpPr txBox="1"/>
          </xdr:nvSpPr>
          <xdr:spPr>
            <a:xfrm>
              <a:off x="1562100" y="1971675"/>
              <a:ext cx="3629025" cy="466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2000"/>
                <a:t>f(</a:t>
              </a:r>
              <a:r>
                <a:rPr lang="en-US" sz="2000" b="0" i="0">
                  <a:latin typeface="Cambria Math" panose="02040503050406030204" pitchFamily="18" charset="0"/>
                </a:rPr>
                <a:t>𝑥_(1, ) 𝑥_2, 𝑥_3)=〖(𝑥1/4)〗^2+ 〖(𝑥2/2)〗^2+ 〖𝑥3〗^2</a:t>
              </a:r>
              <a:endParaRPr lang="en-US" sz="2000"/>
            </a:p>
          </xdr:txBody>
        </xdr:sp>
      </mc:Fallback>
    </mc:AlternateContent>
    <xdr:clientData/>
  </xdr:oneCellAnchor>
  <xdr:oneCellAnchor>
    <xdr:from>
      <xdr:col>5</xdr:col>
      <xdr:colOff>742950</xdr:colOff>
      <xdr:row>24</xdr:row>
      <xdr:rowOff>123825</xdr:rowOff>
    </xdr:from>
    <xdr:ext cx="7302064" cy="11886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582D567-380C-434B-A7B8-94D50CD58CDB}"/>
                </a:ext>
              </a:extLst>
            </xdr:cNvPr>
            <xdr:cNvSpPr txBox="1"/>
          </xdr:nvSpPr>
          <xdr:spPr>
            <a:xfrm>
              <a:off x="4724400" y="5600700"/>
              <a:ext cx="7302064" cy="1188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ctr"/>
              <a:r>
                <a:rPr lang="en-US" sz="16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PHASE</a:t>
              </a:r>
              <a:r>
                <a:rPr lang="en-US" sz="1600" b="1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2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4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SupPr>
                      <m:e>
                        <m:r>
                          <a:rPr lang="en-US" sz="14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𝑙𝑏</m:t>
                        </m:r>
                      </m:e>
                      <m:sub>
                        <m:r>
                          <a:rPr lang="en-US" sz="14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</m:t>
                        </m:r>
                      </m:sub>
                      <m:sup>
                        <m:r>
                          <a:rPr lang="en-US" sz="14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𝑙𝑜𝑐𝑎𝑙</m:t>
                        </m:r>
                      </m:sup>
                    </m:sSubSup>
                    <m:r>
                      <a:rPr lang="en-US" sz="140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4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𝑙𝑏</m:t>
                            </m:r>
                          </m:e>
                          <m:sub>
                            <m:r>
                              <a:rPr lang="en-US" sz="14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</m:num>
                      <m:den>
                        <m:r>
                          <a:rPr lang="en-US" sz="14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sz="140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,</m:t>
                    </m:r>
                    <m:sSubSup>
                      <m:sSubSupPr>
                        <m:ctrlPr>
                          <a:rPr lang="en-US" sz="14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SupPr>
                      <m:e>
                        <m:r>
                          <a:rPr lang="en-US" sz="14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𝑢𝑏</m:t>
                        </m:r>
                      </m:e>
                      <m:sub>
                        <m:r>
                          <a:rPr lang="en-US" sz="14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</m:t>
                        </m:r>
                      </m:sub>
                      <m:sup>
                        <m:r>
                          <a:rPr lang="en-US" sz="14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𝑙𝑜𝑐𝑎𝑙</m:t>
                        </m:r>
                      </m:sup>
                    </m:sSubSup>
                    <m:r>
                      <a:rPr lang="en-US" sz="140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=</m:t>
                    </m:r>
                    <m:f>
                      <m:fPr>
                        <m:ctrlPr>
                          <a:rPr lang="en-US" sz="14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𝑢𝑏</m:t>
                            </m:r>
                          </m:e>
                          <m:sub>
                            <m:r>
                              <a:rPr lang="en-US" sz="14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</m:num>
                      <m:den>
                        <m:r>
                          <a:rPr lang="en-US" sz="14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sz="140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,</m:t>
                    </m:r>
                    <m:r>
                      <a:rPr lang="en-US" sz="140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𝑤h𝑒𝑟𝑒</m:t>
                    </m:r>
                    <m:r>
                      <a:rPr lang="en-US" sz="140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sz="140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sz="140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=1,2,…, </m:t>
                    </m:r>
                    <m:r>
                      <a:rPr lang="en-US" sz="140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𝑇</m:t>
                    </m:r>
                    <m:r>
                      <a:rPr lang="en-US" sz="140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(8)</m:t>
                    </m:r>
                  </m:oMath>
                </m:oMathPara>
              </a14:m>
              <a:endParaRPr lang="en-US" sz="1400" b="1" i="0">
                <a:solidFill>
                  <a:sysClr val="windowText" lastClr="000000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400" b="1" i="0">
                <a:solidFill>
                  <a:sysClr val="windowText" lastClr="000000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SupPr>
                      <m:e>
                        <m:r>
                          <a:rPr lang="vi-VN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vi-VN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𝑖</m:t>
                        </m:r>
                      </m:sub>
                      <m:sup>
                        <m:r>
                          <a:rPr lang="vi-VN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𝑃</m:t>
                        </m:r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vi-VN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: </m:t>
                    </m:r>
                    <m:sSubSup>
                      <m:sSubSupPr>
                        <m:ctrlP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SupPr>
                      <m:e>
                        <m:r>
                          <a:rPr lang="vi-VN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vi-VN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𝑖</m:t>
                        </m:r>
                        <m:r>
                          <a:rPr lang="vi-VN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,</m:t>
                        </m:r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</m:t>
                        </m:r>
                      </m:sub>
                      <m:sup>
                        <m:r>
                          <a:rPr lang="vi-VN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𝑃</m:t>
                        </m:r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vi-VN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𝑖</m:t>
                        </m:r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,</m:t>
                        </m:r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d>
                      <m:dPr>
                        <m:ctrlP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1−2</m:t>
                        </m:r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𝑟</m:t>
                        </m:r>
                      </m:e>
                    </m:d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d>
                      <m:dPr>
                        <m:ctrlP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𝑙𝑏</m:t>
                            </m:r>
                          </m:e>
                          <m:sub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𝑙𝑜𝑐𝑎𝑙</m:t>
                            </m:r>
                          </m:sup>
                        </m:sSubSup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𝑟</m:t>
                        </m:r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𝑢𝑏</m:t>
                                </m:r>
                              </m:e>
                              <m:sub>
                                <m: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𝑗</m:t>
                                </m:r>
                              </m:sub>
                              <m:sup>
                                <m: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𝑙𝑜𝑐𝑎𝑙</m:t>
                                </m:r>
                              </m:sup>
                            </m:sSub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</m:t>
                            </m:r>
                            <m:sSubSup>
                              <m:sSubSupPr>
                                <m:ctrlP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𝑙𝑏</m:t>
                                </m:r>
                              </m:e>
                              <m:sub>
                                <m: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𝑗</m:t>
                                </m:r>
                              </m:sub>
                              <m:sup>
                                <m: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𝑙𝑜𝑐𝑎𝑙</m:t>
                                </m:r>
                              </m:sup>
                            </m:sSubSup>
                          </m:e>
                        </m:d>
                      </m:e>
                    </m:d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, 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𝑖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=1,2,…,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𝑁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;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𝑗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=1,2,…,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𝑚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(9)</m:t>
                    </m:r>
                  </m:oMath>
                </m:oMathPara>
              </a14:m>
              <a:endParaRPr lang="en-US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582D567-380C-434B-A7B8-94D50CD58CDB}"/>
                </a:ext>
              </a:extLst>
            </xdr:cNvPr>
            <xdr:cNvSpPr txBox="1"/>
          </xdr:nvSpPr>
          <xdr:spPr>
            <a:xfrm>
              <a:off x="4724400" y="5600700"/>
              <a:ext cx="7302064" cy="1188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ctr"/>
              <a:r>
                <a:rPr lang="en-US" sz="16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PHASE</a:t>
              </a:r>
              <a:r>
                <a:rPr lang="en-US" sz="1600" b="1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2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〖𝑙𝑏〗_𝑗^𝑙𝑜𝑐𝑎𝑙=〖𝑙𝑏〗_𝑗/𝑡  ,〖𝑢𝑏〗_𝑗^𝑙𝑜𝑐𝑎𝑙  =〖𝑢𝑏〗_𝑗/𝑡  ,𝑤ℎ𝑒𝑟𝑒 𝑡=1,2,…, 𝑇 (8)</a:t>
              </a:r>
              <a:endParaRPr lang="en-US" sz="1400" b="1" i="0">
                <a:solidFill>
                  <a:sysClr val="windowText" lastClr="000000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400" b="1" i="0">
                <a:solidFill>
                  <a:sysClr val="windowText" lastClr="000000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/>
              <a:r>
                <a:rPr lang="vi-V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𝑋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vi-V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𝑖^𝑃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vi-V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: </a:t>
              </a:r>
              <a:r>
                <a:rPr lang="vi-V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𝑋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_(</a:t>
              </a:r>
              <a:r>
                <a:rPr lang="vi-V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𝑖,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𝑗)^</a:t>
              </a:r>
              <a:r>
                <a:rPr lang="vi-V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𝑃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vi-V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𝑥_(𝑖,𝑗)+(1−2𝑟)∙(〖𝑙𝑏〗_𝑗^𝑙𝑜𝑐𝑎𝑙+𝑟∙(〖𝑢𝑏〗_𝑗^𝑙𝑜𝑐𝑎𝑙−〖𝑙𝑏〗_𝑗^𝑙𝑜𝑐𝑎𝑙 )), 𝑖=1,2,…,𝑁 ;𝑗=1,2,…,𝑚 (9)</a:t>
              </a:r>
              <a:endParaRPr lang="en-US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133350</xdr:rowOff>
    </xdr:from>
    <xdr:to>
      <xdr:col>8</xdr:col>
      <xdr:colOff>266700</xdr:colOff>
      <xdr:row>26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FDB6F3E-73BD-408E-B743-C7D53CDC3596}"/>
            </a:ext>
          </a:extLst>
        </xdr:cNvPr>
        <xdr:cNvSpPr txBox="1"/>
      </xdr:nvSpPr>
      <xdr:spPr>
        <a:xfrm>
          <a:off x="38100" y="2228850"/>
          <a:ext cx="5105400" cy="2762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3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KHỞI TẠO</a:t>
          </a:r>
          <a:r>
            <a:rPr lang="en-US" sz="13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THAM SỐ CHO MVO</a:t>
          </a:r>
          <a:endParaRPr lang="en-US" sz="13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3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pop_size = 5</a:t>
          </a:r>
          <a:r>
            <a:rPr lang="en-US" sz="1300" b="1"/>
            <a:t> </a:t>
          </a:r>
        </a:p>
        <a:p>
          <a:r>
            <a:rPr lang="en-US" sz="13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bounds = [-2, 2]</a:t>
          </a:r>
          <a:r>
            <a:rPr lang="en-US" sz="1300" b="1"/>
            <a:t> </a:t>
          </a:r>
        </a:p>
        <a:p>
          <a:r>
            <a:rPr lang="en-US" sz="13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max_iter = 20</a:t>
          </a:r>
          <a:endParaRPr lang="en-US" sz="1300" b="1"/>
        </a:p>
        <a:p>
          <a:r>
            <a:rPr lang="en-US" sz="13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fitness = f(x1,x2,x3)</a:t>
          </a:r>
          <a:r>
            <a:rPr lang="en-US" sz="1300" b="1"/>
            <a:t> </a:t>
          </a:r>
        </a:p>
        <a:p>
          <a:r>
            <a:rPr lang="en-US" sz="1300" b="1"/>
            <a:t>WEPmin</a:t>
          </a:r>
          <a:r>
            <a:rPr lang="en-US" sz="1300" b="1" baseline="0"/>
            <a:t> = 0.2, WEPmax = 0.8</a:t>
          </a:r>
        </a:p>
        <a:p>
          <a:r>
            <a:rPr lang="en-US" sz="1300" b="1" baseline="0"/>
            <a:t>TDR = 1.0</a:t>
          </a: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 1= random[0,1] (Xác định whitehole/blackhole)</a:t>
          </a:r>
          <a:endParaRPr lang="en-US" sz="1400" baseline="0"/>
        </a:p>
        <a:p>
          <a:r>
            <a:rPr lang="en-US" sz="1300" baseline="0"/>
            <a:t>r 2= random[0,1] (kiểm tra có tạo wormhole hay không)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 3= random[0,1] (kiểm tra hướng di chuyển lùi lại hay tiến về giá trị tối ưu)</a:t>
          </a:r>
          <a:endParaRPr lang="en-US" sz="13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 4= random[0,1] (điều chỉnh khoảng cách di chuyển của vũ trụ)</a:t>
          </a:r>
          <a:endParaRPr lang="en-US" sz="13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3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WEP = WEPmin + (vòng lặp hiện tại/max_iter) * (WEPmax - WEPmin)</a:t>
          </a:r>
          <a:r>
            <a:rPr lang="en-US" sz="1300"/>
            <a:t> </a:t>
          </a:r>
        </a:p>
        <a:p>
          <a:r>
            <a:rPr lang="en-US" sz="13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TDR=1−( vòng lặp hiện tại/max_iter)</a:t>
          </a:r>
          <a:endParaRPr lang="en-US" sz="1300"/>
        </a:p>
      </xdr:txBody>
    </xdr:sp>
    <xdr:clientData/>
  </xdr:twoCellAnchor>
  <xdr:oneCellAnchor>
    <xdr:from>
      <xdr:col>8</xdr:col>
      <xdr:colOff>381000</xdr:colOff>
      <xdr:row>0</xdr:row>
      <xdr:rowOff>95250</xdr:rowOff>
    </xdr:from>
    <xdr:ext cx="3935116" cy="5632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99BE47A-AB54-44F7-B0BE-1024269921A4}"/>
                </a:ext>
              </a:extLst>
            </xdr:cNvPr>
            <xdr:cNvSpPr txBox="1"/>
          </xdr:nvSpPr>
          <xdr:spPr>
            <a:xfrm>
              <a:off x="5257800" y="95250"/>
              <a:ext cx="3935116" cy="5632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ctr"/>
              <a:r>
                <a:rPr lang="en-US" sz="16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PHASE</a:t>
              </a:r>
              <a:r>
                <a:rPr lang="en-US" sz="1600" b="1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</a:t>
              </a:r>
              <a:endParaRPr lang="en-US" sz="1600" b="1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  <m:sup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p>
                    </m:sSubSup>
                    <m:r>
                      <a:rPr lang="en-US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: </m:t>
                    </m:r>
                    <m:sSubSup>
                      <m:sSubSupPr>
                        <m:ctrlP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vi-VN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  <m:sup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p>
                    </m:sSubSup>
                    <m:r>
                      <a:rPr lang="en-US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</m:t>
                    </m:r>
                    <m:sSub>
                      <m:sSubPr>
                        <m:ctrlP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vi-VN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US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</m:t>
                    </m:r>
                    <m:r>
                      <a:rPr lang="en-US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 ( </m:t>
                    </m:r>
                    <m:sSub>
                      <m:sSubPr>
                        <m:ctrlP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𝐼𝑔𝑢𝑎𝑛𝑎</m:t>
                        </m:r>
                      </m:e>
                      <m:sub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US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n-US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</m:t>
                    </m:r>
                    <m:r>
                      <a:rPr lang="en-US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·</m:t>
                    </m:r>
                    <m:sSub>
                      <m:sSubPr>
                        <m:ctrlP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vi-VN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US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) </m:t>
                    </m:r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99BE47A-AB54-44F7-B0BE-1024269921A4}"/>
                </a:ext>
              </a:extLst>
            </xdr:cNvPr>
            <xdr:cNvSpPr txBox="1"/>
          </xdr:nvSpPr>
          <xdr:spPr>
            <a:xfrm>
              <a:off x="5257800" y="95250"/>
              <a:ext cx="3935116" cy="5632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ctr"/>
              <a:r>
                <a:rPr lang="en-US" sz="16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PHASE</a:t>
              </a:r>
              <a:r>
                <a:rPr lang="en-US" sz="1600" b="1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</a:t>
              </a:r>
              <a:endParaRPr lang="en-US" sz="1600" b="1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/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𝑋_𝑖^𝑃1  : 𝑥_(𝑖,</a:t>
              </a:r>
              <a:r>
                <a:rPr lang="vi-VN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vi-VN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𝑝1  =𝑥_(𝑖,</a:t>
              </a:r>
              <a:r>
                <a:rPr lang="vi-VN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)+𝑟· ( 〖𝐼𝑔𝑢𝑎𝑛𝑎〗_𝑗−𝐼 ·𝑥_(𝑖,</a:t>
              </a:r>
              <a:r>
                <a:rPr lang="vi-VN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 ) 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8</xdr:col>
      <xdr:colOff>371475</xdr:colOff>
      <xdr:row>4</xdr:row>
      <xdr:rowOff>47625</xdr:rowOff>
    </xdr:from>
    <xdr:ext cx="3539687" cy="254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B9EA7AB-7E92-4500-8398-2BFCAF3388B2}"/>
                </a:ext>
              </a:extLst>
            </xdr:cNvPr>
            <xdr:cNvSpPr txBox="1"/>
          </xdr:nvSpPr>
          <xdr:spPr>
            <a:xfrm>
              <a:off x="5248275" y="809625"/>
              <a:ext cx="3539687" cy="25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𝐼𝑔𝑢𝑎𝑛𝑎</m:t>
                        </m:r>
                      </m:e>
                      <m:sup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</m:t>
                        </m:r>
                      </m:sup>
                    </m:sSup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: </m:t>
                    </m:r>
                    <m:sSubSup>
                      <m:sSubSupPr>
                        <m:ctrlP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𝐼𝑔𝑢𝑎𝑛𝑎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  <m:sup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</m:t>
                        </m:r>
                      </m:sup>
                    </m:sSubSup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 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𝑙𝑏𝑗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 ( 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𝑢𝑏𝑗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𝑙𝑏𝑗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)</m:t>
                    </m:r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B9EA7AB-7E92-4500-8398-2BFCAF3388B2}"/>
                </a:ext>
              </a:extLst>
            </xdr:cNvPr>
            <xdr:cNvSpPr txBox="1"/>
          </xdr:nvSpPr>
          <xdr:spPr>
            <a:xfrm>
              <a:off x="5248275" y="809625"/>
              <a:ext cx="3539687" cy="25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〖𝐼𝑔𝑢𝑎𝑛𝑎〗^𝐺  : 〖𝐼𝑔𝑢𝑎𝑛𝑎〗_𝑗^𝐺  = 𝑙𝑏𝑗+𝑟· ( 𝑢𝑏𝑗−𝑙𝑏𝑗 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8</xdr:col>
      <xdr:colOff>400050</xdr:colOff>
      <xdr:row>12</xdr:row>
      <xdr:rowOff>114300</xdr:rowOff>
    </xdr:from>
    <xdr:ext cx="7302064" cy="11886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A9A1561-0E5C-9826-89F9-BAD171600C5D}"/>
                </a:ext>
              </a:extLst>
            </xdr:cNvPr>
            <xdr:cNvSpPr txBox="1"/>
          </xdr:nvSpPr>
          <xdr:spPr>
            <a:xfrm>
              <a:off x="5276850" y="2400300"/>
              <a:ext cx="7302064" cy="1188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ctr"/>
              <a:r>
                <a:rPr lang="en-US" sz="16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PHASE</a:t>
              </a:r>
              <a:r>
                <a:rPr lang="en-US" sz="1600" b="1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2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4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SupPr>
                      <m:e>
                        <m:r>
                          <a:rPr lang="en-US" sz="14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𝑙𝑏</m:t>
                        </m:r>
                      </m:e>
                      <m:sub>
                        <m:r>
                          <a:rPr lang="en-US" sz="14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</m:t>
                        </m:r>
                      </m:sub>
                      <m:sup>
                        <m:r>
                          <a:rPr lang="en-US" sz="14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𝑙𝑜𝑐𝑎𝑙</m:t>
                        </m:r>
                      </m:sup>
                    </m:sSubSup>
                    <m:r>
                      <a:rPr lang="en-US" sz="140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4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𝑙𝑏</m:t>
                            </m:r>
                          </m:e>
                          <m:sub>
                            <m:r>
                              <a:rPr lang="en-US" sz="14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</m:num>
                      <m:den>
                        <m:r>
                          <a:rPr lang="en-US" sz="14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sz="140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,</m:t>
                    </m:r>
                    <m:sSubSup>
                      <m:sSubSupPr>
                        <m:ctrlPr>
                          <a:rPr lang="en-US" sz="14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SupPr>
                      <m:e>
                        <m:r>
                          <a:rPr lang="en-US" sz="14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𝑢𝑏</m:t>
                        </m:r>
                      </m:e>
                      <m:sub>
                        <m:r>
                          <a:rPr lang="en-US" sz="14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</m:t>
                        </m:r>
                      </m:sub>
                      <m:sup>
                        <m:r>
                          <a:rPr lang="en-US" sz="14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𝑙𝑜𝑐𝑎𝑙</m:t>
                        </m:r>
                      </m:sup>
                    </m:sSubSup>
                    <m:r>
                      <a:rPr lang="en-US" sz="140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=</m:t>
                    </m:r>
                    <m:f>
                      <m:fPr>
                        <m:ctrlPr>
                          <a:rPr lang="en-US" sz="14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𝑢𝑏</m:t>
                            </m:r>
                          </m:e>
                          <m:sub>
                            <m:r>
                              <a:rPr lang="en-US" sz="14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</m:num>
                      <m:den>
                        <m:r>
                          <a:rPr lang="en-US" sz="14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sz="140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,</m:t>
                    </m:r>
                    <m:r>
                      <a:rPr lang="en-US" sz="140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𝑤h𝑒𝑟𝑒</m:t>
                    </m:r>
                    <m:r>
                      <a:rPr lang="en-US" sz="140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sz="140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sz="140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=1,2,…, </m:t>
                    </m:r>
                    <m:r>
                      <a:rPr lang="en-US" sz="140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𝑇</m:t>
                    </m:r>
                    <m:r>
                      <a:rPr lang="en-US" sz="140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(8)</m:t>
                    </m:r>
                  </m:oMath>
                </m:oMathPara>
              </a14:m>
              <a:endParaRPr lang="en-US" sz="1400" b="1" i="0">
                <a:solidFill>
                  <a:sysClr val="windowText" lastClr="000000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400" b="1" i="0">
                <a:solidFill>
                  <a:sysClr val="windowText" lastClr="000000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SupPr>
                      <m:e>
                        <m:r>
                          <a:rPr lang="vi-VN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vi-VN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𝑖</m:t>
                        </m:r>
                      </m:sub>
                      <m:sup>
                        <m:r>
                          <a:rPr lang="vi-VN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𝑃</m:t>
                        </m:r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vi-VN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: </m:t>
                    </m:r>
                    <m:sSubSup>
                      <m:sSubSupPr>
                        <m:ctrlP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SupPr>
                      <m:e>
                        <m:r>
                          <a:rPr lang="vi-VN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vi-VN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𝑖</m:t>
                        </m:r>
                        <m:r>
                          <a:rPr lang="vi-VN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,</m:t>
                        </m:r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</m:t>
                        </m:r>
                      </m:sub>
                      <m:sup>
                        <m:r>
                          <a:rPr lang="vi-VN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𝑃</m:t>
                        </m:r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vi-VN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𝑖</m:t>
                        </m:r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,</m:t>
                        </m:r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d>
                      <m:dPr>
                        <m:ctrlP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1−2</m:t>
                        </m:r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𝑟</m:t>
                        </m:r>
                      </m:e>
                    </m:d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d>
                      <m:dPr>
                        <m:ctrlP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𝑙𝑏</m:t>
                            </m:r>
                          </m:e>
                          <m:sub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𝑙𝑜𝑐𝑎𝑙</m:t>
                            </m:r>
                          </m:sup>
                        </m:sSubSup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𝑟</m:t>
                        </m:r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𝑢𝑏</m:t>
                                </m:r>
                              </m:e>
                              <m:sub>
                                <m: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𝑗</m:t>
                                </m:r>
                              </m:sub>
                              <m:sup>
                                <m: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𝑙𝑜𝑐𝑎𝑙</m:t>
                                </m:r>
                              </m:sup>
                            </m:sSub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</m:t>
                            </m:r>
                            <m:sSubSup>
                              <m:sSubSupPr>
                                <m:ctrlP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𝑙𝑏</m:t>
                                </m:r>
                              </m:e>
                              <m:sub>
                                <m: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𝑗</m:t>
                                </m:r>
                              </m:sub>
                              <m:sup>
                                <m: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𝑙𝑜𝑐𝑎𝑙</m:t>
                                </m:r>
                              </m:sup>
                            </m:sSubSup>
                          </m:e>
                        </m:d>
                      </m:e>
                    </m:d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, 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𝑖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=1,2,…,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𝑁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;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𝑗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=1,2,…,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𝑚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(9)</m:t>
                    </m:r>
                  </m:oMath>
                </m:oMathPara>
              </a14:m>
              <a:endParaRPr lang="en-US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A9A1561-0E5C-9826-89F9-BAD171600C5D}"/>
                </a:ext>
              </a:extLst>
            </xdr:cNvPr>
            <xdr:cNvSpPr txBox="1"/>
          </xdr:nvSpPr>
          <xdr:spPr>
            <a:xfrm>
              <a:off x="5276850" y="2400300"/>
              <a:ext cx="7302064" cy="1188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ctr"/>
              <a:r>
                <a:rPr lang="en-US" sz="16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PHASE</a:t>
              </a:r>
              <a:r>
                <a:rPr lang="en-US" sz="1600" b="1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2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〖𝑙𝑏〗_𝑗^𝑙𝑜𝑐𝑎𝑙=〖𝑙𝑏〗_𝑗/𝑡  ,〖𝑢𝑏〗_𝑗^𝑙𝑜𝑐𝑎𝑙  =〖𝑢𝑏〗_𝑗/𝑡  ,𝑤ℎ𝑒𝑟𝑒 𝑡=1,2,…, 𝑇 (8</a:t>
              </a:r>
              <a:r>
                <a:rPr lang="en-US" sz="14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lang="en-US" sz="1400" b="1" i="0">
                <a:solidFill>
                  <a:sysClr val="windowText" lastClr="000000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400" b="1" i="0">
                <a:solidFill>
                  <a:sysClr val="windowText" lastClr="000000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/>
              <a:r>
                <a:rPr lang="vi-V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𝑋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vi-V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𝑖^𝑃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vi-V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: </a:t>
              </a:r>
              <a:r>
                <a:rPr lang="vi-V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𝑋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_(</a:t>
              </a:r>
              <a:r>
                <a:rPr lang="vi-V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𝑖,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𝑗)^</a:t>
              </a:r>
              <a:r>
                <a:rPr lang="vi-V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𝑃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vi-V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𝑥_(𝑖,𝑗)+(1−2𝑟)∙(〖𝑙𝑏〗_𝑗^𝑙𝑜𝑐𝑎𝑙+𝑟∙(〖𝑢𝑏〗_𝑗^𝑙𝑜𝑐𝑎𝑙−〖𝑙𝑏〗_𝑗^𝑙𝑜𝑐𝑎𝑙 )), 𝑖=1,2,…,𝑁 ;𝑗=1,2,…,𝑚 (9)</a:t>
              </a:r>
              <a:endParaRPr lang="en-US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409575</xdr:colOff>
      <xdr:row>6</xdr:row>
      <xdr:rowOff>133350</xdr:rowOff>
    </xdr:from>
    <xdr:ext cx="3771900" cy="933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796EB7B-CF4E-4696-BA22-78164F465BA8}"/>
                </a:ext>
              </a:extLst>
            </xdr:cNvPr>
            <xdr:cNvSpPr txBox="1"/>
          </xdr:nvSpPr>
          <xdr:spPr>
            <a:xfrm>
              <a:off x="5286375" y="1276350"/>
              <a:ext cx="3771900" cy="933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Nếu</a:t>
              </a:r>
              <a:r>
                <a:rPr lang="en-US" sz="1400" b="1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Coati không tốt so với IguanaG</a:t>
              </a:r>
              <a:endParaRPr lang="en-US" sz="1400" b="1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𝑖</m:t>
                      </m:r>
                      <m: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,</m:t>
                      </m:r>
                      <m: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𝑗</m:t>
                      </m:r>
                    </m:sub>
                  </m:sSub>
                  <m:r>
                    <a:rPr lang="en-US" sz="14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+</m:t>
                  </m:r>
                  <m:r>
                    <a:rPr lang="en-US" sz="14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𝑟</m:t>
                  </m:r>
                  <m:r>
                    <a:rPr lang="en-US" sz="14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· </m:t>
                  </m:r>
                  <m:d>
                    <m:dPr>
                      <m:ctrlP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dPr>
                    <m:e>
                      <m: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  <m:sSubSup>
                        <m:sSubSupPr>
                          <m:ctrlP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sSubSupPr>
                        <m:e>
                          <m: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𝐼𝑔𝑢𝑎𝑛𝑎</m:t>
                          </m:r>
                        </m:e>
                        <m:sub>
                          <m: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𝑗</m:t>
                          </m:r>
                        </m:sub>
                        <m:sup>
                          <m: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𝐺</m:t>
                          </m:r>
                        </m:sup>
                      </m:sSubSup>
                      <m: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−</m:t>
                      </m:r>
                      <m: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𝐼</m:t>
                      </m:r>
                      <m: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·</m:t>
                      </m:r>
                      <m:sSub>
                        <m:sSubPr>
                          <m:ctrlP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𝑖</m:t>
                          </m:r>
                          <m: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,</m:t>
                          </m:r>
                          <m: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𝑗</m:t>
                          </m:r>
                          <m: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</m:t>
                          </m:r>
                        </m:sub>
                      </m:sSub>
                    </m:e>
                  </m:d>
                  <m:r>
                    <a:rPr lang="en-US" sz="14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</m:t>
                  </m:r>
                </m:oMath>
              </a14:m>
              <a:r>
                <a:rPr lang="en-US" sz="14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</a:p>
            <a:p>
              <a:pPr algn="ctr"/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Nếu</a:t>
              </a:r>
              <a:r>
                <a:rPr lang="en-US" sz="1400" b="1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Coati tốt hơn so với IguanaG</a:t>
              </a:r>
              <a:endParaRPr lang="en-US" sz="1400" b="1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vi-VN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</m:sub>
                  </m:sSub>
                  <m:r>
                    <a:rPr lang="en-US" sz="14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</m:t>
                  </m:r>
                  <m:r>
                    <a:rPr lang="vi-VN" sz="14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𝑟</m:t>
                  </m:r>
                  <m:r>
                    <a:rPr lang="en-US" sz="14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  <m:d>
                    <m:dPr>
                      <m:ctrlP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vi-VN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vi-VN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lang="vi-VN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vi-VN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</m:sub>
                      </m:sSub>
                      <m:r>
                        <a:rPr lang="vi-VN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 </m:t>
                      </m:r>
                      <m:sSubSup>
                        <m:sSubSupPr>
                          <m:ctrlP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vi-VN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𝐼𝑔𝑢𝑎𝑛𝑎</m:t>
                          </m:r>
                        </m:e>
                        <m:sub>
                          <m:r>
                            <a:rPr lang="vi-VN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</m:sub>
                        <m:sup>
                          <m:r>
                            <a:rPr lang="vi-VN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𝐺</m:t>
                          </m:r>
                        </m:sup>
                      </m:sSubSup>
                    </m:e>
                  </m:d>
                </m:oMath>
              </a14:m>
              <a:r>
                <a:rPr lang="en-US" sz="1400">
                  <a:latin typeface="Cambria Math" panose="02040503050406030204" pitchFamily="18" charset="0"/>
                  <a:ea typeface="Cambria Math" panose="02040503050406030204" pitchFamily="18" charset="0"/>
                </a:rPr>
                <a:t> - Giữ</a:t>
              </a:r>
              <a:r>
                <a:rPr lang="en-US" sz="14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nguyên vị trí</a:t>
              </a:r>
              <a:endParaRPr lang="en-US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796EB7B-CF4E-4696-BA22-78164F465BA8}"/>
                </a:ext>
              </a:extLst>
            </xdr:cNvPr>
            <xdr:cNvSpPr txBox="1"/>
          </xdr:nvSpPr>
          <xdr:spPr>
            <a:xfrm>
              <a:off x="5286375" y="1276350"/>
              <a:ext cx="3771900" cy="933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Nếu</a:t>
              </a:r>
              <a:r>
                <a:rPr lang="en-US" sz="1400" b="1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Coati không tốt so với IguanaG</a:t>
              </a:r>
              <a:endParaRPr lang="en-US" sz="1400" b="1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ctr"/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𝑥_(𝑖,𝑗)+𝑟· ( 〖𝐼𝑔𝑢𝑎𝑛𝑎〗_𝑗^𝐺  −𝐼 ·𝑥_(𝑖,𝑗 ) )  </a:t>
              </a:r>
              <a:r>
                <a:rPr lang="en-US" sz="14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</a:p>
            <a:p>
              <a:pPr algn="ctr"/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Nếu</a:t>
              </a:r>
              <a:r>
                <a:rPr lang="en-US" sz="1400" b="1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Coati tốt hơn so với IguanaG</a:t>
              </a:r>
              <a:endParaRPr lang="en-US" sz="1400" b="1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/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𝑥_(𝑖,</a:t>
              </a:r>
              <a:r>
                <a:rPr lang="vi-V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 </a:t>
              </a:r>
              <a:r>
                <a:rPr lang="vi-V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·(</a:t>
              </a:r>
              <a:r>
                <a:rPr lang="vi-V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vi-V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𝑖,𝑗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vi-V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vi-V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𝐼𝑔𝑢𝑎𝑛𝑎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vi-V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𝑗^𝐺 )</a:t>
              </a:r>
              <a:r>
                <a:rPr lang="en-US" sz="1400">
                  <a:latin typeface="Cambria Math" panose="02040503050406030204" pitchFamily="18" charset="0"/>
                  <a:ea typeface="Cambria Math" panose="02040503050406030204" pitchFamily="18" charset="0"/>
                </a:rPr>
                <a:t> - Giữ</a:t>
              </a:r>
              <a:r>
                <a:rPr lang="en-US" sz="14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nguyên vị trí</a:t>
              </a:r>
              <a:endParaRPr lang="en-US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twoCellAnchor>
    <xdr:from>
      <xdr:col>0</xdr:col>
      <xdr:colOff>38100</xdr:colOff>
      <xdr:row>0</xdr:row>
      <xdr:rowOff>38100</xdr:rowOff>
    </xdr:from>
    <xdr:to>
      <xdr:col>8</xdr:col>
      <xdr:colOff>266700</xdr:colOff>
      <xdr:row>11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D683D7E-7B16-373B-4E7F-620BC3ED4AEE}"/>
            </a:ext>
          </a:extLst>
        </xdr:cNvPr>
        <xdr:cNvSpPr txBox="1"/>
      </xdr:nvSpPr>
      <xdr:spPr>
        <a:xfrm>
          <a:off x="38100" y="38100"/>
          <a:ext cx="5105400" cy="2162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3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Ý</a:t>
          </a:r>
          <a:r>
            <a:rPr lang="en-US" sz="13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TƯỞNG KẾT HỢP THUẬT TOÁN</a:t>
          </a:r>
        </a:p>
        <a:p>
          <a:pPr algn="ctr"/>
          <a:endParaRPr lang="en-US" sz="1300" b="1" i="0" u="none" strike="noStrike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algn="l"/>
          <a:r>
            <a:rPr lang="en-US" sz="1300" b="0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Sử dụng MVO để tìm giải pháp khởi tạo</a:t>
          </a:r>
        </a:p>
        <a:p>
          <a:pPr algn="l"/>
          <a:r>
            <a:rPr lang="en-US" sz="1300" b="0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=&gt; Thực hiện xác định Blackhole &amp; Whitehole</a:t>
          </a:r>
        </a:p>
        <a:p>
          <a:pPr algn="l"/>
          <a:r>
            <a:rPr lang="en-US" sz="1300" b="0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=&gt; Xác định Wormhole</a:t>
          </a:r>
        </a:p>
        <a:p>
          <a:pPr algn="l"/>
          <a:endParaRPr lang="en-US" sz="1300" b="0" i="0" u="none" strike="noStrike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algn="l"/>
          <a:r>
            <a:rPr lang="en-US" sz="1300" b="0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Sử dụng Coati để khai thác </a:t>
          </a:r>
          <a:r>
            <a:rPr lang="vi-VN" sz="1300" b="0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sâu hơn các khu vực tiềm năng mà MVO đã phát hiện</a:t>
          </a:r>
          <a:r>
            <a:rPr lang="en-US" sz="1300" b="0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thông qua quá trình:</a:t>
          </a:r>
        </a:p>
        <a:p>
          <a:pPr algn="l"/>
          <a:r>
            <a:rPr lang="en-US" sz="1300" b="0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=&gt; </a:t>
          </a:r>
          <a:r>
            <a:rPr lang="vi-VN" sz="1300" b="0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Chiến lược của Coati khi tấn công Iguana</a:t>
          </a:r>
        </a:p>
        <a:p>
          <a:pPr algn="l"/>
          <a:r>
            <a:rPr lang="en-US" sz="1300" b="0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=&gt; </a:t>
          </a:r>
          <a:r>
            <a:rPr lang="vi-VN" sz="1300" b="0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Chiến lược trốn thoát của Coati khỏi những kẻ săn mồi</a:t>
          </a:r>
          <a:endParaRPr lang="en-US" sz="1300" b="0" i="0" u="none" strike="noStrike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9E7B1-C45A-44BD-9549-8678A42FEEE9}">
  <dimension ref="A1:N125"/>
  <sheetViews>
    <sheetView tabSelected="1" topLeftCell="A23" zoomScaleNormal="100" workbookViewId="0">
      <selection activeCell="M35" sqref="M35"/>
    </sheetView>
  </sheetViews>
  <sheetFormatPr defaultRowHeight="15" x14ac:dyDescent="0.25"/>
  <cols>
    <col min="2" max="2" width="12" bestFit="1" customWidth="1"/>
    <col min="3" max="5" width="12.85546875" bestFit="1" customWidth="1"/>
    <col min="6" max="6" width="12" bestFit="1" customWidth="1"/>
    <col min="7" max="9" width="12.85546875" bestFit="1" customWidth="1"/>
    <col min="10" max="10" width="25.5703125" bestFit="1" customWidth="1"/>
    <col min="11" max="11" width="18" bestFit="1" customWidth="1"/>
    <col min="12" max="12" width="14.7109375" bestFit="1" customWidth="1"/>
    <col min="13" max="13" width="12" bestFit="1" customWidth="1"/>
  </cols>
  <sheetData>
    <row r="1" spans="1:14" ht="18.75" x14ac:dyDescent="0.25">
      <c r="A1" s="43" t="s">
        <v>0</v>
      </c>
      <c r="B1" s="43"/>
      <c r="C1" s="43"/>
      <c r="D1" s="43"/>
      <c r="E1" s="43"/>
      <c r="L1" t="s">
        <v>1</v>
      </c>
      <c r="M1" t="s">
        <v>2</v>
      </c>
    </row>
    <row r="2" spans="1:14" ht="18.75" x14ac:dyDescent="0.25">
      <c r="A2" s="1" t="s">
        <v>3</v>
      </c>
      <c r="B2" s="1"/>
      <c r="C2" s="1"/>
      <c r="D2" s="1"/>
      <c r="E2" s="1"/>
      <c r="J2" s="2" t="s">
        <v>4</v>
      </c>
      <c r="K2" s="2"/>
    </row>
    <row r="3" spans="1:14" ht="18.75" x14ac:dyDescent="0.3">
      <c r="A3" s="44" t="s">
        <v>5</v>
      </c>
      <c r="B3" s="44"/>
      <c r="C3" s="11" t="s">
        <v>6</v>
      </c>
      <c r="D3" s="11" t="s">
        <v>7</v>
      </c>
      <c r="E3" s="11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  <c r="M3" s="4" t="s">
        <v>10</v>
      </c>
      <c r="N3" s="4" t="s">
        <v>11</v>
      </c>
    </row>
    <row r="4" spans="1:14" ht="18.75" x14ac:dyDescent="0.3">
      <c r="A4" s="45" t="s">
        <v>16</v>
      </c>
      <c r="B4" s="45"/>
      <c r="C4" s="5">
        <v>0.18582755975031473</v>
      </c>
      <c r="D4" s="5">
        <v>1.5660703984837361</v>
      </c>
      <c r="E4" s="5">
        <v>4.6112689222604697E-2</v>
      </c>
      <c r="F4" s="6">
        <v>0.73270721282565709</v>
      </c>
      <c r="G4" s="6">
        <v>0.99883641325333195</v>
      </c>
      <c r="H4" s="6">
        <v>0.2196542983322094</v>
      </c>
      <c r="I4" s="6">
        <v>0.77493653982182231</v>
      </c>
      <c r="J4" s="7">
        <f>(C4/4)^2 + (D4/2)^2 + E4^2</f>
        <v>0.61742874598176478</v>
      </c>
      <c r="K4" s="8">
        <v>0.21262110244924401</v>
      </c>
      <c r="L4" s="9">
        <f>IF(F4&lt;K4,1,0)</f>
        <v>0</v>
      </c>
      <c r="M4" s="9">
        <f>IF(G4&lt;$B$10,1,0)</f>
        <v>0</v>
      </c>
      <c r="N4" s="9">
        <f>IF(H4&lt;0.5,1,0)</f>
        <v>1</v>
      </c>
    </row>
    <row r="5" spans="1:14" ht="18.75" x14ac:dyDescent="0.3">
      <c r="A5" s="45" t="s">
        <v>17</v>
      </c>
      <c r="B5" s="45"/>
      <c r="C5" s="5">
        <v>-0.70754726717776517</v>
      </c>
      <c r="D5" s="5">
        <v>-1.7817925817971023</v>
      </c>
      <c r="E5" s="5">
        <v>1.2372140300901546</v>
      </c>
      <c r="F5" s="6">
        <v>0.59082123758773719</v>
      </c>
      <c r="G5" s="6">
        <v>0.20344885114707223</v>
      </c>
      <c r="H5" s="6">
        <v>0.52680128484633271</v>
      </c>
      <c r="I5" s="6">
        <v>0.19306704479034376</v>
      </c>
      <c r="J5" s="10">
        <f>(C5/4)^2 + (D5/2)^2 + E5^2</f>
        <v>2.355683703344388</v>
      </c>
      <c r="K5" s="8">
        <v>1</v>
      </c>
      <c r="L5" s="9">
        <f t="shared" ref="L5:L8" si="0">IF(F5&lt;K5,1,0)</f>
        <v>1</v>
      </c>
      <c r="M5" s="9">
        <f t="shared" ref="M5:M8" si="1">IF(G5&lt;$B$10,1,0)</f>
        <v>1</v>
      </c>
      <c r="N5" s="9">
        <f t="shared" ref="N5:N8" si="2">IF(H5&lt;0.5,1,0)</f>
        <v>0</v>
      </c>
    </row>
    <row r="6" spans="1:14" ht="18.75" x14ac:dyDescent="0.3">
      <c r="A6" s="46" t="s">
        <v>18</v>
      </c>
      <c r="B6" s="46"/>
      <c r="C6" s="5">
        <v>1.4017172929241921</v>
      </c>
      <c r="D6" s="5">
        <v>-0.19041591096716282</v>
      </c>
      <c r="E6" s="5">
        <v>-0.1271654891778855</v>
      </c>
      <c r="F6" s="6">
        <v>0.3992077718758511</v>
      </c>
      <c r="G6" s="6">
        <v>0.15363794011745013</v>
      </c>
      <c r="H6" s="6">
        <v>0.98390523195797142</v>
      </c>
      <c r="I6" s="6">
        <v>0.796132346598174</v>
      </c>
      <c r="J6" s="10">
        <f>(C6/4)^2 + (D6/2)^2 + E6^2</f>
        <v>0.14803632700538488</v>
      </c>
      <c r="K6" s="8">
        <v>0</v>
      </c>
      <c r="L6" s="9">
        <f t="shared" si="0"/>
        <v>0</v>
      </c>
      <c r="M6" s="9">
        <f t="shared" si="1"/>
        <v>1</v>
      </c>
      <c r="N6" s="9">
        <f t="shared" si="2"/>
        <v>0</v>
      </c>
    </row>
    <row r="7" spans="1:14" ht="18.75" x14ac:dyDescent="0.3">
      <c r="A7" s="45" t="s">
        <v>19</v>
      </c>
      <c r="B7" s="45"/>
      <c r="C7" s="5">
        <v>-0.64438933152458588</v>
      </c>
      <c r="D7" s="5">
        <v>0.33763631067725752</v>
      </c>
      <c r="E7" s="5">
        <v>-0.964608983598779</v>
      </c>
      <c r="F7" s="6">
        <v>0.20239125298299887</v>
      </c>
      <c r="G7" s="6">
        <v>0.21731869600207876</v>
      </c>
      <c r="H7" s="6">
        <v>0.73168406008522469</v>
      </c>
      <c r="I7" s="6">
        <v>8.4075920252367431E-2</v>
      </c>
      <c r="J7" s="7">
        <f>(C7/4)^2 + (D7/2)^2 + E7^2</f>
        <v>0.98492241147282578</v>
      </c>
      <c r="K7" s="8">
        <v>0.37908503569771634</v>
      </c>
      <c r="L7" s="9">
        <f t="shared" si="0"/>
        <v>1</v>
      </c>
      <c r="M7" s="9">
        <f t="shared" si="1"/>
        <v>1</v>
      </c>
      <c r="N7" s="9">
        <f t="shared" si="2"/>
        <v>0</v>
      </c>
    </row>
    <row r="8" spans="1:14" ht="18.75" x14ac:dyDescent="0.3">
      <c r="A8" s="45" t="s">
        <v>20</v>
      </c>
      <c r="B8" s="45"/>
      <c r="C8" s="5">
        <v>-1.0156046021466558</v>
      </c>
      <c r="D8" s="5">
        <v>-0.35864349929112382</v>
      </c>
      <c r="E8" s="5">
        <v>-1.1322568370634607</v>
      </c>
      <c r="F8" s="6">
        <v>0.35434333870467594</v>
      </c>
      <c r="G8" s="6">
        <v>0.81806673707823996</v>
      </c>
      <c r="H8" s="6">
        <v>0.22005872743675992</v>
      </c>
      <c r="I8" s="6">
        <v>0.34100103557472916</v>
      </c>
      <c r="J8" s="7">
        <f>(C8/4)^2 + (D8/2)^2 + E8^2</f>
        <v>1.3786276292167394</v>
      </c>
      <c r="K8" s="8">
        <v>0.55742203913564992</v>
      </c>
      <c r="L8" s="9">
        <f t="shared" si="0"/>
        <v>1</v>
      </c>
      <c r="M8" s="9">
        <f t="shared" si="1"/>
        <v>0</v>
      </c>
      <c r="N8" s="9">
        <f t="shared" si="2"/>
        <v>1</v>
      </c>
    </row>
    <row r="10" spans="1:14" x14ac:dyDescent="0.25">
      <c r="A10" s="12" t="s">
        <v>21</v>
      </c>
      <c r="B10" s="13">
        <f>0.2+(1/20)*(0.8-0.2)</f>
        <v>0.23</v>
      </c>
    </row>
    <row r="11" spans="1:14" x14ac:dyDescent="0.25">
      <c r="A11" s="12" t="s">
        <v>22</v>
      </c>
      <c r="B11" s="13">
        <f>1-(1/20)</f>
        <v>0.95</v>
      </c>
    </row>
    <row r="12" spans="1:14" ht="18.75" x14ac:dyDescent="0.3">
      <c r="A12" s="53" t="s">
        <v>25</v>
      </c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</row>
    <row r="13" spans="1:14" x14ac:dyDescent="0.25">
      <c r="A13" s="51" t="s">
        <v>23</v>
      </c>
      <c r="B13" s="51"/>
      <c r="C13" s="51"/>
      <c r="D13" s="51"/>
      <c r="E13" s="51"/>
    </row>
    <row r="14" spans="1:14" ht="18.75" x14ac:dyDescent="0.3">
      <c r="A14" s="44" t="s">
        <v>5</v>
      </c>
      <c r="B14" s="44"/>
      <c r="C14" s="3" t="s">
        <v>6</v>
      </c>
      <c r="D14" s="3" t="s">
        <v>7</v>
      </c>
      <c r="E14" s="3" t="s">
        <v>8</v>
      </c>
      <c r="G14" s="49" t="s">
        <v>5</v>
      </c>
      <c r="H14" s="49"/>
      <c r="I14" s="15" t="s">
        <v>6</v>
      </c>
      <c r="J14" s="15" t="s">
        <v>7</v>
      </c>
      <c r="K14" s="15" t="s">
        <v>8</v>
      </c>
      <c r="L14" s="3" t="s">
        <v>24</v>
      </c>
    </row>
    <row r="15" spans="1:14" ht="18.75" x14ac:dyDescent="0.3">
      <c r="A15" s="52" t="s">
        <v>18</v>
      </c>
      <c r="B15" s="52"/>
      <c r="C15" s="5">
        <v>1.4017172929241921</v>
      </c>
      <c r="D15" s="5">
        <v>-0.19041591096716282</v>
      </c>
      <c r="E15" s="5">
        <v>-0.1271654891778855</v>
      </c>
      <c r="G15" s="50" t="s">
        <v>18</v>
      </c>
      <c r="H15" s="50"/>
      <c r="I15" s="5">
        <v>1.4017172929241921</v>
      </c>
      <c r="J15" s="5">
        <v>-0.19041591096716282</v>
      </c>
      <c r="K15" s="5">
        <v>-0.1271654891778855</v>
      </c>
      <c r="L15" s="17">
        <f>(I15/4)^2 + (J15/2)^2 + K15^2</f>
        <v>0.14803632700538488</v>
      </c>
      <c r="M15" s="21"/>
    </row>
    <row r="16" spans="1:14" ht="18.75" x14ac:dyDescent="0.3">
      <c r="A16" s="52" t="s">
        <v>16</v>
      </c>
      <c r="B16" s="52"/>
      <c r="C16" s="5">
        <v>0.18582755975031473</v>
      </c>
      <c r="D16" s="5">
        <v>1.5660703984837361</v>
      </c>
      <c r="E16" s="5">
        <v>4.6112689222604697E-2</v>
      </c>
      <c r="G16" s="42" t="s">
        <v>16</v>
      </c>
      <c r="H16" s="42"/>
      <c r="I16" s="16">
        <v>0.18582755975031473</v>
      </c>
      <c r="J16" s="16">
        <v>1.5660703984837361</v>
      </c>
      <c r="K16" s="16">
        <v>4.6112689222604697E-2</v>
      </c>
      <c r="L16" s="17">
        <f t="shared" ref="L16:L19" si="3">(I16/4)^2 + (J16/2)^2 + K16^2</f>
        <v>0.61742874598176478</v>
      </c>
      <c r="M16" s="21"/>
    </row>
    <row r="17" spans="1:13" ht="18.75" x14ac:dyDescent="0.3">
      <c r="A17" s="52" t="s">
        <v>19</v>
      </c>
      <c r="B17" s="52"/>
      <c r="C17" s="14">
        <v>1.4017172929241921</v>
      </c>
      <c r="D17" s="14">
        <v>-0.19041591096716282</v>
      </c>
      <c r="E17" s="14">
        <v>-0.964608983598779</v>
      </c>
      <c r="G17" s="42" t="s">
        <v>19</v>
      </c>
      <c r="H17" s="42"/>
      <c r="I17" s="16">
        <v>1.4017172929241921</v>
      </c>
      <c r="J17" s="16">
        <v>-0.19041591096716282</v>
      </c>
      <c r="K17" s="16">
        <v>-0.964608983598779</v>
      </c>
      <c r="L17" s="17">
        <f t="shared" si="3"/>
        <v>1.0623357566070033</v>
      </c>
      <c r="M17" s="21"/>
    </row>
    <row r="18" spans="1:13" ht="18.75" x14ac:dyDescent="0.3">
      <c r="A18" s="52" t="s">
        <v>20</v>
      </c>
      <c r="B18" s="52"/>
      <c r="C18" s="14">
        <v>0.18582755975031473</v>
      </c>
      <c r="D18" s="14">
        <v>-1.7817925817971023</v>
      </c>
      <c r="E18" s="14">
        <v>-0.964608983598779</v>
      </c>
      <c r="G18" s="42" t="s">
        <v>20</v>
      </c>
      <c r="H18" s="42"/>
      <c r="I18" s="16">
        <v>0.18582755975031473</v>
      </c>
      <c r="J18" s="16">
        <v>-1.7817925817971023</v>
      </c>
      <c r="K18" s="16">
        <v>-0.964608983598779</v>
      </c>
      <c r="L18" s="17">
        <f t="shared" si="3"/>
        <v>1.7263249349989376</v>
      </c>
      <c r="M18" s="21"/>
    </row>
    <row r="19" spans="1:13" ht="18.75" x14ac:dyDescent="0.3">
      <c r="A19" s="52" t="s">
        <v>17</v>
      </c>
      <c r="B19" s="52"/>
      <c r="C19" s="14">
        <v>0.644389331524586</v>
      </c>
      <c r="D19" s="14">
        <v>0.33763631067725752</v>
      </c>
      <c r="E19" s="14">
        <v>4.6112689222604697E-2</v>
      </c>
      <c r="G19" s="42" t="s">
        <v>17</v>
      </c>
      <c r="H19" s="42"/>
      <c r="I19" s="16">
        <v>0.644389331524586</v>
      </c>
      <c r="J19" s="14">
        <v>0.97592931882953082</v>
      </c>
      <c r="K19" s="14">
        <v>1.0391797406188081</v>
      </c>
      <c r="L19" s="17">
        <f t="shared" si="3"/>
        <v>1.3439563928117604</v>
      </c>
      <c r="M19" s="21"/>
    </row>
    <row r="20" spans="1:13" ht="18.75" x14ac:dyDescent="0.3">
      <c r="L20" s="24"/>
      <c r="M20" s="21"/>
    </row>
    <row r="21" spans="1:13" ht="18.75" x14ac:dyDescent="0.3">
      <c r="A21" s="55" t="s">
        <v>26</v>
      </c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</row>
    <row r="23" spans="1:13" ht="18.75" x14ac:dyDescent="0.3">
      <c r="A23" s="57" t="s">
        <v>30</v>
      </c>
      <c r="B23" s="57"/>
      <c r="C23" s="63" t="s">
        <v>27</v>
      </c>
      <c r="D23" s="63"/>
    </row>
    <row r="24" spans="1:13" ht="18.75" x14ac:dyDescent="0.3">
      <c r="A24" s="4" t="s">
        <v>32</v>
      </c>
      <c r="B24" s="9">
        <v>2</v>
      </c>
      <c r="G24" s="64"/>
      <c r="H24" s="65"/>
      <c r="I24" s="65"/>
      <c r="J24" s="65"/>
    </row>
    <row r="25" spans="1:13" ht="18.75" x14ac:dyDescent="0.3">
      <c r="A25" s="4" t="s">
        <v>31</v>
      </c>
      <c r="B25" s="6">
        <v>0.42691077850848358</v>
      </c>
      <c r="F25" s="19" t="s">
        <v>29</v>
      </c>
      <c r="G25" s="60" t="s">
        <v>28</v>
      </c>
      <c r="H25" s="61"/>
      <c r="I25" s="62"/>
      <c r="J25" s="19" t="s">
        <v>29</v>
      </c>
      <c r="K25" s="23" t="s">
        <v>35</v>
      </c>
    </row>
    <row r="26" spans="1:13" ht="18.75" x14ac:dyDescent="0.3">
      <c r="A26" s="58" t="s">
        <v>18</v>
      </c>
      <c r="B26" s="58"/>
      <c r="C26" s="5">
        <v>1.4017172929241921</v>
      </c>
      <c r="D26" s="5">
        <v>-0.19041591096716282</v>
      </c>
      <c r="E26" s="5">
        <v>-0.1271654891778855</v>
      </c>
      <c r="F26" s="22">
        <f>(C26/4)^2 + (D26/2)^2 + E26^2</f>
        <v>0.14803632700538488</v>
      </c>
      <c r="G26" s="5">
        <v>1.4017172929241921</v>
      </c>
      <c r="H26" s="5">
        <v>-0.19041591096716282</v>
      </c>
      <c r="I26" s="5">
        <v>-0.1271654891778855</v>
      </c>
      <c r="J26" s="6">
        <f>(G26/4)^2 + (H26/2)^2 + I26^2</f>
        <v>0.14803632700538488</v>
      </c>
      <c r="K26" s="6">
        <v>0.56478611232324716</v>
      </c>
    </row>
    <row r="27" spans="1:13" ht="18.75" x14ac:dyDescent="0.3">
      <c r="A27" s="59" t="s">
        <v>16</v>
      </c>
      <c r="B27" s="59"/>
      <c r="C27" s="16">
        <v>0.18582755975031473</v>
      </c>
      <c r="D27" s="16">
        <v>1.5660703984837361</v>
      </c>
      <c r="E27" s="16">
        <v>4.6112689222604697E-2</v>
      </c>
      <c r="F27" s="27"/>
      <c r="G27" s="20">
        <v>0.62557220411870851</v>
      </c>
      <c r="H27" s="20">
        <v>0.1476351276607768</v>
      </c>
      <c r="I27" s="20">
        <v>-4.7547636872022417E-2</v>
      </c>
      <c r="J27" s="31">
        <f>(G27/4)^2 + (H27/2)^2 + I27^2</f>
        <v>3.2168596912338365E-2</v>
      </c>
      <c r="K27" s="6">
        <v>0</v>
      </c>
    </row>
    <row r="28" spans="1:13" ht="18.75" x14ac:dyDescent="0.3">
      <c r="A28" s="59" t="s">
        <v>19</v>
      </c>
      <c r="B28" s="59"/>
      <c r="C28" s="16">
        <v>1.4017172929241921</v>
      </c>
      <c r="D28" s="16">
        <v>-0.19041591096716282</v>
      </c>
      <c r="E28" s="16">
        <v>-0.964608983598779</v>
      </c>
      <c r="F28" s="27"/>
      <c r="G28" s="20">
        <v>0.80330907215312108</v>
      </c>
      <c r="H28" s="20">
        <v>-0.10912530617576924</v>
      </c>
      <c r="I28" s="20">
        <v>-0.19529335729425867</v>
      </c>
      <c r="J28" s="6">
        <f>(G28/4)^2 + (H28/2)^2 + I28^2</f>
        <v>8.144817010297109E-2</v>
      </c>
      <c r="K28" s="6">
        <v>0.24020854242105033</v>
      </c>
    </row>
    <row r="29" spans="1:13" x14ac:dyDescent="0.25">
      <c r="F29" s="28"/>
    </row>
    <row r="30" spans="1:13" ht="18.75" x14ac:dyDescent="0.3">
      <c r="A30" s="58" t="s">
        <v>34</v>
      </c>
      <c r="B30" s="58"/>
      <c r="C30" s="5">
        <v>1.2185955890142157</v>
      </c>
      <c r="D30" s="5">
        <v>1.7521972431777488</v>
      </c>
      <c r="E30" s="5">
        <v>-6.5197616068771946E-2</v>
      </c>
      <c r="F30" s="22">
        <v>0.86461047448878314</v>
      </c>
      <c r="G30" s="66"/>
      <c r="H30" s="67"/>
      <c r="I30" s="67"/>
      <c r="J30" s="67"/>
    </row>
    <row r="31" spans="1:13" ht="18.75" x14ac:dyDescent="0.3">
      <c r="A31" s="59" t="s">
        <v>20</v>
      </c>
      <c r="B31" s="59"/>
      <c r="C31" s="16">
        <v>0.18582755975031473</v>
      </c>
      <c r="D31" s="16">
        <v>-1.7817925817971023</v>
      </c>
      <c r="E31" s="16">
        <v>-0.964608983598779</v>
      </c>
      <c r="F31" s="28"/>
      <c r="G31" s="20">
        <v>0.54739557494070046</v>
      </c>
      <c r="H31" s="20">
        <v>0.48757222385961274</v>
      </c>
      <c r="I31" s="20">
        <v>-0.16883860434273201</v>
      </c>
      <c r="J31" s="6">
        <f>(G31/4)^2 + (H31/2)^2 + I31^2</f>
        <v>0.10666576240279493</v>
      </c>
      <c r="K31" s="6">
        <v>0.36312927199547818</v>
      </c>
    </row>
    <row r="32" spans="1:13" ht="18.75" x14ac:dyDescent="0.3">
      <c r="A32" s="59" t="s">
        <v>17</v>
      </c>
      <c r="B32" s="59"/>
      <c r="C32" s="16">
        <v>0.644389331524586</v>
      </c>
      <c r="D32" s="16">
        <v>0.97592931882953082</v>
      </c>
      <c r="E32" s="16">
        <v>1.0391797406188081</v>
      </c>
      <c r="F32" s="28"/>
      <c r="G32" s="20">
        <v>0.61442742075020429</v>
      </c>
      <c r="H32" s="20">
        <v>0.89069171747342413</v>
      </c>
      <c r="I32" s="20">
        <v>0.12407211143035268</v>
      </c>
      <c r="J32" s="6">
        <f>(G32/4)^2 + (H32/2)^2 + I32^2</f>
        <v>0.23732188868933463</v>
      </c>
      <c r="K32" s="6">
        <v>1</v>
      </c>
    </row>
    <row r="33" spans="1:14" x14ac:dyDescent="0.25">
      <c r="F33" s="28"/>
    </row>
    <row r="34" spans="1:14" ht="18.75" x14ac:dyDescent="0.3">
      <c r="A34" s="57" t="s">
        <v>33</v>
      </c>
      <c r="B34" s="57"/>
      <c r="C34" s="63" t="s">
        <v>36</v>
      </c>
      <c r="D34" s="63"/>
      <c r="F34" s="28"/>
    </row>
    <row r="35" spans="1:14" ht="18.75" x14ac:dyDescent="0.3">
      <c r="A35" s="4" t="s">
        <v>31</v>
      </c>
      <c r="B35" s="6">
        <v>0.7334631462793646</v>
      </c>
      <c r="D35" s="26" t="s">
        <v>39</v>
      </c>
      <c r="E35" s="25" t="s">
        <v>37</v>
      </c>
      <c r="F35" s="29" t="s">
        <v>38</v>
      </c>
    </row>
    <row r="36" spans="1:14" ht="18.75" x14ac:dyDescent="0.3">
      <c r="A36" s="58" t="s">
        <v>16</v>
      </c>
      <c r="B36" s="58"/>
      <c r="C36" s="16">
        <v>0.62557220411870851</v>
      </c>
      <c r="D36" s="16">
        <v>0.1476351276607768</v>
      </c>
      <c r="E36" s="16">
        <v>-4.7547636872022417E-2</v>
      </c>
      <c r="F36" s="31">
        <v>3.2168596912338365E-2</v>
      </c>
      <c r="G36" s="16">
        <v>0.62557220411870851</v>
      </c>
      <c r="H36" s="16">
        <v>0.1476351276607768</v>
      </c>
      <c r="I36" s="16">
        <v>-4.7547636872022417E-2</v>
      </c>
      <c r="J36" s="31">
        <v>3.2168596912338365E-2</v>
      </c>
    </row>
    <row r="37" spans="1:14" ht="18.75" x14ac:dyDescent="0.3">
      <c r="A37" s="59" t="s">
        <v>19</v>
      </c>
      <c r="B37" s="59"/>
      <c r="C37" s="16">
        <v>0.80330907215312108</v>
      </c>
      <c r="D37" s="16">
        <v>-0.10912530617576924</v>
      </c>
      <c r="E37" s="16">
        <v>-0.19529335729425867</v>
      </c>
      <c r="F37" s="30">
        <v>8.144817010297109E-2</v>
      </c>
      <c r="G37" s="20">
        <f>C37+(1-2*$B$35)*((-2)+ $B$35*(2--2))</f>
        <v>0.36726874678784116</v>
      </c>
      <c r="H37" s="20">
        <f t="shared" ref="H37:I39" si="4">D37+(1-2*$B$35)*((-2)+ $B$35*(2--2))</f>
        <v>-0.54516563154104913</v>
      </c>
      <c r="I37" s="20">
        <f t="shared" si="4"/>
        <v>-0.6313336826595386</v>
      </c>
      <c r="J37" s="32">
        <f>(G37/4)^2 + (H37/2)^2 + I37^2</f>
        <v>0.4813140060867872</v>
      </c>
      <c r="K37" s="18" t="s">
        <v>40</v>
      </c>
    </row>
    <row r="38" spans="1:14" ht="18.75" x14ac:dyDescent="0.3">
      <c r="A38" s="59" t="s">
        <v>20</v>
      </c>
      <c r="B38" s="59"/>
      <c r="C38" s="16">
        <v>0.54739557494070046</v>
      </c>
      <c r="D38" s="16">
        <v>0.48757222385961274</v>
      </c>
      <c r="E38" s="16">
        <v>-0.16883860434273201</v>
      </c>
      <c r="F38" s="30">
        <v>0.10666576240279493</v>
      </c>
      <c r="G38" s="20">
        <f>C38+(1-2*$B$35)*((-2)+ $B$35*(2--2))</f>
        <v>0.11135524957542053</v>
      </c>
      <c r="H38" s="20">
        <f t="shared" si="4"/>
        <v>5.1531898494332817E-2</v>
      </c>
      <c r="I38" s="20">
        <f t="shared" si="4"/>
        <v>-0.60487892970801194</v>
      </c>
      <c r="J38" s="32">
        <f t="shared" ref="J38:J39" si="5">(G38/4)^2 + (H38/2)^2 + I38^2</f>
        <v>0.36731740322081791</v>
      </c>
      <c r="K38" s="18" t="s">
        <v>40</v>
      </c>
    </row>
    <row r="39" spans="1:14" ht="18.75" x14ac:dyDescent="0.3">
      <c r="A39" s="59" t="s">
        <v>18</v>
      </c>
      <c r="B39" s="59"/>
      <c r="C39" s="16">
        <v>1.4017172929241921</v>
      </c>
      <c r="D39" s="16">
        <v>-0.19041591096716282</v>
      </c>
      <c r="E39" s="16">
        <v>-0.1271654891778855</v>
      </c>
      <c r="F39" s="30">
        <v>0.14803632700538488</v>
      </c>
      <c r="G39" s="20">
        <f>C39+(1-2*$B$35)*((-2)+ $B$35*(2--2))</f>
        <v>0.96567696755891219</v>
      </c>
      <c r="H39" s="20">
        <f t="shared" si="4"/>
        <v>-0.62645623633244274</v>
      </c>
      <c r="I39" s="20">
        <f t="shared" si="4"/>
        <v>-0.56320581454316543</v>
      </c>
      <c r="J39" s="32">
        <f t="shared" si="5"/>
        <v>0.47359589389979384</v>
      </c>
      <c r="K39" s="18" t="s">
        <v>40</v>
      </c>
    </row>
    <row r="40" spans="1:14" ht="18.75" x14ac:dyDescent="0.3">
      <c r="A40" s="59" t="s">
        <v>17</v>
      </c>
      <c r="B40" s="59"/>
      <c r="C40" s="16">
        <v>0.61442742075020429</v>
      </c>
      <c r="D40" s="16">
        <v>0.89069171747342413</v>
      </c>
      <c r="E40" s="16">
        <v>0.12407211143035268</v>
      </c>
      <c r="F40" s="30">
        <v>0.23732188868933463</v>
      </c>
      <c r="G40" s="20">
        <v>0.17838709538492437</v>
      </c>
      <c r="H40" s="20">
        <v>0.4546513921081442</v>
      </c>
      <c r="I40" s="20">
        <v>-0.31196821393492724</v>
      </c>
      <c r="J40" s="39">
        <v>0.15099001082970878</v>
      </c>
      <c r="K40" s="18" t="s">
        <v>42</v>
      </c>
    </row>
    <row r="43" spans="1:14" ht="18.75" x14ac:dyDescent="0.25">
      <c r="A43" s="43" t="s">
        <v>41</v>
      </c>
      <c r="B43" s="43"/>
      <c r="C43" s="43"/>
      <c r="D43" s="43"/>
      <c r="E43" s="43"/>
    </row>
    <row r="44" spans="1:14" ht="18.75" x14ac:dyDescent="0.3">
      <c r="A44" s="44" t="s">
        <v>5</v>
      </c>
      <c r="B44" s="44"/>
      <c r="C44" s="11" t="s">
        <v>6</v>
      </c>
      <c r="D44" s="11" t="s">
        <v>7</v>
      </c>
      <c r="E44" s="11" t="s">
        <v>8</v>
      </c>
      <c r="F44" s="3" t="s">
        <v>9</v>
      </c>
      <c r="G44" s="3" t="s">
        <v>10</v>
      </c>
      <c r="H44" s="3" t="s">
        <v>11</v>
      </c>
      <c r="I44" s="3" t="s">
        <v>12</v>
      </c>
      <c r="J44" s="3" t="s">
        <v>13</v>
      </c>
      <c r="K44" s="3" t="s">
        <v>14</v>
      </c>
      <c r="L44" s="3" t="s">
        <v>15</v>
      </c>
      <c r="M44" s="4" t="s">
        <v>10</v>
      </c>
      <c r="N44" s="4" t="s">
        <v>11</v>
      </c>
    </row>
    <row r="45" spans="1:14" ht="18.75" x14ac:dyDescent="0.3">
      <c r="A45" s="58" t="s">
        <v>16</v>
      </c>
      <c r="B45" s="58"/>
      <c r="C45" s="16">
        <v>0.62557220411870851</v>
      </c>
      <c r="D45" s="16">
        <v>0.1476351276607768</v>
      </c>
      <c r="E45" s="16">
        <v>-4.7547636872022417E-2</v>
      </c>
      <c r="F45" s="6">
        <v>6.9568919386023942E-2</v>
      </c>
      <c r="G45" s="6">
        <v>0.41679402687937461</v>
      </c>
      <c r="H45" s="6">
        <v>0.91873197110739913</v>
      </c>
      <c r="I45" s="6">
        <v>0.98734127376710257</v>
      </c>
      <c r="J45" s="10">
        <f>(C45/4)^2 + (D45/2)^2 + E45^2</f>
        <v>3.2168596912338365E-2</v>
      </c>
      <c r="K45" s="8">
        <f>(J45-$J$45)/($J$49-$J$45)</f>
        <v>0</v>
      </c>
      <c r="L45" s="9">
        <f>IF(F45&lt;K45,1,0)</f>
        <v>0</v>
      </c>
      <c r="M45" s="9">
        <f>IF(G45&lt;$B$10,1,0)</f>
        <v>0</v>
      </c>
      <c r="N45" s="9">
        <f>IF(H45&lt;0.5,1,0)</f>
        <v>0</v>
      </c>
    </row>
    <row r="46" spans="1:14" ht="18.75" x14ac:dyDescent="0.3">
      <c r="A46" s="59" t="s">
        <v>19</v>
      </c>
      <c r="B46" s="59"/>
      <c r="C46" s="16">
        <v>0.80330907215312108</v>
      </c>
      <c r="D46" s="16">
        <v>-0.10912530617576924</v>
      </c>
      <c r="E46" s="16">
        <v>-0.19529335729425867</v>
      </c>
      <c r="F46" s="6">
        <v>0.1598293973364453</v>
      </c>
      <c r="G46" s="6">
        <v>0.23664282493530764</v>
      </c>
      <c r="H46" s="6">
        <v>0.35315112463124476</v>
      </c>
      <c r="I46" s="6">
        <v>0.40687748459744388</v>
      </c>
      <c r="J46" s="33">
        <f>(C46/4)^2 + (D46/2)^2 + E46^2</f>
        <v>8.144817010297109E-2</v>
      </c>
      <c r="K46" s="8">
        <f t="shared" ref="K46:K49" si="6">(J46-$J$45)/($J$49-$J$45)</f>
        <v>0.41473646513668172</v>
      </c>
      <c r="L46" s="9">
        <f t="shared" ref="L46:L49" si="7">IF(F46&lt;K46,1,0)</f>
        <v>1</v>
      </c>
      <c r="M46" s="9">
        <f t="shared" ref="M46:M49" si="8">IF(G46&lt;$B$10,1,0)</f>
        <v>0</v>
      </c>
      <c r="N46" s="9">
        <f t="shared" ref="N46:N49" si="9">IF(H46&lt;0.5,1,0)</f>
        <v>1</v>
      </c>
    </row>
    <row r="47" spans="1:14" ht="18.75" x14ac:dyDescent="0.3">
      <c r="A47" s="59" t="s">
        <v>20</v>
      </c>
      <c r="B47" s="59"/>
      <c r="C47" s="16">
        <v>0.54739557494070046</v>
      </c>
      <c r="D47" s="16">
        <v>0.48757222385961274</v>
      </c>
      <c r="E47" s="16">
        <v>-0.16883860434273201</v>
      </c>
      <c r="F47" s="6">
        <v>0.29525071309331319</v>
      </c>
      <c r="G47" s="6">
        <v>0.25845349205033519</v>
      </c>
      <c r="H47" s="6">
        <v>0.91385808003729552</v>
      </c>
      <c r="I47" s="6">
        <v>0.28712148147443628</v>
      </c>
      <c r="J47" s="33">
        <f>(C47/4)^2 + (D47/2)^2 + E47^2</f>
        <v>0.10666576240279493</v>
      </c>
      <c r="K47" s="8">
        <f t="shared" si="6"/>
        <v>0.62696750555638592</v>
      </c>
      <c r="L47" s="9">
        <f t="shared" si="7"/>
        <v>1</v>
      </c>
      <c r="M47" s="9">
        <f t="shared" si="8"/>
        <v>0</v>
      </c>
      <c r="N47" s="9">
        <f t="shared" si="9"/>
        <v>0</v>
      </c>
    </row>
    <row r="48" spans="1:14" ht="18.75" x14ac:dyDescent="0.3">
      <c r="A48" s="59" t="s">
        <v>18</v>
      </c>
      <c r="B48" s="59"/>
      <c r="C48" s="16">
        <v>1.4017172929241921</v>
      </c>
      <c r="D48" s="16">
        <v>-0.19041591096716282</v>
      </c>
      <c r="E48" s="16">
        <v>-0.1271654891778855</v>
      </c>
      <c r="F48" s="6">
        <v>0.44646157435936118</v>
      </c>
      <c r="G48" s="6">
        <v>0.99304953500523974</v>
      </c>
      <c r="H48" s="6">
        <v>0.89383586620315003</v>
      </c>
      <c r="I48" s="6">
        <v>4.695473397565364E-2</v>
      </c>
      <c r="J48" s="7">
        <f>(C48/4)^2 + (D48/2)^2 + E48^2</f>
        <v>0.14803632700538488</v>
      </c>
      <c r="K48" s="8">
        <f t="shared" si="6"/>
        <v>0.97514182227811297</v>
      </c>
      <c r="L48" s="9">
        <f t="shared" si="7"/>
        <v>1</v>
      </c>
      <c r="M48" s="9">
        <f t="shared" si="8"/>
        <v>0</v>
      </c>
      <c r="N48" s="9">
        <f t="shared" si="9"/>
        <v>0</v>
      </c>
    </row>
    <row r="49" spans="1:14" ht="18.75" x14ac:dyDescent="0.3">
      <c r="A49" s="59" t="s">
        <v>17</v>
      </c>
      <c r="B49" s="59"/>
      <c r="C49" s="16">
        <v>0.17838709538492437</v>
      </c>
      <c r="D49" s="16">
        <v>0.4546513921081442</v>
      </c>
      <c r="E49" s="16">
        <v>-0.31196821393492724</v>
      </c>
      <c r="F49" s="6">
        <v>0.35722285793165909</v>
      </c>
      <c r="G49" s="6">
        <v>0.82976241876545243</v>
      </c>
      <c r="H49" s="6">
        <v>0.3849777237154417</v>
      </c>
      <c r="I49" s="6">
        <v>0.22815369032009192</v>
      </c>
      <c r="J49" s="7">
        <f>(C49/4)^2 + (D49/2)^2 + E49^2</f>
        <v>0.15099001082970878</v>
      </c>
      <c r="K49" s="8">
        <f t="shared" si="6"/>
        <v>1</v>
      </c>
      <c r="L49" s="9">
        <f t="shared" si="7"/>
        <v>1</v>
      </c>
      <c r="M49" s="9">
        <f t="shared" si="8"/>
        <v>0</v>
      </c>
      <c r="N49" s="9">
        <f t="shared" si="9"/>
        <v>1</v>
      </c>
    </row>
    <row r="51" spans="1:14" x14ac:dyDescent="0.25">
      <c r="A51" s="12" t="s">
        <v>21</v>
      </c>
      <c r="B51" s="13">
        <f>0.2+(2/20)*(0.8-0.2)</f>
        <v>0.26</v>
      </c>
    </row>
    <row r="52" spans="1:14" x14ac:dyDescent="0.25">
      <c r="A52" s="12" t="s">
        <v>22</v>
      </c>
      <c r="B52" s="13">
        <f>1-(2/20)</f>
        <v>0.9</v>
      </c>
    </row>
    <row r="53" spans="1:14" ht="18.75" x14ac:dyDescent="0.3">
      <c r="A53" s="53" t="s">
        <v>25</v>
      </c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</row>
    <row r="54" spans="1:14" ht="18.75" x14ac:dyDescent="0.3">
      <c r="A54" s="44" t="s">
        <v>5</v>
      </c>
      <c r="B54" s="44"/>
      <c r="C54" s="11" t="s">
        <v>6</v>
      </c>
      <c r="D54" s="11" t="s">
        <v>7</v>
      </c>
      <c r="E54" s="11" t="s">
        <v>8</v>
      </c>
      <c r="G54" s="49" t="s">
        <v>5</v>
      </c>
      <c r="H54" s="49"/>
      <c r="I54" s="15" t="s">
        <v>6</v>
      </c>
      <c r="J54" s="15" t="s">
        <v>7</v>
      </c>
      <c r="K54" s="15" t="s">
        <v>8</v>
      </c>
      <c r="L54" s="3" t="s">
        <v>24</v>
      </c>
    </row>
    <row r="55" spans="1:14" ht="18.75" x14ac:dyDescent="0.3">
      <c r="A55" s="58" t="s">
        <v>16</v>
      </c>
      <c r="B55" s="58"/>
      <c r="C55" s="16">
        <v>0.62557220411870851</v>
      </c>
      <c r="D55" s="16">
        <v>0.1476351276607768</v>
      </c>
      <c r="E55" s="16">
        <v>-4.7547636872022417E-2</v>
      </c>
      <c r="G55" s="42" t="s">
        <v>18</v>
      </c>
      <c r="H55" s="42"/>
      <c r="I55" s="16">
        <v>0.62557220411870851</v>
      </c>
      <c r="J55" s="16">
        <v>0.1476351276607768</v>
      </c>
      <c r="K55" s="16">
        <v>-4.7547636872022417E-2</v>
      </c>
      <c r="L55" s="17">
        <v>3.2168596912338365E-2</v>
      </c>
    </row>
    <row r="56" spans="1:14" ht="18.75" x14ac:dyDescent="0.3">
      <c r="A56" s="59" t="s">
        <v>19</v>
      </c>
      <c r="B56" s="59"/>
      <c r="C56" s="20">
        <v>0.54739557494070046</v>
      </c>
      <c r="D56" s="20">
        <v>0.48757222385961274</v>
      </c>
      <c r="E56" s="20">
        <v>-0.16883860434273201</v>
      </c>
      <c r="G56" s="42" t="s">
        <v>16</v>
      </c>
      <c r="H56" s="42"/>
      <c r="I56" s="16">
        <v>0.54739557494070046</v>
      </c>
      <c r="J56" s="16">
        <v>0.48757222385961274</v>
      </c>
      <c r="K56" s="16">
        <v>-0.16883860434273201</v>
      </c>
      <c r="L56" s="17">
        <f t="shared" ref="L56:L59" si="10">(I56/4)^2 + (J56/2)^2 + K56^2</f>
        <v>0.10666576240279493</v>
      </c>
    </row>
    <row r="57" spans="1:14" ht="18.75" x14ac:dyDescent="0.3">
      <c r="A57" s="59" t="s">
        <v>20</v>
      </c>
      <c r="B57" s="59"/>
      <c r="C57" s="20">
        <v>0.17838709538492437</v>
      </c>
      <c r="D57" s="20">
        <v>0.1476351276607768</v>
      </c>
      <c r="E57" s="20">
        <v>-0.1271654891778855</v>
      </c>
      <c r="G57" s="50" t="s">
        <v>19</v>
      </c>
      <c r="H57" s="50"/>
      <c r="I57" s="16">
        <v>0.17838709538492437</v>
      </c>
      <c r="J57" s="16">
        <v>0.1476351276607768</v>
      </c>
      <c r="K57" s="16">
        <v>-0.1271654891778855</v>
      </c>
      <c r="L57" s="17">
        <f t="shared" si="10"/>
        <v>2.3608966605196263E-2</v>
      </c>
    </row>
    <row r="58" spans="1:14" ht="18.75" x14ac:dyDescent="0.3">
      <c r="A58" s="59" t="s">
        <v>18</v>
      </c>
      <c r="B58" s="59"/>
      <c r="C58" s="20">
        <v>0.80330907215312108</v>
      </c>
      <c r="D58" s="20">
        <v>0.4546513921081442</v>
      </c>
      <c r="E58" s="20">
        <v>-0.19529335729425867</v>
      </c>
      <c r="G58" s="42" t="s">
        <v>20</v>
      </c>
      <c r="H58" s="42"/>
      <c r="I58" s="16">
        <v>0.80330907215312108</v>
      </c>
      <c r="J58" s="16">
        <v>0.4546513921081442</v>
      </c>
      <c r="K58" s="16">
        <v>-0.19529335729425867</v>
      </c>
      <c r="L58" s="17">
        <f t="shared" si="10"/>
        <v>0.13014805907745061</v>
      </c>
    </row>
    <row r="59" spans="1:14" ht="18.75" x14ac:dyDescent="0.3">
      <c r="A59" s="59" t="s">
        <v>17</v>
      </c>
      <c r="B59" s="59"/>
      <c r="C59" s="20">
        <v>0.54739557494070046</v>
      </c>
      <c r="D59" s="20">
        <v>-0.10912530617576924</v>
      </c>
      <c r="E59" s="20">
        <v>-0.31196821393492724</v>
      </c>
      <c r="G59" s="42" t="s">
        <v>17</v>
      </c>
      <c r="H59" s="42"/>
      <c r="I59" s="16">
        <v>0.54739557494070046</v>
      </c>
      <c r="J59" s="16">
        <v>-0.10912530617576924</v>
      </c>
      <c r="K59" s="16">
        <v>-0.31196821393492724</v>
      </c>
      <c r="L59" s="17">
        <f t="shared" si="10"/>
        <v>0.11902886933427863</v>
      </c>
    </row>
    <row r="61" spans="1:14" ht="18.75" x14ac:dyDescent="0.3">
      <c r="A61" s="55" t="s">
        <v>26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</row>
    <row r="62" spans="1:14" ht="18.75" x14ac:dyDescent="0.3">
      <c r="A62" s="57" t="s">
        <v>30</v>
      </c>
      <c r="B62" s="57"/>
      <c r="C62" s="63" t="s">
        <v>27</v>
      </c>
      <c r="D62" s="63"/>
    </row>
    <row r="63" spans="1:14" ht="18.75" x14ac:dyDescent="0.3">
      <c r="A63" s="4" t="s">
        <v>32</v>
      </c>
      <c r="B63" s="9">
        <v>1</v>
      </c>
      <c r="G63" s="64"/>
      <c r="H63" s="65"/>
      <c r="I63" s="65"/>
      <c r="J63" s="65"/>
    </row>
    <row r="64" spans="1:14" ht="18.75" x14ac:dyDescent="0.3">
      <c r="A64" s="4" t="s">
        <v>31</v>
      </c>
      <c r="B64" s="6">
        <v>0.82418165655859399</v>
      </c>
      <c r="F64" s="19" t="s">
        <v>29</v>
      </c>
      <c r="G64" s="60" t="s">
        <v>28</v>
      </c>
      <c r="H64" s="61"/>
      <c r="I64" s="62"/>
      <c r="J64" s="19" t="s">
        <v>29</v>
      </c>
      <c r="K64" s="23"/>
    </row>
    <row r="65" spans="1:11" ht="18.75" x14ac:dyDescent="0.3">
      <c r="A65" s="47" t="s">
        <v>19</v>
      </c>
      <c r="B65" s="48"/>
      <c r="C65" s="16">
        <v>0.17838709538492437</v>
      </c>
      <c r="D65" s="16">
        <v>0.1476351276607768</v>
      </c>
      <c r="E65" s="16">
        <v>-0.1271654891778855</v>
      </c>
      <c r="F65" s="22">
        <f>(C65/4)^2 + (D65/2)^2 + E65^2</f>
        <v>2.3608966605196263E-2</v>
      </c>
      <c r="G65" s="16">
        <v>0.17838709538492437</v>
      </c>
      <c r="H65" s="16">
        <v>0.1476351276607768</v>
      </c>
      <c r="I65" s="16">
        <v>-0.1271654891778855</v>
      </c>
      <c r="J65" s="37">
        <f>(G65/4)^2 + (H65/2)^2 + I65^2</f>
        <v>2.3608966605196263E-2</v>
      </c>
    </row>
    <row r="66" spans="1:11" ht="18.75" x14ac:dyDescent="0.3">
      <c r="A66" s="40" t="s">
        <v>18</v>
      </c>
      <c r="B66" s="41"/>
      <c r="C66" s="16">
        <v>0.62557220411870851</v>
      </c>
      <c r="D66" s="16">
        <v>0.1476351276607768</v>
      </c>
      <c r="E66" s="16">
        <v>-4.7547636872022417E-2</v>
      </c>
      <c r="F66" s="17">
        <v>3.2168596912338365E-2</v>
      </c>
      <c r="G66" s="20">
        <v>0.25701044041416332</v>
      </c>
      <c r="H66" s="20">
        <v>0.1476351276607768</v>
      </c>
      <c r="I66" s="20">
        <v>-0.11316721027710613</v>
      </c>
      <c r="J66" s="31">
        <f t="shared" ref="J66:J67" si="11">(G66/4)^2 + (H66/2)^2 + I66^2</f>
        <v>2.2384248116873857E-2</v>
      </c>
    </row>
    <row r="67" spans="1:11" ht="18.75" x14ac:dyDescent="0.3">
      <c r="A67" s="42" t="s">
        <v>16</v>
      </c>
      <c r="B67" s="42"/>
      <c r="C67" s="16">
        <v>0.54739557494070046</v>
      </c>
      <c r="D67" s="16">
        <v>0.48757222385961274</v>
      </c>
      <c r="E67" s="16">
        <v>-0.16883860434273201</v>
      </c>
      <c r="F67" s="17">
        <f t="shared" ref="F67" si="12">(C67/4)^2 + (D67/2)^2 + E67^2</f>
        <v>0.10666576240279493</v>
      </c>
      <c r="G67" s="20">
        <v>0.24326555497625285</v>
      </c>
      <c r="H67" s="20">
        <v>0.207402304788738</v>
      </c>
      <c r="I67" s="20">
        <v>-0.13449238725221174</v>
      </c>
      <c r="J67" s="37">
        <f t="shared" si="11"/>
        <v>3.2540764376588052E-2</v>
      </c>
    </row>
    <row r="68" spans="1:11" ht="18.75" x14ac:dyDescent="0.3">
      <c r="A68" s="68"/>
      <c r="B68" s="68"/>
      <c r="C68" s="34"/>
      <c r="D68" s="34"/>
      <c r="E68" s="34"/>
      <c r="F68" s="35"/>
      <c r="G68" s="36"/>
      <c r="H68" s="36"/>
      <c r="I68" s="36"/>
    </row>
    <row r="69" spans="1:11" ht="18.75" x14ac:dyDescent="0.3">
      <c r="A69" s="47" t="s">
        <v>43</v>
      </c>
      <c r="B69" s="48"/>
      <c r="C69" s="16">
        <v>0.9382418736473741</v>
      </c>
      <c r="D69" s="16">
        <v>-1.3736905247775351</v>
      </c>
      <c r="E69" s="16">
        <v>0.359233816520796</v>
      </c>
      <c r="F69" s="22">
        <f>(C69/4)^2 + (D69/2)^2 + E69^2</f>
        <v>0.65582396273957522</v>
      </c>
    </row>
    <row r="70" spans="1:11" ht="18.75" x14ac:dyDescent="0.3">
      <c r="A70" s="42" t="s">
        <v>20</v>
      </c>
      <c r="B70" s="42"/>
      <c r="C70" s="16">
        <v>0.80330907215312108</v>
      </c>
      <c r="D70" s="16">
        <v>0.4546513921081442</v>
      </c>
      <c r="E70" s="16">
        <v>-0.19529335729425867</v>
      </c>
      <c r="F70" s="17">
        <f t="shared" ref="F70:F71" si="13">(C70/4)^2 + (D70/2)^2 + E70^2</f>
        <v>0.13014805907745061</v>
      </c>
      <c r="G70" s="16">
        <v>0.80330907215312108</v>
      </c>
      <c r="H70" s="16">
        <v>0.4546513921081442</v>
      </c>
      <c r="I70" s="16">
        <v>-0.19529335729425867</v>
      </c>
      <c r="J70" s="6">
        <f t="shared" ref="J70:J71" si="14">(G70/4)^2 + (H70/2)^2 + I70^2</f>
        <v>0.13014805907745061</v>
      </c>
    </row>
    <row r="71" spans="1:11" ht="18.75" x14ac:dyDescent="0.3">
      <c r="A71" s="42" t="s">
        <v>17</v>
      </c>
      <c r="B71" s="42"/>
      <c r="C71" s="16">
        <v>0.54739557494070046</v>
      </c>
      <c r="D71" s="16">
        <v>-0.10912530617576924</v>
      </c>
      <c r="E71" s="16">
        <v>-0.31196821393492724</v>
      </c>
      <c r="F71" s="17">
        <f t="shared" si="13"/>
        <v>0.11902886933427863</v>
      </c>
      <c r="G71" s="16">
        <v>0.54739557494070046</v>
      </c>
      <c r="H71" s="16">
        <v>-0.10912530617576924</v>
      </c>
      <c r="I71" s="16">
        <v>-0.31196821393492724</v>
      </c>
      <c r="J71" s="6">
        <f t="shared" si="14"/>
        <v>0.11902886933427863</v>
      </c>
    </row>
    <row r="73" spans="1:11" ht="18.75" x14ac:dyDescent="0.3">
      <c r="A73" s="57" t="s">
        <v>33</v>
      </c>
      <c r="B73" s="57"/>
      <c r="C73" s="63" t="s">
        <v>36</v>
      </c>
      <c r="D73" s="63"/>
      <c r="E73" t="s">
        <v>44</v>
      </c>
      <c r="F73" s="35" t="s">
        <v>45</v>
      </c>
    </row>
    <row r="74" spans="1:11" ht="18.75" x14ac:dyDescent="0.3">
      <c r="A74" s="4" t="s">
        <v>31</v>
      </c>
      <c r="B74" s="6">
        <v>0.14399193371423391</v>
      </c>
      <c r="D74" s="26" t="s">
        <v>39</v>
      </c>
      <c r="E74" s="25">
        <f>-2/2</f>
        <v>-1</v>
      </c>
      <c r="F74" s="38">
        <f>2/2</f>
        <v>1</v>
      </c>
    </row>
    <row r="75" spans="1:11" ht="18.75" x14ac:dyDescent="0.3">
      <c r="A75" s="47" t="s">
        <v>18</v>
      </c>
      <c r="B75" s="48"/>
      <c r="C75" s="16">
        <v>0.25701044041416332</v>
      </c>
      <c r="D75" s="16">
        <v>0.1476351276607768</v>
      </c>
      <c r="E75" s="16">
        <v>-0.11316721027710613</v>
      </c>
      <c r="F75" s="31">
        <f>(C75/4)^2 + (D75/2)^2 + E75^2</f>
        <v>2.2384248116873857E-2</v>
      </c>
      <c r="G75" s="16">
        <v>0.25701044041416332</v>
      </c>
      <c r="H75" s="16">
        <v>0.1476351276607768</v>
      </c>
      <c r="I75" s="16">
        <v>-0.11316721027710613</v>
      </c>
      <c r="J75" s="31">
        <f>(G75/4)^2 + (H75/2)^2 + I75^2</f>
        <v>2.2384248116873857E-2</v>
      </c>
    </row>
    <row r="76" spans="1:11" ht="18.75" x14ac:dyDescent="0.3">
      <c r="A76" s="40" t="s">
        <v>19</v>
      </c>
      <c r="B76" s="41"/>
      <c r="C76" s="16">
        <v>0.17838709538492437</v>
      </c>
      <c r="D76" s="16">
        <v>0.1476351276607768</v>
      </c>
      <c r="E76" s="16">
        <v>-0.1271654891778855</v>
      </c>
      <c r="F76" s="6">
        <f t="shared" ref="F76:F79" si="15">(C76/4)^2 + (D76/2)^2 + E76^2</f>
        <v>2.3608966605196263E-2</v>
      </c>
      <c r="G76" s="20">
        <v>0.69541071178324221</v>
      </c>
      <c r="H76" s="20">
        <v>0.69699892615292069</v>
      </c>
      <c r="I76" s="20">
        <v>-6.9830841802542204E-2</v>
      </c>
      <c r="J76" s="32">
        <f t="shared" ref="J76:J79" si="16">(G76/4)^2 + (H76/2)^2 + I76^2</f>
        <v>0.15655297586036254</v>
      </c>
      <c r="K76" s="18" t="s">
        <v>40</v>
      </c>
    </row>
    <row r="77" spans="1:11" ht="18.75" x14ac:dyDescent="0.3">
      <c r="A77" s="42" t="s">
        <v>16</v>
      </c>
      <c r="B77" s="42"/>
      <c r="C77" s="16">
        <v>0.24326555497625285</v>
      </c>
      <c r="D77" s="16">
        <v>0.207402304788738</v>
      </c>
      <c r="E77" s="16">
        <v>-0.13449238725221174</v>
      </c>
      <c r="F77" s="6">
        <f t="shared" si="15"/>
        <v>3.2540764376588052E-2</v>
      </c>
      <c r="G77" s="20">
        <v>0.3269888502101051</v>
      </c>
      <c r="H77" s="20">
        <v>0.21477877758344383</v>
      </c>
      <c r="I77" s="20">
        <v>0.31422913846366446</v>
      </c>
      <c r="J77" s="32">
        <f t="shared" si="16"/>
        <v>0.11695503904478433</v>
      </c>
      <c r="K77" s="18" t="s">
        <v>40</v>
      </c>
    </row>
    <row r="78" spans="1:11" ht="18.75" x14ac:dyDescent="0.3">
      <c r="A78" s="42" t="s">
        <v>17</v>
      </c>
      <c r="B78" s="42"/>
      <c r="C78" s="16">
        <v>0.80330907215312108</v>
      </c>
      <c r="D78" s="16">
        <v>0.4546513921081442</v>
      </c>
      <c r="E78" s="16">
        <v>-0.19529335729425867</v>
      </c>
      <c r="F78" s="17">
        <f t="shared" si="15"/>
        <v>0.13014805907745061</v>
      </c>
      <c r="G78" s="20">
        <v>0.81370344897509961</v>
      </c>
      <c r="H78" s="20">
        <v>0.38243067233080957</v>
      </c>
      <c r="I78" s="20">
        <v>-0.27475364588237278</v>
      </c>
      <c r="J78" s="32">
        <f>(G78/4)^2 + (H78/2)^2 + I78^2</f>
        <v>0.15343495214012834</v>
      </c>
      <c r="K78" s="18" t="s">
        <v>40</v>
      </c>
    </row>
    <row r="79" spans="1:11" ht="18.75" x14ac:dyDescent="0.3">
      <c r="A79" s="42" t="s">
        <v>20</v>
      </c>
      <c r="B79" s="42"/>
      <c r="C79" s="16">
        <v>0.54739557494070046</v>
      </c>
      <c r="D79" s="16">
        <v>-0.10912530617576924</v>
      </c>
      <c r="E79" s="16">
        <v>-0.31196821393492724</v>
      </c>
      <c r="F79" s="17">
        <f t="shared" si="15"/>
        <v>0.11902886933427863</v>
      </c>
      <c r="G79" s="20">
        <v>0.24298860343367834</v>
      </c>
      <c r="H79" s="20">
        <v>0.57453979049209503</v>
      </c>
      <c r="I79" s="20">
        <v>2.356490361111041E-2</v>
      </c>
      <c r="J79" s="37">
        <f t="shared" si="16"/>
        <v>8.6769513734291634E-2</v>
      </c>
      <c r="K79" s="18" t="s">
        <v>42</v>
      </c>
    </row>
    <row r="81" spans="1:14" ht="18.75" x14ac:dyDescent="0.25">
      <c r="A81" s="43" t="s">
        <v>47</v>
      </c>
      <c r="B81" s="43"/>
      <c r="C81" s="43"/>
      <c r="D81" s="43"/>
      <c r="E81" s="43"/>
    </row>
    <row r="82" spans="1:14" ht="18.75" x14ac:dyDescent="0.3">
      <c r="A82" s="44" t="s">
        <v>5</v>
      </c>
      <c r="B82" s="44"/>
      <c r="C82" s="11" t="s">
        <v>6</v>
      </c>
      <c r="D82" s="11" t="s">
        <v>7</v>
      </c>
      <c r="E82" s="11" t="s">
        <v>8</v>
      </c>
      <c r="F82" s="3" t="s">
        <v>9</v>
      </c>
      <c r="G82" s="3" t="s">
        <v>10</v>
      </c>
      <c r="H82" s="3" t="s">
        <v>11</v>
      </c>
      <c r="I82" s="3" t="s">
        <v>12</v>
      </c>
      <c r="J82" s="3" t="s">
        <v>13</v>
      </c>
      <c r="K82" s="3" t="s">
        <v>14</v>
      </c>
      <c r="L82" s="3" t="s">
        <v>15</v>
      </c>
      <c r="M82" s="4" t="s">
        <v>10</v>
      </c>
      <c r="N82" s="4" t="s">
        <v>11</v>
      </c>
    </row>
    <row r="83" spans="1:14" ht="18.75" x14ac:dyDescent="0.3">
      <c r="A83" s="69" t="s">
        <v>18</v>
      </c>
      <c r="B83" s="70"/>
      <c r="C83" s="16">
        <v>0.25701044041416332</v>
      </c>
      <c r="D83" s="16">
        <v>0.1476351276607768</v>
      </c>
      <c r="E83" s="16">
        <v>-0.11316721027710613</v>
      </c>
      <c r="F83" s="6">
        <v>0.85071586646071817</v>
      </c>
      <c r="G83" s="6">
        <v>0.482727934577732</v>
      </c>
      <c r="H83" s="6">
        <v>2.6041055744592589E-2</v>
      </c>
      <c r="I83" s="6">
        <v>0.28944187002900157</v>
      </c>
      <c r="J83" s="10">
        <f>(C83/4)^2 + (D83/2)^2 + E83^2</f>
        <v>2.2384248116873857E-2</v>
      </c>
      <c r="K83" s="8">
        <f>(J83-$J$83)/($J$87-$J$83)</f>
        <v>0</v>
      </c>
      <c r="L83" s="9">
        <f>IF(F83&lt;K83,1,0)</f>
        <v>0</v>
      </c>
      <c r="M83" s="9">
        <f>IF(G83&lt;$B$10,1,0)</f>
        <v>0</v>
      </c>
      <c r="N83" s="9">
        <f>IF(H83&lt;0.5,1,0)</f>
        <v>1</v>
      </c>
    </row>
    <row r="84" spans="1:14" ht="18.75" x14ac:dyDescent="0.3">
      <c r="A84" s="69" t="s">
        <v>19</v>
      </c>
      <c r="B84" s="70"/>
      <c r="C84" s="16">
        <v>0.17838709538492437</v>
      </c>
      <c r="D84" s="16">
        <v>0.1476351276607768</v>
      </c>
      <c r="E84" s="16">
        <v>-0.1271654891778855</v>
      </c>
      <c r="F84" s="6">
        <v>6.5305276779283883E-3</v>
      </c>
      <c r="G84" s="6">
        <v>0.93278223718424502</v>
      </c>
      <c r="H84" s="6">
        <v>8.2713080769090119E-3</v>
      </c>
      <c r="I84" s="6">
        <v>0.89820885149964369</v>
      </c>
      <c r="J84" s="33">
        <f>(C84/4)^2 + (D84/2)^2 + E84^2</f>
        <v>2.3608966605196263E-2</v>
      </c>
      <c r="K84" s="8">
        <f t="shared" ref="K84:K87" si="17">(J84-$J$83)/($J$87-$J$83)</f>
        <v>1.1364840175988629E-2</v>
      </c>
      <c r="L84" s="9">
        <f t="shared" ref="L84:L87" si="18">IF(F84&lt;K84,1,0)</f>
        <v>1</v>
      </c>
      <c r="M84" s="9">
        <f t="shared" ref="M84:M87" si="19">IF(G84&lt;$B$10,1,0)</f>
        <v>0</v>
      </c>
      <c r="N84" s="9">
        <f t="shared" ref="N84:N87" si="20">IF(H84&lt;0.5,1,0)</f>
        <v>1</v>
      </c>
    </row>
    <row r="85" spans="1:14" ht="18.75" x14ac:dyDescent="0.3">
      <c r="A85" s="71" t="s">
        <v>16</v>
      </c>
      <c r="B85" s="71"/>
      <c r="C85" s="16">
        <v>0.24326555497625285</v>
      </c>
      <c r="D85" s="16">
        <v>0.207402304788738</v>
      </c>
      <c r="E85" s="16">
        <v>-0.13449238725221174</v>
      </c>
      <c r="F85" s="6">
        <v>0.26057958141337489</v>
      </c>
      <c r="G85" s="6">
        <v>0.54203351547756962</v>
      </c>
      <c r="H85" s="6">
        <v>0.54628308650442581</v>
      </c>
      <c r="I85" s="6">
        <v>0.3858956372886384</v>
      </c>
      <c r="J85" s="33">
        <f>(C85/4)^2 + (D85/2)^2 + E85^2</f>
        <v>3.2540764376588052E-2</v>
      </c>
      <c r="K85" s="8">
        <f t="shared" si="17"/>
        <v>9.4247931371225863E-2</v>
      </c>
      <c r="L85" s="9">
        <f t="shared" si="18"/>
        <v>0</v>
      </c>
      <c r="M85" s="9">
        <f t="shared" si="19"/>
        <v>0</v>
      </c>
      <c r="N85" s="9">
        <f t="shared" si="20"/>
        <v>0</v>
      </c>
    </row>
    <row r="86" spans="1:14" ht="18.75" x14ac:dyDescent="0.3">
      <c r="A86" s="71" t="s">
        <v>20</v>
      </c>
      <c r="B86" s="71"/>
      <c r="C86" s="16">
        <v>0.24298860343367834</v>
      </c>
      <c r="D86" s="16">
        <v>0.57453979049209503</v>
      </c>
      <c r="E86" s="16">
        <v>2.356490361111041E-2</v>
      </c>
      <c r="F86" s="6">
        <v>0.82612043700979165</v>
      </c>
      <c r="G86" s="6">
        <v>0.75853699960766141</v>
      </c>
      <c r="H86" s="6">
        <v>0.49066401167974816</v>
      </c>
      <c r="I86" s="6">
        <v>0.88364112054890465</v>
      </c>
      <c r="J86" s="7">
        <f>(C86/4)^2 + (D86/2)^2 + E86^2</f>
        <v>8.6769513734291634E-2</v>
      </c>
      <c r="K86" s="8">
        <f t="shared" si="17"/>
        <v>0.59746648752958309</v>
      </c>
      <c r="L86" s="9">
        <f t="shared" si="18"/>
        <v>0</v>
      </c>
      <c r="M86" s="9">
        <f t="shared" si="19"/>
        <v>0</v>
      </c>
      <c r="N86" s="9">
        <f t="shared" si="20"/>
        <v>1</v>
      </c>
    </row>
    <row r="87" spans="1:14" ht="18.75" x14ac:dyDescent="0.3">
      <c r="A87" s="71" t="s">
        <v>17</v>
      </c>
      <c r="B87" s="71"/>
      <c r="C87" s="16">
        <v>0.80330907215312108</v>
      </c>
      <c r="D87" s="16">
        <v>0.4546513921081442</v>
      </c>
      <c r="E87" s="16">
        <v>-0.19529335729425867</v>
      </c>
      <c r="F87" s="6">
        <v>0.50430396001453992</v>
      </c>
      <c r="G87" s="6">
        <v>0.83687709658549203</v>
      </c>
      <c r="H87" s="6">
        <v>0.21608834639895191</v>
      </c>
      <c r="I87" s="6">
        <v>0.57717291695058881</v>
      </c>
      <c r="J87" s="7">
        <f>(C87/4)^2 + (D87/2)^2 + E87^2</f>
        <v>0.13014805907745061</v>
      </c>
      <c r="K87" s="8">
        <f t="shared" si="17"/>
        <v>1</v>
      </c>
      <c r="L87" s="9">
        <f t="shared" si="18"/>
        <v>1</v>
      </c>
      <c r="M87" s="9">
        <f t="shared" si="19"/>
        <v>0</v>
      </c>
      <c r="N87" s="9">
        <f t="shared" si="20"/>
        <v>1</v>
      </c>
    </row>
    <row r="89" spans="1:14" x14ac:dyDescent="0.25">
      <c r="A89" s="12" t="s">
        <v>21</v>
      </c>
      <c r="B89" s="13">
        <f>0.2+(2/20)*(0.8-0.2)</f>
        <v>0.26</v>
      </c>
    </row>
    <row r="90" spans="1:14" x14ac:dyDescent="0.25">
      <c r="A90" s="12" t="s">
        <v>22</v>
      </c>
      <c r="B90" s="13">
        <f>1-(2/20)</f>
        <v>0.9</v>
      </c>
    </row>
    <row r="91" spans="1:14" ht="18.75" x14ac:dyDescent="0.3">
      <c r="A91" s="53" t="s">
        <v>25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</row>
    <row r="92" spans="1:14" ht="18.75" x14ac:dyDescent="0.3">
      <c r="A92" s="44" t="s">
        <v>5</v>
      </c>
      <c r="B92" s="44"/>
      <c r="C92" s="11" t="s">
        <v>6</v>
      </c>
      <c r="D92" s="11" t="s">
        <v>7</v>
      </c>
      <c r="E92" s="11" t="s">
        <v>8</v>
      </c>
      <c r="G92" s="49" t="s">
        <v>5</v>
      </c>
      <c r="H92" s="49"/>
      <c r="I92" s="15" t="s">
        <v>6</v>
      </c>
      <c r="J92" s="15" t="s">
        <v>7</v>
      </c>
      <c r="K92" s="15" t="s">
        <v>8</v>
      </c>
      <c r="L92" s="3" t="s">
        <v>24</v>
      </c>
    </row>
    <row r="93" spans="1:14" ht="18.75" x14ac:dyDescent="0.3">
      <c r="A93" s="69" t="s">
        <v>18</v>
      </c>
      <c r="B93" s="70"/>
      <c r="C93" s="16">
        <v>0.25701044041416332</v>
      </c>
      <c r="D93" s="16">
        <v>0.1476351276607768</v>
      </c>
      <c r="E93" s="16">
        <v>-0.11316721027710613</v>
      </c>
      <c r="G93" s="47" t="s">
        <v>18</v>
      </c>
      <c r="H93" s="48"/>
      <c r="I93" s="16">
        <v>0.25701044041416332</v>
      </c>
      <c r="J93" s="16">
        <v>0.1476351276607768</v>
      </c>
      <c r="K93" s="16">
        <v>-0.11316721027710613</v>
      </c>
      <c r="L93" s="17">
        <f>(I93/4)^2 + (J93/2)^2 + K93^2</f>
        <v>2.2384248116873857E-2</v>
      </c>
    </row>
    <row r="94" spans="1:14" ht="18.75" x14ac:dyDescent="0.3">
      <c r="A94" s="69" t="s">
        <v>19</v>
      </c>
      <c r="B94" s="70"/>
      <c r="C94" s="16">
        <v>0.17838709538492437</v>
      </c>
      <c r="D94" s="16">
        <v>0.14763512766077699</v>
      </c>
      <c r="E94" s="16">
        <v>-0.1271654891778855</v>
      </c>
      <c r="G94" s="69" t="s">
        <v>19</v>
      </c>
      <c r="H94" s="70"/>
      <c r="I94" s="16">
        <v>0.17838709538492437</v>
      </c>
      <c r="J94" s="16">
        <v>0.14763512766077699</v>
      </c>
      <c r="K94" s="16">
        <v>-0.1271654891778855</v>
      </c>
      <c r="L94" s="17">
        <f t="shared" ref="L94:L97" si="21">(I94/4)^2 + (J94/2)^2 + K94^2</f>
        <v>2.3608966605196277E-2</v>
      </c>
    </row>
    <row r="95" spans="1:14" ht="18.75" x14ac:dyDescent="0.3">
      <c r="A95" s="71" t="s">
        <v>16</v>
      </c>
      <c r="B95" s="71"/>
      <c r="C95" s="16">
        <v>0.24326555497625285</v>
      </c>
      <c r="D95" s="16">
        <v>0.207402304788738</v>
      </c>
      <c r="E95" s="16">
        <v>-0.13449238725221174</v>
      </c>
      <c r="G95" s="71" t="s">
        <v>16</v>
      </c>
      <c r="H95" s="71"/>
      <c r="I95" s="16">
        <v>0.24326555497625285</v>
      </c>
      <c r="J95" s="16">
        <v>0.207402304788738</v>
      </c>
      <c r="K95" s="16">
        <v>-0.13449238725221174</v>
      </c>
      <c r="L95" s="17">
        <f t="shared" si="21"/>
        <v>3.2540764376588052E-2</v>
      </c>
    </row>
    <row r="96" spans="1:14" ht="18.75" x14ac:dyDescent="0.3">
      <c r="A96" s="71" t="s">
        <v>20</v>
      </c>
      <c r="B96" s="71"/>
      <c r="C96" s="16">
        <v>0.24298860343367834</v>
      </c>
      <c r="D96" s="16">
        <v>0.57453979049209503</v>
      </c>
      <c r="E96" s="16">
        <v>2.356490361111041E-2</v>
      </c>
      <c r="G96" s="71" t="s">
        <v>20</v>
      </c>
      <c r="H96" s="71"/>
      <c r="I96" s="16">
        <v>0.24298860343367834</v>
      </c>
      <c r="J96" s="16">
        <v>0.57453979049209503</v>
      </c>
      <c r="K96" s="16">
        <v>2.356490361111041E-2</v>
      </c>
      <c r="L96" s="17">
        <f t="shared" si="21"/>
        <v>8.6769513734291634E-2</v>
      </c>
    </row>
    <row r="97" spans="1:12" ht="18.75" x14ac:dyDescent="0.3">
      <c r="A97" s="71" t="s">
        <v>17</v>
      </c>
      <c r="B97" s="71"/>
      <c r="C97" s="20">
        <v>0.24326555497625299</v>
      </c>
      <c r="D97" s="20">
        <v>0.207402304788738</v>
      </c>
      <c r="E97" s="20">
        <v>-0.113167210277106</v>
      </c>
      <c r="G97" s="71" t="s">
        <v>17</v>
      </c>
      <c r="H97" s="71"/>
      <c r="I97" s="16">
        <v>0.24326555497625299</v>
      </c>
      <c r="J97" s="16">
        <v>0.207402304788738</v>
      </c>
      <c r="K97" s="16">
        <v>-0.113167210277106</v>
      </c>
      <c r="L97" s="17">
        <f t="shared" si="21"/>
        <v>2.7259379629691889E-2</v>
      </c>
    </row>
    <row r="99" spans="1:12" ht="18.75" x14ac:dyDescent="0.3">
      <c r="A99" s="55" t="s">
        <v>26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</row>
    <row r="100" spans="1:12" ht="18.75" x14ac:dyDescent="0.3">
      <c r="A100" s="57" t="s">
        <v>30</v>
      </c>
      <c r="B100" s="57"/>
      <c r="C100" s="63" t="s">
        <v>27</v>
      </c>
      <c r="D100" s="63"/>
    </row>
    <row r="101" spans="1:12" ht="18.75" x14ac:dyDescent="0.3">
      <c r="A101" s="4" t="s">
        <v>32</v>
      </c>
      <c r="B101" s="9">
        <v>1</v>
      </c>
      <c r="G101" s="64"/>
      <c r="H101" s="65"/>
      <c r="I101" s="65"/>
      <c r="J101" s="65"/>
    </row>
    <row r="102" spans="1:12" ht="18.75" x14ac:dyDescent="0.3">
      <c r="A102" s="4" t="s">
        <v>31</v>
      </c>
      <c r="B102" s="6">
        <v>0.40560368410771308</v>
      </c>
      <c r="F102" s="19" t="s">
        <v>29</v>
      </c>
      <c r="G102" s="60" t="s">
        <v>28</v>
      </c>
      <c r="H102" s="61"/>
      <c r="I102" s="62"/>
      <c r="J102" s="19" t="s">
        <v>29</v>
      </c>
      <c r="K102" s="23"/>
    </row>
    <row r="103" spans="1:12" ht="18.75" x14ac:dyDescent="0.3">
      <c r="A103" s="50" t="s">
        <v>18</v>
      </c>
      <c r="B103" s="50"/>
      <c r="C103" s="16">
        <v>0.25701044041416332</v>
      </c>
      <c r="D103" s="16">
        <v>0.1476351276607768</v>
      </c>
      <c r="E103" s="16">
        <v>-0.11316721027710613</v>
      </c>
      <c r="F103" s="17">
        <f>(C103/4)^2 + (D103/2)^2 + E103^2</f>
        <v>2.2384248116873857E-2</v>
      </c>
      <c r="G103" s="16">
        <v>0.25701044041416332</v>
      </c>
      <c r="H103" s="16">
        <v>0.1476351276607768</v>
      </c>
      <c r="I103" s="16">
        <v>-0.11316721027710613</v>
      </c>
      <c r="J103" s="31">
        <f>(G103/4)^2 + (H103/2)^2 + I103^2</f>
        <v>2.2384248116873857E-2</v>
      </c>
    </row>
    <row r="104" spans="1:12" ht="18.75" x14ac:dyDescent="0.3">
      <c r="A104" s="40" t="s">
        <v>19</v>
      </c>
      <c r="B104" s="41"/>
      <c r="C104" s="16">
        <v>0.17838709538492437</v>
      </c>
      <c r="D104" s="16">
        <v>0.14763512766077699</v>
      </c>
      <c r="E104" s="16">
        <v>-0.1271654891778855</v>
      </c>
      <c r="F104" s="17">
        <f t="shared" ref="F104:F105" si="22">(C104/4)^2 + (D104/2)^2 + E104^2</f>
        <v>2.3608966605196277E-2</v>
      </c>
      <c r="G104" s="16">
        <f>C104+$B$102*(C103-$B$101*C104)</f>
        <v>0.21027701378565555</v>
      </c>
      <c r="H104" s="16">
        <f t="shared" ref="H104:I104" si="23">D104+$B$102*(D103-$B$101*D104)</f>
        <v>0.14763512766077691</v>
      </c>
      <c r="I104" s="16">
        <f t="shared" si="23"/>
        <v>-0.12148773568456213</v>
      </c>
      <c r="J104" s="6">
        <f t="shared" ref="J104:J105" si="24">(G104/4)^2 + (H104/2)^2 + I104^2</f>
        <v>2.2971829059528801E-2</v>
      </c>
    </row>
    <row r="105" spans="1:12" ht="18.75" x14ac:dyDescent="0.3">
      <c r="A105" s="42" t="s">
        <v>17</v>
      </c>
      <c r="B105" s="42"/>
      <c r="C105" s="16">
        <v>0.24326555497625299</v>
      </c>
      <c r="D105" s="16">
        <v>0.207402304788738</v>
      </c>
      <c r="E105" s="16">
        <v>-0.113167210277106</v>
      </c>
      <c r="F105" s="17">
        <f t="shared" si="22"/>
        <v>2.7259379629691889E-2</v>
      </c>
      <c r="G105" s="16">
        <f>C105+$B$102*(C103-$B$101*C105)</f>
        <v>0.24884053114750787</v>
      </c>
      <c r="H105" s="16">
        <f t="shared" ref="H105:I105" si="25">D105+$B$102*(D103-$B$101*D105)</f>
        <v>0.1831605175569187</v>
      </c>
      <c r="I105" s="16">
        <f t="shared" si="25"/>
        <v>-0.11316721027710605</v>
      </c>
      <c r="J105" s="6">
        <f t="shared" si="24"/>
        <v>2.5063861901193182E-2</v>
      </c>
    </row>
    <row r="106" spans="1:12" ht="18.75" x14ac:dyDescent="0.3">
      <c r="A106" s="68"/>
      <c r="B106" s="68"/>
      <c r="C106" s="34"/>
      <c r="D106" s="34"/>
      <c r="E106" s="34"/>
      <c r="F106" s="35"/>
      <c r="G106" s="36"/>
      <c r="I106" s="36"/>
    </row>
    <row r="107" spans="1:12" ht="18.75" x14ac:dyDescent="0.3">
      <c r="A107" s="47" t="s">
        <v>34</v>
      </c>
      <c r="B107" s="48"/>
      <c r="C107" s="16">
        <v>-1.5029403822761931</v>
      </c>
      <c r="D107" s="16">
        <v>5.9259082643094096E-2</v>
      </c>
      <c r="E107" s="16">
        <v>-1.9974718773887457E-2</v>
      </c>
      <c r="F107" s="22">
        <f>(C107/4)^2 + (D107/2)^2 + E107^2</f>
        <v>0.14245376115130298</v>
      </c>
    </row>
    <row r="108" spans="1:12" ht="18.75" x14ac:dyDescent="0.3">
      <c r="A108" s="42" t="s">
        <v>16</v>
      </c>
      <c r="B108" s="42"/>
      <c r="C108" s="16">
        <v>0.24326555497625285</v>
      </c>
      <c r="D108" s="16">
        <v>0.207402304788738</v>
      </c>
      <c r="E108" s="16">
        <v>-0.13449238725221174</v>
      </c>
      <c r="F108" s="17">
        <f t="shared" ref="F108:F109" si="26">(C108/4)^2 + (D108/2)^2 + E108^2</f>
        <v>3.2540764376588052E-2</v>
      </c>
      <c r="G108" s="16">
        <v>0.24326555497625285</v>
      </c>
      <c r="H108" s="16">
        <v>0.207402304788738</v>
      </c>
      <c r="I108" s="16">
        <v>-0.13449238725221174</v>
      </c>
      <c r="J108" s="17">
        <f t="shared" ref="J108:J109" si="27">(G108/4)^2 + (H108/2)^2 + I108^2</f>
        <v>3.2540764376588052E-2</v>
      </c>
    </row>
    <row r="109" spans="1:12" ht="18.75" x14ac:dyDescent="0.3">
      <c r="A109" s="42" t="s">
        <v>20</v>
      </c>
      <c r="B109" s="42"/>
      <c r="C109" s="16">
        <v>0.24298860343367834</v>
      </c>
      <c r="D109" s="16">
        <v>0.57453979049209503</v>
      </c>
      <c r="E109" s="16">
        <v>2.356490361111041E-2</v>
      </c>
      <c r="F109" s="17">
        <f t="shared" si="26"/>
        <v>8.6769513734291634E-2</v>
      </c>
      <c r="G109" s="16">
        <v>0.24298860343367834</v>
      </c>
      <c r="H109" s="16">
        <v>0.57453979049209503</v>
      </c>
      <c r="I109" s="16">
        <v>2.356490361111041E-2</v>
      </c>
      <c r="J109" s="17">
        <f t="shared" si="27"/>
        <v>8.6769513734291634E-2</v>
      </c>
    </row>
    <row r="111" spans="1:12" ht="18.75" x14ac:dyDescent="0.3">
      <c r="A111" s="57" t="s">
        <v>33</v>
      </c>
      <c r="B111" s="57"/>
      <c r="C111" s="63" t="s">
        <v>36</v>
      </c>
      <c r="D111" s="63"/>
      <c r="E111" t="s">
        <v>44</v>
      </c>
      <c r="F111" s="35" t="s">
        <v>45</v>
      </c>
    </row>
    <row r="112" spans="1:12" ht="18.75" x14ac:dyDescent="0.3">
      <c r="A112" s="4" t="s">
        <v>31</v>
      </c>
      <c r="B112" s="6">
        <v>0.1683832781252943</v>
      </c>
      <c r="D112" s="26" t="s">
        <v>39</v>
      </c>
      <c r="E112" s="25">
        <f>-2/3</f>
        <v>-0.66666666666666663</v>
      </c>
      <c r="F112" s="38">
        <f>2/3</f>
        <v>0.66666666666666663</v>
      </c>
    </row>
    <row r="113" spans="1:11" ht="18.75" x14ac:dyDescent="0.3">
      <c r="A113" s="47" t="s">
        <v>18</v>
      </c>
      <c r="B113" s="48"/>
      <c r="C113" s="16">
        <v>0.25701044041416332</v>
      </c>
      <c r="D113" s="16">
        <v>0.1476351276607768</v>
      </c>
      <c r="E113" s="16">
        <v>-0.11316721027710613</v>
      </c>
      <c r="F113" s="31">
        <f>(C113/4)^2 + (D113/2)^2 + E113^2</f>
        <v>2.2384248116873857E-2</v>
      </c>
      <c r="G113" s="16">
        <v>0.25701044041416332</v>
      </c>
      <c r="H113" s="16">
        <v>0.1476351276607768</v>
      </c>
      <c r="I113" s="16">
        <v>-0.11316721027710613</v>
      </c>
      <c r="J113" s="31">
        <f>(G113/4)^2 + (H113/2)^2 + I113^2</f>
        <v>2.2384248116873857E-2</v>
      </c>
    </row>
    <row r="114" spans="1:11" ht="18.75" x14ac:dyDescent="0.3">
      <c r="A114" s="40" t="s">
        <v>19</v>
      </c>
      <c r="B114" s="41"/>
      <c r="C114" s="16">
        <v>0.17838709538492437</v>
      </c>
      <c r="D114" s="16">
        <v>0.14763512766077699</v>
      </c>
      <c r="E114" s="16">
        <v>-0.1271654891778855</v>
      </c>
      <c r="F114" s="6">
        <f t="shared" ref="F114:F117" si="28">(C114/4)^2 + (D114/2)^2 + E114^2</f>
        <v>2.3608966605196277E-2</v>
      </c>
      <c r="G114" s="20">
        <v>0.10970289177415472</v>
      </c>
      <c r="H114" s="20">
        <v>0.48752397024691396</v>
      </c>
      <c r="I114" s="20">
        <v>-0.23214470341499932</v>
      </c>
      <c r="J114" s="32">
        <f t="shared" ref="J114:J117" si="29">(G114/4)^2 + (H114/2)^2 + I114^2</f>
        <v>0.1140632389939422</v>
      </c>
      <c r="K114" s="18" t="s">
        <v>40</v>
      </c>
    </row>
    <row r="115" spans="1:11" ht="18.75" x14ac:dyDescent="0.3">
      <c r="A115" s="42" t="s">
        <v>17</v>
      </c>
      <c r="B115" s="42"/>
      <c r="C115" s="16">
        <v>0.24326555497625299</v>
      </c>
      <c r="D115" s="16">
        <v>0.207402304788738</v>
      </c>
      <c r="E115" s="16">
        <v>-0.113167210277106</v>
      </c>
      <c r="F115" s="6">
        <f t="shared" si="28"/>
        <v>2.7259379629691889E-2</v>
      </c>
      <c r="G115" s="20">
        <v>0.35415479783939985</v>
      </c>
      <c r="H115" s="20">
        <v>0.13019884541120796</v>
      </c>
      <c r="I115" s="20">
        <v>0.22782792519949416</v>
      </c>
      <c r="J115" s="32">
        <f t="shared" si="29"/>
        <v>6.3982599639350851E-2</v>
      </c>
      <c r="K115" s="18" t="s">
        <v>40</v>
      </c>
    </row>
    <row r="116" spans="1:11" ht="18.75" x14ac:dyDescent="0.3">
      <c r="A116" s="42" t="s">
        <v>16</v>
      </c>
      <c r="B116" s="42"/>
      <c r="C116" s="16">
        <v>0.24326555497625285</v>
      </c>
      <c r="D116" s="16">
        <v>0.207402304788738</v>
      </c>
      <c r="E116" s="16">
        <v>-0.13449238725221174</v>
      </c>
      <c r="F116" s="6">
        <f t="shared" si="28"/>
        <v>3.2540764376588052E-2</v>
      </c>
      <c r="G116" s="20">
        <v>0.22801746088456426</v>
      </c>
      <c r="H116" s="20">
        <v>4.8994250667990819E-2</v>
      </c>
      <c r="I116" s="20">
        <v>3.7995084693084824E-2</v>
      </c>
      <c r="J116" s="37">
        <f t="shared" si="29"/>
        <v>5.2932332647294056E-3</v>
      </c>
      <c r="K116" s="18" t="s">
        <v>42</v>
      </c>
    </row>
    <row r="117" spans="1:11" ht="18.75" x14ac:dyDescent="0.3">
      <c r="A117" s="42" t="s">
        <v>20</v>
      </c>
      <c r="B117" s="42"/>
      <c r="C117" s="16">
        <v>0.24298860343367834</v>
      </c>
      <c r="D117" s="16">
        <v>0.57453979049209503</v>
      </c>
      <c r="E117" s="16">
        <v>2.356490361111041E-2</v>
      </c>
      <c r="F117" s="6">
        <f t="shared" si="28"/>
        <v>8.6769513734291634E-2</v>
      </c>
      <c r="G117" s="20">
        <v>0.12122683330855835</v>
      </c>
      <c r="H117" s="20">
        <v>0.9127640154750728</v>
      </c>
      <c r="I117" s="20">
        <v>-0.44714689861406587</v>
      </c>
      <c r="J117" s="37">
        <f t="shared" si="29"/>
        <v>0.40914338249634874</v>
      </c>
      <c r="K117" s="18" t="s">
        <v>42</v>
      </c>
    </row>
    <row r="119" spans="1:11" ht="18.75" x14ac:dyDescent="0.25">
      <c r="A119" s="43" t="s">
        <v>46</v>
      </c>
      <c r="B119" s="43"/>
      <c r="C119" s="43"/>
      <c r="D119" s="43"/>
      <c r="E119" s="43"/>
    </row>
    <row r="120" spans="1:11" ht="18.75" x14ac:dyDescent="0.3">
      <c r="A120" s="44" t="s">
        <v>5</v>
      </c>
      <c r="B120" s="44"/>
      <c r="C120" s="11" t="s">
        <v>6</v>
      </c>
      <c r="D120" s="11" t="s">
        <v>7</v>
      </c>
      <c r="E120" s="11" t="s">
        <v>8</v>
      </c>
      <c r="F120" s="3" t="s">
        <v>13</v>
      </c>
    </row>
    <row r="121" spans="1:11" ht="18.75" x14ac:dyDescent="0.3">
      <c r="A121" s="47" t="s">
        <v>18</v>
      </c>
      <c r="B121" s="48"/>
      <c r="C121" s="16">
        <v>0.25701044041416332</v>
      </c>
      <c r="D121" s="16">
        <v>0.1476351276607768</v>
      </c>
      <c r="E121" s="16">
        <v>-0.11316721027710613</v>
      </c>
      <c r="F121" s="10">
        <f>(C121/4)^2 + (D121/2)^2 + E121^2</f>
        <v>2.2384248116873857E-2</v>
      </c>
    </row>
    <row r="122" spans="1:11" ht="18.75" x14ac:dyDescent="0.3">
      <c r="A122" s="40" t="s">
        <v>19</v>
      </c>
      <c r="B122" s="41"/>
      <c r="C122" s="16">
        <v>0.17838709538492437</v>
      </c>
      <c r="D122" s="16">
        <v>0.14763512766077699</v>
      </c>
      <c r="E122" s="16">
        <v>-0.1271654891778855</v>
      </c>
      <c r="F122" s="33">
        <f t="shared" ref="F122:F125" si="30">(C122/4)^2 + (D122/2)^2 + E122^2</f>
        <v>2.3608966605196277E-2</v>
      </c>
    </row>
    <row r="123" spans="1:11" ht="18.75" x14ac:dyDescent="0.3">
      <c r="A123" s="42" t="s">
        <v>17</v>
      </c>
      <c r="B123" s="42"/>
      <c r="C123" s="16">
        <v>0.24326555497625299</v>
      </c>
      <c r="D123" s="16">
        <v>0.207402304788738</v>
      </c>
      <c r="E123" s="16">
        <v>-0.113167210277106</v>
      </c>
      <c r="F123" s="33">
        <f t="shared" si="30"/>
        <v>2.7259379629691889E-2</v>
      </c>
    </row>
    <row r="124" spans="1:11" ht="18.75" x14ac:dyDescent="0.3">
      <c r="A124" s="42" t="s">
        <v>16</v>
      </c>
      <c r="B124" s="42"/>
      <c r="C124" s="16">
        <v>0.24326555497625285</v>
      </c>
      <c r="D124" s="16">
        <v>0.207402304788738</v>
      </c>
      <c r="E124" s="16">
        <v>-0.13449238725221174</v>
      </c>
      <c r="F124" s="33">
        <f t="shared" si="30"/>
        <v>3.2540764376588052E-2</v>
      </c>
    </row>
    <row r="125" spans="1:11" ht="18.75" x14ac:dyDescent="0.3">
      <c r="A125" s="42" t="s">
        <v>20</v>
      </c>
      <c r="B125" s="42"/>
      <c r="C125" s="16">
        <v>0.24298860343367834</v>
      </c>
      <c r="D125" s="16">
        <v>0.57453979049209503</v>
      </c>
      <c r="E125" s="16">
        <v>2.356490361111041E-2</v>
      </c>
      <c r="F125" s="33">
        <f t="shared" si="30"/>
        <v>8.6769513734291634E-2</v>
      </c>
    </row>
  </sheetData>
  <mergeCells count="125">
    <mergeCell ref="A114:B114"/>
    <mergeCell ref="A115:B115"/>
    <mergeCell ref="A116:B116"/>
    <mergeCell ref="A117:B117"/>
    <mergeCell ref="A107:B107"/>
    <mergeCell ref="A108:B108"/>
    <mergeCell ref="A109:B109"/>
    <mergeCell ref="A111:B111"/>
    <mergeCell ref="C111:D111"/>
    <mergeCell ref="A113:B113"/>
    <mergeCell ref="G101:J101"/>
    <mergeCell ref="G102:I102"/>
    <mergeCell ref="A103:B103"/>
    <mergeCell ref="A104:B104"/>
    <mergeCell ref="A105:B105"/>
    <mergeCell ref="A106:B106"/>
    <mergeCell ref="A96:B96"/>
    <mergeCell ref="G96:H96"/>
    <mergeCell ref="A97:B97"/>
    <mergeCell ref="G97:H97"/>
    <mergeCell ref="A99:L99"/>
    <mergeCell ref="A100:B100"/>
    <mergeCell ref="C100:D100"/>
    <mergeCell ref="A93:B93"/>
    <mergeCell ref="G93:H93"/>
    <mergeCell ref="A94:B94"/>
    <mergeCell ref="G94:H94"/>
    <mergeCell ref="A95:B95"/>
    <mergeCell ref="G95:H95"/>
    <mergeCell ref="A85:B85"/>
    <mergeCell ref="A86:B86"/>
    <mergeCell ref="A87:B87"/>
    <mergeCell ref="A91:L91"/>
    <mergeCell ref="A92:B92"/>
    <mergeCell ref="G92:H92"/>
    <mergeCell ref="A78:B78"/>
    <mergeCell ref="A79:B79"/>
    <mergeCell ref="A81:E81"/>
    <mergeCell ref="A82:B82"/>
    <mergeCell ref="A83:B83"/>
    <mergeCell ref="A84:B84"/>
    <mergeCell ref="A71:B71"/>
    <mergeCell ref="A73:B73"/>
    <mergeCell ref="C73:D73"/>
    <mergeCell ref="A75:B75"/>
    <mergeCell ref="A76:B76"/>
    <mergeCell ref="A77:B77"/>
    <mergeCell ref="A67:B67"/>
    <mergeCell ref="A68:B68"/>
    <mergeCell ref="A65:B65"/>
    <mergeCell ref="A69:B69"/>
    <mergeCell ref="A70:B70"/>
    <mergeCell ref="A61:L61"/>
    <mergeCell ref="A62:B62"/>
    <mergeCell ref="C62:D62"/>
    <mergeCell ref="G63:J63"/>
    <mergeCell ref="G64:I64"/>
    <mergeCell ref="A66:B66"/>
    <mergeCell ref="A57:B57"/>
    <mergeCell ref="A58:B58"/>
    <mergeCell ref="A59:B59"/>
    <mergeCell ref="A53:L53"/>
    <mergeCell ref="G54:H54"/>
    <mergeCell ref="G55:H55"/>
    <mergeCell ref="G56:H56"/>
    <mergeCell ref="G57:H57"/>
    <mergeCell ref="G58:H58"/>
    <mergeCell ref="G59:H59"/>
    <mergeCell ref="A54:B54"/>
    <mergeCell ref="A55:B55"/>
    <mergeCell ref="A56:B56"/>
    <mergeCell ref="A40:B40"/>
    <mergeCell ref="A43:E43"/>
    <mergeCell ref="A45:B45"/>
    <mergeCell ref="A46:B46"/>
    <mergeCell ref="A47:B47"/>
    <mergeCell ref="A48:B48"/>
    <mergeCell ref="A37:B37"/>
    <mergeCell ref="A38:B38"/>
    <mergeCell ref="A30:B30"/>
    <mergeCell ref="G24:J24"/>
    <mergeCell ref="A31:B31"/>
    <mergeCell ref="A32:B32"/>
    <mergeCell ref="G30:J30"/>
    <mergeCell ref="A49:B49"/>
    <mergeCell ref="A44:B44"/>
    <mergeCell ref="G14:H14"/>
    <mergeCell ref="G15:H15"/>
    <mergeCell ref="G16:H16"/>
    <mergeCell ref="G17:H17"/>
    <mergeCell ref="G18:H18"/>
    <mergeCell ref="G19:H19"/>
    <mergeCell ref="A8:B8"/>
    <mergeCell ref="A13:E13"/>
    <mergeCell ref="A14:B14"/>
    <mergeCell ref="A15:B15"/>
    <mergeCell ref="A16:B16"/>
    <mergeCell ref="A17:B17"/>
    <mergeCell ref="A12:L12"/>
    <mergeCell ref="A18:B18"/>
    <mergeCell ref="A19:B19"/>
    <mergeCell ref="A122:B122"/>
    <mergeCell ref="A123:B123"/>
    <mergeCell ref="A124:B124"/>
    <mergeCell ref="A125:B125"/>
    <mergeCell ref="A1:E1"/>
    <mergeCell ref="A3:B3"/>
    <mergeCell ref="A4:B4"/>
    <mergeCell ref="A5:B5"/>
    <mergeCell ref="A6:B6"/>
    <mergeCell ref="A7:B7"/>
    <mergeCell ref="A119:E119"/>
    <mergeCell ref="A120:B120"/>
    <mergeCell ref="A121:B121"/>
    <mergeCell ref="A21:L21"/>
    <mergeCell ref="A23:B23"/>
    <mergeCell ref="A26:B26"/>
    <mergeCell ref="A27:B27"/>
    <mergeCell ref="A28:B28"/>
    <mergeCell ref="G25:I25"/>
    <mergeCell ref="C23:D23"/>
    <mergeCell ref="A34:B34"/>
    <mergeCell ref="C34:D34"/>
    <mergeCell ref="A39:B39"/>
    <mergeCell ref="A36:B3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C8BC7-4B29-4930-9B71-232E2DB31B20}">
  <dimension ref="A1"/>
  <sheetViews>
    <sheetView workbookViewId="0">
      <selection activeCell="P8" sqref="P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</vt:lpstr>
      <vt:lpstr>Khởi tạo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Goi Cuon</dc:creator>
  <cp:lastModifiedBy>Goi Cuon</cp:lastModifiedBy>
  <dcterms:created xsi:type="dcterms:W3CDTF">2024-09-27T12:59:42Z</dcterms:created>
  <dcterms:modified xsi:type="dcterms:W3CDTF">2024-09-30T16:09:15Z</dcterms:modified>
</cp:coreProperties>
</file>