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Q\WORK NÈ\Excel\"/>
    </mc:Choice>
  </mc:AlternateContent>
  <xr:revisionPtr revIDLastSave="0" documentId="13_ncr:1_{38E3A5E3-EA2E-4788-88C7-6BFCB3A1A7BC}" xr6:coauthVersionLast="47" xr6:coauthVersionMax="47" xr10:uidLastSave="{00000000-0000-0000-0000-000000000000}"/>
  <bookViews>
    <workbookView xWindow="-120" yWindow="-120" windowWidth="20730" windowHeight="11760" xr2:uid="{D44485AC-7E9F-4AAF-A3C3-489F13147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5" i="1" l="1"/>
  <c r="L386" i="1"/>
  <c r="L387" i="1"/>
  <c r="L388" i="1"/>
  <c r="L384" i="1"/>
  <c r="K374" i="1"/>
  <c r="K375" i="1"/>
  <c r="K376" i="1"/>
  <c r="K377" i="1"/>
  <c r="K373" i="1"/>
  <c r="M374" i="1"/>
  <c r="M375" i="1"/>
  <c r="M376" i="1"/>
  <c r="M377" i="1"/>
  <c r="M373" i="1"/>
  <c r="B380" i="1"/>
  <c r="B379" i="1"/>
  <c r="N377" i="1"/>
  <c r="J377" i="1"/>
  <c r="L377" i="1" s="1"/>
  <c r="N376" i="1"/>
  <c r="J376" i="1"/>
  <c r="L376" i="1" s="1"/>
  <c r="N375" i="1"/>
  <c r="J375" i="1"/>
  <c r="L375" i="1" s="1"/>
  <c r="N374" i="1"/>
  <c r="J374" i="1"/>
  <c r="L374" i="1" s="1"/>
  <c r="N373" i="1"/>
  <c r="J373" i="1"/>
  <c r="N356" i="1"/>
  <c r="N357" i="1"/>
  <c r="L357" i="1"/>
  <c r="M355" i="1"/>
  <c r="N355" i="1"/>
  <c r="M356" i="1"/>
  <c r="M357" i="1"/>
  <c r="M358" i="1"/>
  <c r="N358" i="1"/>
  <c r="M354" i="1"/>
  <c r="N354" i="1"/>
  <c r="K355" i="1"/>
  <c r="K356" i="1"/>
  <c r="K357" i="1"/>
  <c r="K358" i="1"/>
  <c r="K354" i="1"/>
  <c r="J358" i="1"/>
  <c r="J357" i="1"/>
  <c r="J356" i="1"/>
  <c r="J355" i="1"/>
  <c r="J354" i="1"/>
  <c r="B361" i="1"/>
  <c r="B360" i="1"/>
  <c r="M336" i="1"/>
  <c r="M337" i="1"/>
  <c r="M338" i="1"/>
  <c r="M339" i="1"/>
  <c r="M335" i="1"/>
  <c r="K336" i="1"/>
  <c r="K337" i="1"/>
  <c r="K338" i="1"/>
  <c r="K339" i="1"/>
  <c r="K335" i="1"/>
  <c r="N336" i="1"/>
  <c r="N337" i="1"/>
  <c r="N339" i="1"/>
  <c r="B342" i="1"/>
  <c r="B341" i="1"/>
  <c r="J339" i="1"/>
  <c r="N338" i="1"/>
  <c r="J338" i="1"/>
  <c r="L338" i="1" s="1"/>
  <c r="J337" i="1"/>
  <c r="J336" i="1"/>
  <c r="L336" i="1" s="1"/>
  <c r="N335" i="1"/>
  <c r="J335" i="1"/>
  <c r="M317" i="1"/>
  <c r="M318" i="1"/>
  <c r="M319" i="1"/>
  <c r="M320" i="1"/>
  <c r="M316" i="1"/>
  <c r="M297" i="1"/>
  <c r="B323" i="1"/>
  <c r="B322" i="1"/>
  <c r="K317" i="1"/>
  <c r="K318" i="1"/>
  <c r="L318" i="1" s="1"/>
  <c r="K319" i="1"/>
  <c r="K320" i="1"/>
  <c r="K316" i="1"/>
  <c r="N317" i="1"/>
  <c r="N318" i="1"/>
  <c r="N319" i="1"/>
  <c r="N320" i="1"/>
  <c r="N316" i="1"/>
  <c r="J320" i="1"/>
  <c r="J319" i="1"/>
  <c r="J318" i="1"/>
  <c r="J317" i="1"/>
  <c r="L316" i="1"/>
  <c r="J316" i="1"/>
  <c r="K298" i="1"/>
  <c r="K299" i="1"/>
  <c r="K300" i="1"/>
  <c r="K301" i="1"/>
  <c r="L301" i="1" s="1"/>
  <c r="K297" i="1"/>
  <c r="M298" i="1"/>
  <c r="M299" i="1"/>
  <c r="M300" i="1"/>
  <c r="M301" i="1"/>
  <c r="N301" i="1"/>
  <c r="J301" i="1"/>
  <c r="N300" i="1"/>
  <c r="J300" i="1"/>
  <c r="L300" i="1" s="1"/>
  <c r="N299" i="1"/>
  <c r="J299" i="1"/>
  <c r="L299" i="1" s="1"/>
  <c r="N298" i="1"/>
  <c r="J298" i="1"/>
  <c r="N297" i="1"/>
  <c r="J297" i="1"/>
  <c r="B304" i="1"/>
  <c r="B303" i="1"/>
  <c r="K280" i="1"/>
  <c r="K281" i="1"/>
  <c r="K282" i="1"/>
  <c r="K283" i="1"/>
  <c r="K279" i="1"/>
  <c r="M241" i="1"/>
  <c r="M242" i="1"/>
  <c r="M243" i="1"/>
  <c r="M244" i="1"/>
  <c r="M240" i="1"/>
  <c r="M260" i="1"/>
  <c r="M261" i="1"/>
  <c r="M262" i="1"/>
  <c r="M263" i="1"/>
  <c r="M264" i="1"/>
  <c r="M280" i="1"/>
  <c r="M281" i="1"/>
  <c r="M282" i="1"/>
  <c r="M283" i="1"/>
  <c r="M279" i="1"/>
  <c r="B286" i="1"/>
  <c r="B285" i="1"/>
  <c r="N281" i="1"/>
  <c r="N282" i="1"/>
  <c r="N283" i="1"/>
  <c r="J283" i="1"/>
  <c r="J282" i="1"/>
  <c r="J281" i="1"/>
  <c r="N280" i="1"/>
  <c r="J280" i="1"/>
  <c r="N279" i="1"/>
  <c r="J279" i="1"/>
  <c r="K261" i="1"/>
  <c r="K262" i="1"/>
  <c r="K263" i="1"/>
  <c r="K264" i="1"/>
  <c r="K260" i="1"/>
  <c r="J260" i="1"/>
  <c r="N260" i="1"/>
  <c r="N261" i="1"/>
  <c r="N263" i="1"/>
  <c r="N264" i="1"/>
  <c r="J264" i="1"/>
  <c r="J263" i="1"/>
  <c r="N262" i="1"/>
  <c r="J262" i="1"/>
  <c r="J261" i="1"/>
  <c r="B267" i="1"/>
  <c r="B266" i="1"/>
  <c r="K241" i="1"/>
  <c r="K242" i="1"/>
  <c r="K243" i="1"/>
  <c r="K244" i="1"/>
  <c r="K240" i="1"/>
  <c r="M221" i="1"/>
  <c r="N221" i="1"/>
  <c r="M222" i="1"/>
  <c r="N222" i="1"/>
  <c r="M223" i="1"/>
  <c r="N223" i="1"/>
  <c r="M224" i="1"/>
  <c r="N224" i="1"/>
  <c r="M225" i="1"/>
  <c r="N225" i="1"/>
  <c r="K202" i="1"/>
  <c r="K203" i="1"/>
  <c r="K204" i="1"/>
  <c r="K205" i="1"/>
  <c r="K201" i="1"/>
  <c r="E205" i="1"/>
  <c r="D205" i="1"/>
  <c r="C205" i="1"/>
  <c r="E204" i="1"/>
  <c r="J204" i="1" s="1"/>
  <c r="D204" i="1"/>
  <c r="C204" i="1"/>
  <c r="J197" i="1"/>
  <c r="K197" i="1"/>
  <c r="I197" i="1"/>
  <c r="J196" i="1"/>
  <c r="K196" i="1"/>
  <c r="I196" i="1"/>
  <c r="M183" i="1"/>
  <c r="N183" i="1"/>
  <c r="N184" i="1"/>
  <c r="N185" i="1"/>
  <c r="M182" i="1"/>
  <c r="N244" i="1"/>
  <c r="J244" i="1"/>
  <c r="N243" i="1"/>
  <c r="J243" i="1"/>
  <c r="N242" i="1"/>
  <c r="J242" i="1"/>
  <c r="N241" i="1"/>
  <c r="J241" i="1"/>
  <c r="N240" i="1"/>
  <c r="J240" i="1"/>
  <c r="B247" i="1"/>
  <c r="B246" i="1"/>
  <c r="K222" i="1"/>
  <c r="J225" i="1"/>
  <c r="J224" i="1"/>
  <c r="L241" i="1" s="1"/>
  <c r="J223" i="1"/>
  <c r="K223" i="1" s="1"/>
  <c r="J222" i="1"/>
  <c r="J221" i="1"/>
  <c r="K221" i="1" s="1"/>
  <c r="B228" i="1"/>
  <c r="B227" i="1"/>
  <c r="M202" i="1"/>
  <c r="M203" i="1"/>
  <c r="M204" i="1"/>
  <c r="M205" i="1"/>
  <c r="M201" i="1"/>
  <c r="B208" i="1"/>
  <c r="B207" i="1"/>
  <c r="N205" i="1"/>
  <c r="J205" i="1"/>
  <c r="N204" i="1"/>
  <c r="N203" i="1"/>
  <c r="J203" i="1"/>
  <c r="N202" i="1"/>
  <c r="J202" i="1"/>
  <c r="N201" i="1"/>
  <c r="J201" i="1"/>
  <c r="M184" i="1"/>
  <c r="M185" i="1"/>
  <c r="M186" i="1"/>
  <c r="B189" i="1"/>
  <c r="B188" i="1"/>
  <c r="N186" i="1"/>
  <c r="N182" i="1"/>
  <c r="J186" i="1"/>
  <c r="J185" i="1"/>
  <c r="K185" i="1" s="1"/>
  <c r="J184" i="1"/>
  <c r="J183" i="1"/>
  <c r="K183" i="1" s="1"/>
  <c r="J182" i="1"/>
  <c r="K182" i="1" s="1"/>
  <c r="K142" i="1"/>
  <c r="K82" i="1"/>
  <c r="K63" i="1"/>
  <c r="L63" i="1" s="1"/>
  <c r="J63" i="1"/>
  <c r="J44" i="1"/>
  <c r="J43" i="1"/>
  <c r="K43" i="1" s="1"/>
  <c r="L43" i="1" s="1"/>
  <c r="K23" i="1"/>
  <c r="L23" i="1" s="1"/>
  <c r="J23" i="1"/>
  <c r="J163" i="1"/>
  <c r="J164" i="1"/>
  <c r="J165" i="1"/>
  <c r="K165" i="1" s="1"/>
  <c r="J166" i="1"/>
  <c r="K166" i="1" s="1"/>
  <c r="J162" i="1"/>
  <c r="K162" i="1" s="1"/>
  <c r="M163" i="1"/>
  <c r="N163" i="1"/>
  <c r="N164" i="1"/>
  <c r="M165" i="1"/>
  <c r="N165" i="1"/>
  <c r="M166" i="1"/>
  <c r="N166" i="1"/>
  <c r="M162" i="1"/>
  <c r="N162" i="1"/>
  <c r="B169" i="1"/>
  <c r="B168" i="1"/>
  <c r="M164" i="1"/>
  <c r="N143" i="1"/>
  <c r="N144" i="1"/>
  <c r="N145" i="1"/>
  <c r="N146" i="1"/>
  <c r="N142" i="1"/>
  <c r="M143" i="1"/>
  <c r="M144" i="1"/>
  <c r="M145" i="1"/>
  <c r="M146" i="1"/>
  <c r="M142" i="1"/>
  <c r="J142" i="1"/>
  <c r="K144" i="1" s="1"/>
  <c r="J146" i="1"/>
  <c r="K146" i="1" s="1"/>
  <c r="J145" i="1"/>
  <c r="K145" i="1" s="1"/>
  <c r="J144" i="1"/>
  <c r="J143" i="1"/>
  <c r="K143" i="1" s="1"/>
  <c r="B149" i="1"/>
  <c r="B148" i="1"/>
  <c r="N122" i="1"/>
  <c r="J122" i="1"/>
  <c r="K122" i="1" s="1"/>
  <c r="N123" i="1"/>
  <c r="N124" i="1"/>
  <c r="N125" i="1"/>
  <c r="N126" i="1"/>
  <c r="B129" i="1"/>
  <c r="B128" i="1"/>
  <c r="M123" i="1" s="1"/>
  <c r="J126" i="1"/>
  <c r="K126" i="1" s="1"/>
  <c r="L126" i="1" s="1"/>
  <c r="J125" i="1"/>
  <c r="K123" i="1" s="1"/>
  <c r="L123" i="1" s="1"/>
  <c r="J124" i="1"/>
  <c r="K124" i="1" s="1"/>
  <c r="L124" i="1" s="1"/>
  <c r="J123" i="1"/>
  <c r="N103" i="1"/>
  <c r="N104" i="1"/>
  <c r="N105" i="1"/>
  <c r="N106" i="1"/>
  <c r="N102" i="1"/>
  <c r="M103" i="1"/>
  <c r="M105" i="1"/>
  <c r="B108" i="1"/>
  <c r="M106" i="1" s="1"/>
  <c r="B109" i="1"/>
  <c r="J103" i="1"/>
  <c r="J104" i="1"/>
  <c r="J105" i="1"/>
  <c r="J102" i="1"/>
  <c r="N82" i="1"/>
  <c r="M83" i="1"/>
  <c r="M84" i="1"/>
  <c r="M85" i="1"/>
  <c r="M86" i="1"/>
  <c r="M82" i="1"/>
  <c r="B89" i="1"/>
  <c r="B88" i="1"/>
  <c r="J83" i="1"/>
  <c r="K83" i="1" s="1"/>
  <c r="J84" i="1"/>
  <c r="K84" i="1" s="1"/>
  <c r="J86" i="1"/>
  <c r="J82" i="1"/>
  <c r="N83" i="1"/>
  <c r="N84" i="1"/>
  <c r="N86" i="1"/>
  <c r="N85" i="1"/>
  <c r="N63" i="1"/>
  <c r="N67" i="1"/>
  <c r="N66" i="1"/>
  <c r="N65" i="1"/>
  <c r="N64" i="1"/>
  <c r="B70" i="1"/>
  <c r="B69" i="1"/>
  <c r="M64" i="1" s="1"/>
  <c r="J65" i="1"/>
  <c r="J64" i="1"/>
  <c r="K64" i="1" s="1"/>
  <c r="J66" i="1"/>
  <c r="K66" i="1" s="1"/>
  <c r="J67" i="1"/>
  <c r="K67" i="1" s="1"/>
  <c r="N44" i="1"/>
  <c r="N45" i="1"/>
  <c r="N46" i="1"/>
  <c r="N47" i="1"/>
  <c r="N43" i="1"/>
  <c r="J45" i="1"/>
  <c r="J46" i="1"/>
  <c r="K46" i="1" s="1"/>
  <c r="J47" i="1"/>
  <c r="B50" i="1"/>
  <c r="B49" i="1"/>
  <c r="M47" i="1" s="1"/>
  <c r="N24" i="1"/>
  <c r="N25" i="1"/>
  <c r="N26" i="1"/>
  <c r="N27" i="1"/>
  <c r="N23" i="1"/>
  <c r="B21" i="1"/>
  <c r="B20" i="1"/>
  <c r="M24" i="1" s="1"/>
  <c r="L4" i="1"/>
  <c r="J26" i="1"/>
  <c r="K26" i="1" s="1"/>
  <c r="J24" i="1"/>
  <c r="K25" i="1" s="1"/>
  <c r="J25" i="1"/>
  <c r="J27" i="1"/>
  <c r="K27" i="1" s="1"/>
  <c r="N5" i="1"/>
  <c r="N6" i="1"/>
  <c r="N7" i="1"/>
  <c r="N8" i="1"/>
  <c r="N4" i="1"/>
  <c r="L6" i="1"/>
  <c r="L7" i="1"/>
  <c r="L8" i="1"/>
  <c r="B11" i="1"/>
  <c r="B10" i="1"/>
  <c r="M8" i="1" s="1"/>
  <c r="J8" i="1"/>
  <c r="J7" i="1"/>
  <c r="L5" i="1"/>
  <c r="J4" i="1"/>
  <c r="J6" i="1"/>
  <c r="J5" i="1"/>
  <c r="L373" i="1" l="1"/>
  <c r="L355" i="1"/>
  <c r="L354" i="1"/>
  <c r="L358" i="1"/>
  <c r="L356" i="1"/>
  <c r="L337" i="1"/>
  <c r="L339" i="1"/>
  <c r="L335" i="1"/>
  <c r="L319" i="1"/>
  <c r="L317" i="1"/>
  <c r="L320" i="1"/>
  <c r="L298" i="1"/>
  <c r="L297" i="1"/>
  <c r="L280" i="1"/>
  <c r="L283" i="1"/>
  <c r="L281" i="1"/>
  <c r="L282" i="1"/>
  <c r="L279" i="1"/>
  <c r="L263" i="1"/>
  <c r="L264" i="1"/>
  <c r="L261" i="1"/>
  <c r="L262" i="1"/>
  <c r="L260" i="1"/>
  <c r="L243" i="1"/>
  <c r="L223" i="1"/>
  <c r="L222" i="1"/>
  <c r="L244" i="1"/>
  <c r="K225" i="1"/>
  <c r="L225" i="1" s="1"/>
  <c r="L242" i="1"/>
  <c r="K224" i="1"/>
  <c r="L224" i="1" s="1"/>
  <c r="L240" i="1"/>
  <c r="L204" i="1"/>
  <c r="L202" i="1"/>
  <c r="L203" i="1"/>
  <c r="L205" i="1"/>
  <c r="L185" i="1"/>
  <c r="L221" i="1"/>
  <c r="L201" i="1"/>
  <c r="K164" i="1"/>
  <c r="L164" i="1" s="1"/>
  <c r="M4" i="1"/>
  <c r="K86" i="1"/>
  <c r="K163" i="1"/>
  <c r="K47" i="1"/>
  <c r="L47" i="1" s="1"/>
  <c r="M23" i="1"/>
  <c r="M122" i="1"/>
  <c r="K186" i="1"/>
  <c r="L186" i="1" s="1"/>
  <c r="M27" i="1"/>
  <c r="K24" i="1"/>
  <c r="L24" i="1" s="1"/>
  <c r="M26" i="1"/>
  <c r="K125" i="1"/>
  <c r="L125" i="1" s="1"/>
  <c r="M126" i="1"/>
  <c r="M7" i="1"/>
  <c r="M46" i="1"/>
  <c r="M63" i="1"/>
  <c r="M25" i="1"/>
  <c r="M125" i="1"/>
  <c r="K184" i="1"/>
  <c r="L184" i="1" s="1"/>
  <c r="L65" i="1"/>
  <c r="M66" i="1"/>
  <c r="K65" i="1"/>
  <c r="M124" i="1"/>
  <c r="L183" i="1"/>
  <c r="L182" i="1"/>
  <c r="L145" i="1"/>
  <c r="L142" i="1"/>
  <c r="L162" i="1"/>
  <c r="L144" i="1"/>
  <c r="L166" i="1"/>
  <c r="L143" i="1"/>
  <c r="L122" i="1"/>
  <c r="J85" i="1"/>
  <c r="L67" i="1"/>
  <c r="L66" i="1"/>
  <c r="L64" i="1"/>
  <c r="K44" i="1"/>
  <c r="K45" i="1"/>
  <c r="L44" i="1"/>
  <c r="L46" i="1"/>
  <c r="L45" i="1"/>
  <c r="L26" i="1"/>
  <c r="L25" i="1"/>
  <c r="L27" i="1"/>
  <c r="L163" i="1"/>
  <c r="L165" i="1"/>
  <c r="L146" i="1"/>
  <c r="M6" i="1"/>
  <c r="M45" i="1"/>
  <c r="M67" i="1"/>
  <c r="M104" i="1"/>
  <c r="M44" i="1"/>
  <c r="M65" i="1"/>
  <c r="M5" i="1"/>
  <c r="M43" i="1"/>
  <c r="M102" i="1"/>
  <c r="J106" i="1"/>
  <c r="L84" i="1" l="1"/>
  <c r="K85" i="1"/>
  <c r="K106" i="1"/>
  <c r="K104" i="1"/>
  <c r="K103" i="1"/>
  <c r="K105" i="1"/>
  <c r="L105" i="1" s="1"/>
  <c r="K102" i="1"/>
  <c r="L102" i="1" s="1"/>
  <c r="L106" i="1"/>
  <c r="L85" i="1"/>
  <c r="L86" i="1"/>
  <c r="L83" i="1"/>
  <c r="L82" i="1"/>
  <c r="L103" i="1"/>
  <c r="L104" i="1"/>
</calcChain>
</file>

<file path=xl/sharedStrings.xml><?xml version="1.0" encoding="utf-8"?>
<sst xmlns="http://schemas.openxmlformats.org/spreadsheetml/2006/main" count="807" uniqueCount="44">
  <si>
    <t>Vòng lặp thứ 1</t>
  </si>
  <si>
    <t>Bước 1: Khởi tạo quần thể</t>
  </si>
  <si>
    <t>Universe</t>
  </si>
  <si>
    <t>x1</t>
  </si>
  <si>
    <t>x2</t>
  </si>
  <si>
    <t>x3</t>
  </si>
  <si>
    <t>U1</t>
  </si>
  <si>
    <t>U2</t>
  </si>
  <si>
    <t>U3</t>
  </si>
  <si>
    <t>U4</t>
  </si>
  <si>
    <t>U5</t>
  </si>
  <si>
    <t>r1</t>
  </si>
  <si>
    <t>r2</t>
  </si>
  <si>
    <t>r3</t>
  </si>
  <si>
    <t>Bước 2: hàm mục tiêu</t>
  </si>
  <si>
    <t>f(x1,x2,x3)</t>
  </si>
  <si>
    <t>r4</t>
  </si>
  <si>
    <t>NI (Chuẩn hóa)</t>
  </si>
  <si>
    <t>WEP</t>
  </si>
  <si>
    <t>TDR</t>
  </si>
  <si>
    <t>1=đúng</t>
  </si>
  <si>
    <t>0=sai</t>
  </si>
  <si>
    <t>white/black</t>
  </si>
  <si>
    <t>XÁC ĐỊNH WHITEHOLE VÀ BLACKHOLE</t>
  </si>
  <si>
    <t>VÒNG LẶP SỐ 3</t>
  </si>
  <si>
    <t>VÒNG LẶP THỨ 4</t>
  </si>
  <si>
    <t>VÒNG LẶP THỨ 5</t>
  </si>
  <si>
    <t>VÒNG LẶP THỨ 6</t>
  </si>
  <si>
    <t xml:space="preserve">  </t>
  </si>
  <si>
    <t>VÒNG LẶP THỨ 7</t>
  </si>
  <si>
    <t>VÒNG LẶP THỨ 8</t>
  </si>
  <si>
    <t>VÒNG LẶP THỨ 9</t>
  </si>
  <si>
    <t>VÒNG LẶP THỨ 2</t>
  </si>
  <si>
    <t>*Điều kiện: không cập nhật giá trị khi vượt qua khoảng [-2;2]</t>
  </si>
  <si>
    <t>VÒNG LẶP THỨ 10</t>
  </si>
  <si>
    <t>VÒNG LẶP THỨ 11</t>
  </si>
  <si>
    <t>VÒNG LẶP THỨ 12</t>
  </si>
  <si>
    <t>VÒNG LẶP THỨ 13</t>
  </si>
  <si>
    <t>VÒNG LẶP THỨ 14</t>
  </si>
  <si>
    <t>VÒNG LẶP THỨ 15</t>
  </si>
  <si>
    <t>VÒNG LẶP THỨ 16</t>
  </si>
  <si>
    <t>VÒNG LẶP THỨ 17</t>
  </si>
  <si>
    <t>VÒNG LẶP THỨ 18</t>
  </si>
  <si>
    <t>VÒNG LẶP THỨ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</si>
</sst>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C00000"/>
      <name val="Aptos Narrow"/>
      <family val="2"/>
      <scheme val="minor"/>
    </font>
    <font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charset val="163"/>
      <scheme val="minor"/>
    </font>
    <font>
      <b/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64" fontId="4" fillId="0" borderId="1" xfId="0" applyNumberFormat="1" applyFont="1" applyBorder="1"/>
    <xf numFmtId="164" fontId="4" fillId="4" borderId="1" xfId="0" applyNumberFormat="1" applyFont="1" applyFill="1" applyBorder="1"/>
    <xf numFmtId="0" fontId="1" fillId="0" borderId="0" xfId="0" applyFont="1" applyAlignment="1">
      <alignment horizontal="left" vertical="center"/>
    </xf>
    <xf numFmtId="164" fontId="5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4" borderId="1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/>
    <xf numFmtId="164" fontId="3" fillId="2" borderId="1" xfId="0" applyNumberFormat="1" applyFont="1" applyFill="1" applyBorder="1"/>
    <xf numFmtId="0" fontId="1" fillId="3" borderId="7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1110284</xdr:colOff>
      <xdr:row>8</xdr:row>
      <xdr:rowOff>105189</xdr:rowOff>
    </xdr:from>
    <xdr:ext cx="3629025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5FE562-A840-4D1C-A6BD-5FEDAFA64586}"/>
                </a:ext>
              </a:extLst>
            </xdr:cNvPr>
            <xdr:cNvSpPr txBox="1"/>
          </xdr:nvSpPr>
          <xdr:spPr>
            <a:xfrm>
              <a:off x="4754632" y="2026754"/>
              <a:ext cx="36290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1, </m:t>
                      </m:r>
                    </m:sub>
                  </m:sSub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, </m:t>
                  </m:r>
                  <m:sSub>
                    <m:sSub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5FE562-A840-4D1C-A6BD-5FEDAFA64586}"/>
                </a:ext>
              </a:extLst>
            </xdr:cNvPr>
            <xdr:cNvSpPr txBox="1"/>
          </xdr:nvSpPr>
          <xdr:spPr>
            <a:xfrm>
              <a:off x="4754632" y="2026754"/>
              <a:ext cx="36290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:r>
                <a:rPr lang="en-US" sz="2000" b="0" i="0">
                  <a:latin typeface="Cambria Math" panose="02040503050406030204" pitchFamily="18" charset="0"/>
                </a:rPr>
                <a:t>𝑥_(1, ) 𝑥_2, 𝑥_3)=〖(𝑥1/4)〗^2+ 〖(𝑥2/2)〗^2+ 〖𝑥3〗^2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11</xdr:col>
      <xdr:colOff>142875</xdr:colOff>
      <xdr:row>8</xdr:row>
      <xdr:rowOff>66675</xdr:rowOff>
    </xdr:from>
    <xdr:to>
      <xdr:col>18</xdr:col>
      <xdr:colOff>533400</xdr:colOff>
      <xdr:row>20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80529B-391F-4699-B878-85E4B35CE9B0}"/>
            </a:ext>
          </a:extLst>
        </xdr:cNvPr>
        <xdr:cNvSpPr txBox="1"/>
      </xdr:nvSpPr>
      <xdr:spPr>
        <a:xfrm>
          <a:off x="10972800" y="1971675"/>
          <a:ext cx="510540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pop_size = 5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bounds = [-2, 2]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max_iter = 20</a:t>
          </a:r>
          <a:endParaRPr lang="en-US" sz="1300" b="1"/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fitness = f(x1,x2,x3)</a:t>
          </a:r>
          <a:r>
            <a:rPr lang="en-US" sz="1300" b="1"/>
            <a:t> </a:t>
          </a:r>
        </a:p>
        <a:p>
          <a:r>
            <a:rPr lang="en-US" sz="1300" b="1"/>
            <a:t>WEPmin</a:t>
          </a:r>
          <a:r>
            <a:rPr lang="en-US" sz="1300" b="1" baseline="0"/>
            <a:t> = 0.2, WEPmax = 0.8</a:t>
          </a:r>
        </a:p>
        <a:p>
          <a:r>
            <a:rPr lang="en-US" sz="1300" b="1" baseline="0"/>
            <a:t>TDR = 1.0</a:t>
          </a: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1= random[0,1] (Xác định whitehole/blackhole)</a:t>
          </a:r>
          <a:endParaRPr lang="en-US" sz="1400" baseline="0"/>
        </a:p>
        <a:p>
          <a:r>
            <a:rPr lang="en-US" sz="1300" baseline="0"/>
            <a:t>r 2= random[0,1] (kiểm tra có tạo wormhole hay không)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3= random[0,1] (kiểm tra hướng di chuyển lùi lại hay tiến về giá trị tối ưu)</a:t>
          </a:r>
          <a:endParaRPr lang="en-US" sz="13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4= random[0,1] (điều chỉnh khoảng cách di chuyển của vũ trụ)</a:t>
          </a:r>
          <a:endParaRPr lang="en-US" sz="13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WEP = WEPmin + (vòng lặp hiện tại/max_iter) * (WEPmax - WEPmin)</a:t>
          </a:r>
          <a:r>
            <a:rPr lang="en-US" sz="1300"/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TDR=1−( vòng lặp hiện tại/max_iter)</a:t>
          </a:r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5BAF-07F4-4675-997D-F6A19A04241C}">
  <dimension ref="A1:N388"/>
  <sheetViews>
    <sheetView tabSelected="1" zoomScaleNormal="100" workbookViewId="0">
      <selection activeCell="K11" sqref="K11"/>
    </sheetView>
  </sheetViews>
  <sheetFormatPr defaultRowHeight="15" x14ac:dyDescent="0.25"/>
  <cols>
    <col min="3" max="5" width="18.140625" bestFit="1" customWidth="1"/>
    <col min="6" max="8" width="12" bestFit="1" customWidth="1"/>
    <col min="9" max="9" width="13.140625" bestFit="1" customWidth="1"/>
    <col min="10" max="10" width="14.140625" customWidth="1"/>
    <col min="11" max="11" width="26.42578125" bestFit="1" customWidth="1"/>
    <col min="12" max="12" width="14.7109375" bestFit="1" customWidth="1"/>
    <col min="13" max="13" width="9.85546875" bestFit="1" customWidth="1"/>
    <col min="14" max="14" width="9.5703125" customWidth="1"/>
  </cols>
  <sheetData>
    <row r="1" spans="1:14" ht="18.75" x14ac:dyDescent="0.25">
      <c r="A1" s="49" t="s">
        <v>0</v>
      </c>
      <c r="B1" s="49"/>
      <c r="C1" s="49"/>
      <c r="D1" s="49"/>
      <c r="E1" s="49"/>
      <c r="L1" t="s">
        <v>20</v>
      </c>
      <c r="M1" t="s">
        <v>21</v>
      </c>
    </row>
    <row r="2" spans="1:14" ht="18.75" x14ac:dyDescent="0.25">
      <c r="A2" s="1" t="s">
        <v>1</v>
      </c>
      <c r="B2" s="1"/>
      <c r="C2" s="1"/>
      <c r="D2" s="1"/>
      <c r="E2" s="1"/>
      <c r="J2" s="6" t="s">
        <v>14</v>
      </c>
      <c r="K2" s="6"/>
    </row>
    <row r="3" spans="1:14" ht="18.75" x14ac:dyDescent="0.3">
      <c r="A3" s="38" t="s">
        <v>2</v>
      </c>
      <c r="B3" s="38"/>
      <c r="C3" s="2" t="s">
        <v>3</v>
      </c>
      <c r="D3" s="2" t="s">
        <v>4</v>
      </c>
      <c r="E3" s="2" t="s">
        <v>5</v>
      </c>
      <c r="F3" s="2" t="s">
        <v>11</v>
      </c>
      <c r="G3" s="2" t="s">
        <v>12</v>
      </c>
      <c r="H3" s="2" t="s">
        <v>13</v>
      </c>
      <c r="I3" s="2" t="s">
        <v>16</v>
      </c>
      <c r="J3" s="2" t="s">
        <v>15</v>
      </c>
      <c r="K3" s="2" t="s">
        <v>17</v>
      </c>
      <c r="L3" s="2" t="s">
        <v>22</v>
      </c>
      <c r="M3" s="11" t="s">
        <v>12</v>
      </c>
      <c r="N3" s="11" t="s">
        <v>13</v>
      </c>
    </row>
    <row r="4" spans="1:14" ht="18.75" x14ac:dyDescent="0.3">
      <c r="A4" s="48" t="s">
        <v>6</v>
      </c>
      <c r="B4" s="48"/>
      <c r="C4" s="15">
        <v>0.18582755975031473</v>
      </c>
      <c r="D4" s="15">
        <v>1.5660703984837361</v>
      </c>
      <c r="E4" s="15">
        <v>4.6112689222604697E-2</v>
      </c>
      <c r="F4" s="14">
        <v>0.73270721282565709</v>
      </c>
      <c r="G4" s="14">
        <v>0.99883641325333195</v>
      </c>
      <c r="H4" s="14">
        <v>0.2196542983322094</v>
      </c>
      <c r="I4" s="14">
        <v>0.77493653982182231</v>
      </c>
      <c r="J4" s="4">
        <f>(C4/4)^2 + (D4/2)^2 + E4^2</f>
        <v>0.61742874598176478</v>
      </c>
      <c r="K4" s="7">
        <v>0.21262110244924401</v>
      </c>
      <c r="L4" s="12">
        <f>IF(F4&lt;K4,1,0)</f>
        <v>0</v>
      </c>
      <c r="M4" s="12">
        <f>IF(G4&lt;$B$10,1,0)</f>
        <v>0</v>
      </c>
      <c r="N4" s="12">
        <f>IF(H4&lt;0.5,1,0)</f>
        <v>1</v>
      </c>
    </row>
    <row r="5" spans="1:14" ht="18.75" x14ac:dyDescent="0.3">
      <c r="A5" s="48" t="s">
        <v>7</v>
      </c>
      <c r="B5" s="48"/>
      <c r="C5" s="15">
        <v>-0.70754726717776517</v>
      </c>
      <c r="D5" s="15">
        <v>-1.7817925817971023</v>
      </c>
      <c r="E5" s="15">
        <v>1.2372140300901546</v>
      </c>
      <c r="F5" s="14">
        <v>0.59082123758773719</v>
      </c>
      <c r="G5" s="14">
        <v>0.20344885114707223</v>
      </c>
      <c r="H5" s="14">
        <v>0.52680128484633271</v>
      </c>
      <c r="I5" s="14">
        <v>0.19306704479034376</v>
      </c>
      <c r="J5" s="5">
        <f>(C5/4)^2 + (D5/2)^2 + E5^2</f>
        <v>2.355683703344388</v>
      </c>
      <c r="K5" s="7">
        <v>1</v>
      </c>
      <c r="L5" s="12">
        <f t="shared" ref="L5:L8" si="0">IF(F5&lt;K5,1,0)</f>
        <v>1</v>
      </c>
      <c r="M5" s="12">
        <f t="shared" ref="M5:M8" si="1">IF(G5&lt;$B$10,1,0)</f>
        <v>1</v>
      </c>
      <c r="N5" s="12">
        <f t="shared" ref="N5:N8" si="2">IF(H5&lt;0.5,1,0)</f>
        <v>0</v>
      </c>
    </row>
    <row r="6" spans="1:14" ht="18.75" x14ac:dyDescent="0.3">
      <c r="A6" s="40" t="s">
        <v>8</v>
      </c>
      <c r="B6" s="40"/>
      <c r="C6" s="15">
        <v>1.4017172929241921</v>
      </c>
      <c r="D6" s="15">
        <v>-0.19041591096716282</v>
      </c>
      <c r="E6" s="15">
        <v>-0.1271654891778855</v>
      </c>
      <c r="F6" s="14">
        <v>0.3992077718758511</v>
      </c>
      <c r="G6" s="14">
        <v>0.15363794011745013</v>
      </c>
      <c r="H6" s="14">
        <v>0.98390523195797142</v>
      </c>
      <c r="I6" s="14">
        <v>0.796132346598174</v>
      </c>
      <c r="J6" s="5">
        <f>(C6/4)^2 + (D6/2)^2 + E6^2</f>
        <v>0.14803632700538488</v>
      </c>
      <c r="K6" s="7">
        <v>0</v>
      </c>
      <c r="L6" s="12">
        <f t="shared" si="0"/>
        <v>0</v>
      </c>
      <c r="M6" s="12">
        <f t="shared" si="1"/>
        <v>1</v>
      </c>
      <c r="N6" s="12">
        <f t="shared" si="2"/>
        <v>0</v>
      </c>
    </row>
    <row r="7" spans="1:14" ht="18.75" x14ac:dyDescent="0.3">
      <c r="A7" s="48" t="s">
        <v>9</v>
      </c>
      <c r="B7" s="48"/>
      <c r="C7" s="15">
        <v>-0.64438933152458588</v>
      </c>
      <c r="D7" s="15">
        <v>0.33763631067725752</v>
      </c>
      <c r="E7" s="15">
        <v>-0.964608983598779</v>
      </c>
      <c r="F7" s="14">
        <v>0.20239125298299887</v>
      </c>
      <c r="G7" s="14">
        <v>0.21731869600207876</v>
      </c>
      <c r="H7" s="14">
        <v>0.73168406008522469</v>
      </c>
      <c r="I7" s="14">
        <v>8.4075920252367431E-2</v>
      </c>
      <c r="J7" s="4">
        <f>(C7/4)^2 + (D7/2)^2 + E7^2</f>
        <v>0.98492241147282578</v>
      </c>
      <c r="K7" s="7">
        <v>0.37908503569771634</v>
      </c>
      <c r="L7" s="12">
        <f t="shared" si="0"/>
        <v>1</v>
      </c>
      <c r="M7" s="12">
        <f t="shared" si="1"/>
        <v>1</v>
      </c>
      <c r="N7" s="12">
        <f t="shared" si="2"/>
        <v>0</v>
      </c>
    </row>
    <row r="8" spans="1:14" ht="18.75" x14ac:dyDescent="0.3">
      <c r="A8" s="48" t="s">
        <v>10</v>
      </c>
      <c r="B8" s="48"/>
      <c r="C8" s="15">
        <v>-1.0156046021466558</v>
      </c>
      <c r="D8" s="15">
        <v>-0.35864349929112382</v>
      </c>
      <c r="E8" s="15">
        <v>-1.1322568370634607</v>
      </c>
      <c r="F8" s="14">
        <v>0.35434333870467594</v>
      </c>
      <c r="G8" s="14">
        <v>0.81806673707823996</v>
      </c>
      <c r="H8" s="14">
        <v>0.22005872743675992</v>
      </c>
      <c r="I8" s="14">
        <v>0.34100103557472916</v>
      </c>
      <c r="J8" s="4">
        <f>(C8/4)^2 + (D8/2)^2 + E8^2</f>
        <v>1.3786276292167394</v>
      </c>
      <c r="K8" s="7">
        <v>0.55742203913564992</v>
      </c>
      <c r="L8" s="12">
        <f t="shared" si="0"/>
        <v>1</v>
      </c>
      <c r="M8" s="12">
        <f t="shared" si="1"/>
        <v>0</v>
      </c>
      <c r="N8" s="12">
        <f t="shared" si="2"/>
        <v>1</v>
      </c>
    </row>
    <row r="10" spans="1:14" x14ac:dyDescent="0.25">
      <c r="A10" s="9" t="s">
        <v>18</v>
      </c>
      <c r="B10" s="3">
        <f>0.2+(1/20)*(0.8-0.2)</f>
        <v>0.23</v>
      </c>
    </row>
    <row r="11" spans="1:14" x14ac:dyDescent="0.25">
      <c r="A11" s="9" t="s">
        <v>19</v>
      </c>
      <c r="B11" s="3">
        <f>1-(1/20)</f>
        <v>0.95</v>
      </c>
    </row>
    <row r="12" spans="1:14" x14ac:dyDescent="0.25">
      <c r="A12" s="37" t="s">
        <v>23</v>
      </c>
      <c r="B12" s="37"/>
      <c r="C12" s="37"/>
      <c r="D12" s="37"/>
      <c r="E12" s="37"/>
    </row>
    <row r="13" spans="1:14" ht="18.75" x14ac:dyDescent="0.3">
      <c r="A13" s="38" t="s">
        <v>2</v>
      </c>
      <c r="B13" s="38"/>
      <c r="C13" s="2" t="s">
        <v>3</v>
      </c>
      <c r="D13" s="2" t="s">
        <v>4</v>
      </c>
      <c r="E13" s="2" t="s">
        <v>5</v>
      </c>
      <c r="G13" s="29" t="s">
        <v>2</v>
      </c>
      <c r="H13" s="29"/>
      <c r="I13" s="23" t="s">
        <v>3</v>
      </c>
      <c r="J13" s="23" t="s">
        <v>4</v>
      </c>
      <c r="K13" s="23" t="s">
        <v>5</v>
      </c>
    </row>
    <row r="14" spans="1:14" ht="18.75" x14ac:dyDescent="0.3">
      <c r="A14" s="39" t="s">
        <v>8</v>
      </c>
      <c r="B14" s="39"/>
      <c r="C14" s="15">
        <v>1.4017172929241921</v>
      </c>
      <c r="D14" s="15">
        <v>-0.19041591096716282</v>
      </c>
      <c r="E14" s="15">
        <v>-0.1271654891778855</v>
      </c>
      <c r="G14" s="42" t="s">
        <v>8</v>
      </c>
      <c r="H14" s="42"/>
      <c r="I14" s="16">
        <v>0.27641437585113104</v>
      </c>
      <c r="J14" s="16">
        <v>-1.3157188280402239</v>
      </c>
      <c r="K14" s="16">
        <v>-1.2524684062509466</v>
      </c>
    </row>
    <row r="15" spans="1:14" ht="18.75" x14ac:dyDescent="0.3">
      <c r="A15" s="39" t="s">
        <v>6</v>
      </c>
      <c r="B15" s="39"/>
      <c r="C15" s="15">
        <v>0.18582755975031473</v>
      </c>
      <c r="D15" s="15">
        <v>1.5660703984837361</v>
      </c>
      <c r="E15" s="15">
        <v>4.6112689222604697E-2</v>
      </c>
      <c r="F15" s="10"/>
      <c r="G15" s="42" t="s">
        <v>6</v>
      </c>
      <c r="H15" s="42"/>
      <c r="I15" s="17">
        <v>0.18582755975031473</v>
      </c>
      <c r="J15" s="17">
        <v>1.5660703984837361</v>
      </c>
      <c r="K15" s="17">
        <v>4.6112689222604697E-2</v>
      </c>
    </row>
    <row r="16" spans="1:14" ht="18.75" x14ac:dyDescent="0.3">
      <c r="A16" s="39" t="s">
        <v>9</v>
      </c>
      <c r="B16" s="39"/>
      <c r="C16" s="16">
        <v>1.4017172929241921</v>
      </c>
      <c r="D16" s="16">
        <v>-0.19041591096716282</v>
      </c>
      <c r="E16" s="16">
        <v>-0.964608983598779</v>
      </c>
      <c r="G16" s="42" t="s">
        <v>9</v>
      </c>
      <c r="H16" s="42"/>
      <c r="I16" s="17">
        <v>1.4017172929241921</v>
      </c>
      <c r="J16" s="17">
        <v>-0.19041591096716282</v>
      </c>
      <c r="K16" s="17">
        <v>-0.964608983598779</v>
      </c>
    </row>
    <row r="17" spans="1:14" ht="18.75" x14ac:dyDescent="0.3">
      <c r="A17" s="39" t="s">
        <v>10</v>
      </c>
      <c r="B17" s="39"/>
      <c r="C17" s="16">
        <v>0.18582755975031473</v>
      </c>
      <c r="D17" s="16">
        <v>-1.7817925817971023</v>
      </c>
      <c r="E17" s="16">
        <v>-0.964608983598779</v>
      </c>
      <c r="G17" s="42" t="s">
        <v>10</v>
      </c>
      <c r="H17" s="42"/>
      <c r="I17" s="17">
        <v>0.18582755975031473</v>
      </c>
      <c r="J17" s="17">
        <v>-1.7817925817971023</v>
      </c>
      <c r="K17" s="17">
        <v>-0.964608983598779</v>
      </c>
    </row>
    <row r="18" spans="1:14" ht="18.75" x14ac:dyDescent="0.3">
      <c r="A18" s="39" t="s">
        <v>7</v>
      </c>
      <c r="B18" s="39"/>
      <c r="C18" s="16">
        <v>0.644389331524586</v>
      </c>
      <c r="D18" s="16">
        <v>0.33763631067725752</v>
      </c>
      <c r="E18" s="16">
        <v>4.6112689222604697E-2</v>
      </c>
      <c r="G18" s="42" t="s">
        <v>7</v>
      </c>
      <c r="H18" s="42"/>
      <c r="I18" s="17">
        <v>0.644389331524586</v>
      </c>
      <c r="J18" s="16">
        <v>0.97592931882953082</v>
      </c>
      <c r="K18" s="16">
        <v>1.0391797406188081</v>
      </c>
    </row>
    <row r="19" spans="1:14" ht="15.75" x14ac:dyDescent="0.25">
      <c r="A19" s="47" t="s">
        <v>32</v>
      </c>
      <c r="B19" s="46"/>
      <c r="C19" s="46"/>
      <c r="D19" s="46"/>
      <c r="E19" s="46"/>
      <c r="G19" t="s">
        <v>33</v>
      </c>
    </row>
    <row r="20" spans="1:14" x14ac:dyDescent="0.25">
      <c r="A20" s="19" t="s">
        <v>18</v>
      </c>
      <c r="B20" s="20">
        <f>0.2+(2/20)*(0.8-0.2)</f>
        <v>0.26</v>
      </c>
    </row>
    <row r="21" spans="1:14" x14ac:dyDescent="0.25">
      <c r="A21" s="9" t="s">
        <v>19</v>
      </c>
      <c r="B21" s="3">
        <f>1-(2/20)</f>
        <v>0.9</v>
      </c>
    </row>
    <row r="22" spans="1:14" ht="18.75" x14ac:dyDescent="0.3">
      <c r="A22" s="38" t="s">
        <v>2</v>
      </c>
      <c r="B22" s="38"/>
      <c r="C22" s="2" t="s">
        <v>3</v>
      </c>
      <c r="D22" s="2" t="s">
        <v>4</v>
      </c>
      <c r="E22" s="2" t="s">
        <v>5</v>
      </c>
      <c r="F22" s="2" t="s">
        <v>11</v>
      </c>
      <c r="G22" s="2" t="s">
        <v>12</v>
      </c>
      <c r="H22" s="2" t="s">
        <v>13</v>
      </c>
      <c r="I22" s="2" t="s">
        <v>16</v>
      </c>
      <c r="J22" s="2" t="s">
        <v>15</v>
      </c>
      <c r="K22" s="2" t="s">
        <v>17</v>
      </c>
      <c r="L22" s="2" t="s">
        <v>22</v>
      </c>
      <c r="M22" s="11" t="s">
        <v>12</v>
      </c>
      <c r="N22" s="11" t="s">
        <v>13</v>
      </c>
    </row>
    <row r="23" spans="1:14" ht="18.75" x14ac:dyDescent="0.3">
      <c r="A23" s="39" t="s">
        <v>8</v>
      </c>
      <c r="B23" s="39"/>
      <c r="C23" s="17">
        <v>0.27641437585113104</v>
      </c>
      <c r="D23" s="17">
        <v>-1.3157188280402239</v>
      </c>
      <c r="E23" s="17">
        <v>-1.2524684062509466</v>
      </c>
      <c r="F23" s="14">
        <v>0.54022591468809755</v>
      </c>
      <c r="G23" s="14">
        <v>0.25273651844266709</v>
      </c>
      <c r="H23" s="14">
        <v>0.48464228921799157</v>
      </c>
      <c r="I23" s="14">
        <v>0.29359532040172331</v>
      </c>
      <c r="J23" s="8">
        <f>(C23/4)^2 + (D23/2)^2 + E23^2</f>
        <v>2.0062314239702443</v>
      </c>
      <c r="K23" s="14">
        <f>(J23-$J$24)/($J$23-$J$24)</f>
        <v>1</v>
      </c>
      <c r="L23" s="18">
        <f>IF(F23&lt;K23,1,0)</f>
        <v>1</v>
      </c>
      <c r="M23" s="18">
        <f>IF(G23&lt;$B$20,1,0)</f>
        <v>1</v>
      </c>
      <c r="N23" s="18">
        <f>IF(H23&lt;0.5,1,0)</f>
        <v>1</v>
      </c>
    </row>
    <row r="24" spans="1:14" ht="18.75" x14ac:dyDescent="0.3">
      <c r="A24" s="40" t="s">
        <v>6</v>
      </c>
      <c r="B24" s="40"/>
      <c r="C24" s="17">
        <v>0.18582755975031473</v>
      </c>
      <c r="D24" s="17">
        <v>1.5660703984837361</v>
      </c>
      <c r="E24" s="17">
        <v>4.6112689222604697E-2</v>
      </c>
      <c r="F24" s="14">
        <v>0.90974675122625781</v>
      </c>
      <c r="G24" s="14">
        <v>0.35816926263493543</v>
      </c>
      <c r="H24" s="14">
        <v>2.6872327276088126E-2</v>
      </c>
      <c r="I24" s="14">
        <v>0.8621320267258773</v>
      </c>
      <c r="J24" s="13">
        <f t="shared" ref="J24:J27" si="3">(C24/4)^2 + (D24/2)^2 + E24^2</f>
        <v>0.61742874598176478</v>
      </c>
      <c r="K24" s="14">
        <f>(J24-$J$24)/($J$23-$J$24)</f>
        <v>0</v>
      </c>
      <c r="L24" s="18">
        <f t="shared" ref="L24:L27" si="4">IF(F24&lt;K24,1,0)</f>
        <v>0</v>
      </c>
      <c r="M24" s="18">
        <f t="shared" ref="M24:M27" si="5">IF(G24&lt;$B$20,1,0)</f>
        <v>0</v>
      </c>
      <c r="N24" s="18">
        <f t="shared" ref="N24:N27" si="6">IF(H24&lt;0.5,1,0)</f>
        <v>1</v>
      </c>
    </row>
    <row r="25" spans="1:14" ht="18.75" x14ac:dyDescent="0.3">
      <c r="A25" s="39" t="s">
        <v>9</v>
      </c>
      <c r="B25" s="39"/>
      <c r="C25" s="17">
        <v>1.4017172929241921</v>
      </c>
      <c r="D25" s="17">
        <v>-0.19041591096716282</v>
      </c>
      <c r="E25" s="17">
        <v>-0.964608983598779</v>
      </c>
      <c r="F25" s="14">
        <v>0.39139339638680481</v>
      </c>
      <c r="G25" s="14">
        <v>0.87029763580688368</v>
      </c>
      <c r="H25" s="14">
        <v>0.22339604336622298</v>
      </c>
      <c r="I25" s="14">
        <v>0.60489635047082513</v>
      </c>
      <c r="J25" s="8">
        <f t="shared" si="3"/>
        <v>1.0623357566070033</v>
      </c>
      <c r="K25" s="14">
        <f t="shared" ref="K25:K27" si="7">(J25-$J$24)/($J$23-$J$24)</f>
        <v>0.32035293254880165</v>
      </c>
      <c r="L25" s="18">
        <f t="shared" si="4"/>
        <v>0</v>
      </c>
      <c r="M25" s="18">
        <f t="shared" si="5"/>
        <v>0</v>
      </c>
      <c r="N25" s="18">
        <f t="shared" si="6"/>
        <v>1</v>
      </c>
    </row>
    <row r="26" spans="1:14" ht="18.75" x14ac:dyDescent="0.3">
      <c r="A26" s="39" t="s">
        <v>10</v>
      </c>
      <c r="B26" s="39"/>
      <c r="C26" s="17">
        <v>0.18582755975031473</v>
      </c>
      <c r="D26" s="17">
        <v>-1.7817925817971023</v>
      </c>
      <c r="E26" s="17">
        <v>-0.964608983598779</v>
      </c>
      <c r="F26" s="14">
        <v>0.25498042724150782</v>
      </c>
      <c r="G26" s="14">
        <v>0.585495657631253</v>
      </c>
      <c r="H26" s="14">
        <v>0.54779382368929497</v>
      </c>
      <c r="I26" s="14">
        <v>0.88746758712545848</v>
      </c>
      <c r="J26" s="21">
        <f>(C26/4)^2 + (D26/2)^2 + E26^2</f>
        <v>1.7263249349989376</v>
      </c>
      <c r="K26" s="14">
        <f t="shared" si="7"/>
        <v>0.79845481765867621</v>
      </c>
      <c r="L26" s="18">
        <f t="shared" si="4"/>
        <v>1</v>
      </c>
      <c r="M26" s="18">
        <f t="shared" si="5"/>
        <v>0</v>
      </c>
      <c r="N26" s="18">
        <f t="shared" si="6"/>
        <v>0</v>
      </c>
    </row>
    <row r="27" spans="1:14" ht="18.75" x14ac:dyDescent="0.3">
      <c r="A27" s="39" t="s">
        <v>7</v>
      </c>
      <c r="B27" s="39"/>
      <c r="C27" s="17">
        <v>0.644389331524586</v>
      </c>
      <c r="D27" s="17">
        <v>0.97592931882953082</v>
      </c>
      <c r="E27" s="17">
        <v>1.0391797406188081</v>
      </c>
      <c r="F27" s="14">
        <v>0.26332614069338489</v>
      </c>
      <c r="G27" s="14">
        <v>0.46231596198940261</v>
      </c>
      <c r="H27" s="14">
        <v>0.82472352101323354</v>
      </c>
      <c r="I27" s="14">
        <v>0.66142568738566543</v>
      </c>
      <c r="J27" s="8">
        <f t="shared" si="3"/>
        <v>1.3439563928117604</v>
      </c>
      <c r="K27" s="14">
        <f t="shared" si="7"/>
        <v>0.5231323775111717</v>
      </c>
      <c r="L27" s="18">
        <f t="shared" si="4"/>
        <v>1</v>
      </c>
      <c r="M27" s="18">
        <f t="shared" si="5"/>
        <v>0</v>
      </c>
      <c r="N27" s="18">
        <f t="shared" si="6"/>
        <v>0</v>
      </c>
    </row>
    <row r="31" spans="1:14" x14ac:dyDescent="0.25">
      <c r="A31" s="37" t="s">
        <v>23</v>
      </c>
      <c r="B31" s="37"/>
      <c r="C31" s="37"/>
      <c r="D31" s="37"/>
      <c r="E31" s="37"/>
    </row>
    <row r="32" spans="1:14" ht="18.75" x14ac:dyDescent="0.3">
      <c r="A32" s="38" t="s">
        <v>2</v>
      </c>
      <c r="B32" s="38"/>
      <c r="C32" s="2" t="s">
        <v>3</v>
      </c>
      <c r="D32" s="2" t="s">
        <v>4</v>
      </c>
      <c r="E32" s="2" t="s">
        <v>5</v>
      </c>
      <c r="G32" s="29" t="s">
        <v>2</v>
      </c>
      <c r="H32" s="29"/>
      <c r="I32" s="23" t="s">
        <v>3</v>
      </c>
      <c r="J32" s="23" t="s">
        <v>4</v>
      </c>
      <c r="K32" s="23" t="s">
        <v>5</v>
      </c>
    </row>
    <row r="33" spans="1:14" ht="18.75" x14ac:dyDescent="0.3">
      <c r="A33" s="39" t="s">
        <v>6</v>
      </c>
      <c r="B33" s="39"/>
      <c r="C33" s="17">
        <v>0.18582755975031473</v>
      </c>
      <c r="D33" s="17">
        <v>1.5660703984837361</v>
      </c>
      <c r="E33" s="17">
        <v>4.6112689222604697E-2</v>
      </c>
      <c r="G33" s="42" t="s">
        <v>6</v>
      </c>
      <c r="H33" s="42"/>
      <c r="I33" s="17">
        <v>0.18582755975031501</v>
      </c>
      <c r="J33" s="17">
        <v>1.5660703984837361</v>
      </c>
      <c r="K33" s="17">
        <v>4.6112689222604697E-2</v>
      </c>
    </row>
    <row r="34" spans="1:14" ht="18.75" x14ac:dyDescent="0.3">
      <c r="A34" s="39" t="s">
        <v>9</v>
      </c>
      <c r="B34" s="39"/>
      <c r="C34" s="17">
        <v>1.4017172929241921</v>
      </c>
      <c r="D34" s="17">
        <v>-0.19041591096716282</v>
      </c>
      <c r="E34" s="17">
        <v>-0.964608983598779</v>
      </c>
      <c r="G34" s="42" t="s">
        <v>9</v>
      </c>
      <c r="H34" s="42"/>
      <c r="I34" s="17">
        <v>1.4017172929241921</v>
      </c>
      <c r="J34" s="17">
        <v>-0.19041591096716282</v>
      </c>
      <c r="K34" s="17">
        <v>-0.964608983598779</v>
      </c>
    </row>
    <row r="35" spans="1:14" ht="18.75" x14ac:dyDescent="0.3">
      <c r="A35" s="39" t="s">
        <v>7</v>
      </c>
      <c r="B35" s="39"/>
      <c r="C35" s="16">
        <v>0.27641437585113104</v>
      </c>
      <c r="D35" s="16">
        <v>0.97592931882953082</v>
      </c>
      <c r="E35" s="16">
        <v>-0.964608983598779</v>
      </c>
      <c r="G35" s="42" t="s">
        <v>7</v>
      </c>
      <c r="H35" s="42"/>
      <c r="I35" s="17">
        <v>0.27641437585113104</v>
      </c>
      <c r="J35" s="17">
        <v>0.97592931882953082</v>
      </c>
      <c r="K35" s="17">
        <v>-0.964608983598779</v>
      </c>
    </row>
    <row r="36" spans="1:14" ht="18.75" x14ac:dyDescent="0.3">
      <c r="A36" s="39" t="s">
        <v>10</v>
      </c>
      <c r="B36" s="39"/>
      <c r="C36" s="16">
        <v>0.18582755975031473</v>
      </c>
      <c r="D36" s="16">
        <v>-0.19041591096716282</v>
      </c>
      <c r="E36" s="16">
        <v>1.0391797406188081</v>
      </c>
      <c r="G36" s="42" t="s">
        <v>10</v>
      </c>
      <c r="H36" s="42"/>
      <c r="I36" s="17">
        <v>0.18582755975031473</v>
      </c>
      <c r="J36" s="17">
        <v>-0.19041591096716282</v>
      </c>
      <c r="K36" s="17">
        <v>1.0391797406188081</v>
      </c>
    </row>
    <row r="37" spans="1:14" ht="18.75" x14ac:dyDescent="0.3">
      <c r="A37" s="39" t="s">
        <v>8</v>
      </c>
      <c r="B37" s="39"/>
      <c r="C37" s="16">
        <v>1.4017172929241921</v>
      </c>
      <c r="D37" s="16">
        <v>-1.7817925817971023</v>
      </c>
      <c r="E37" s="16">
        <v>-0.964608983598779</v>
      </c>
      <c r="G37" s="42" t="s">
        <v>8</v>
      </c>
      <c r="H37" s="42"/>
      <c r="I37" s="16">
        <v>1.3057860865851567</v>
      </c>
      <c r="J37" s="17">
        <v>-1.7817925817971001</v>
      </c>
      <c r="K37" s="16">
        <v>1.1660712160574467</v>
      </c>
    </row>
    <row r="39" spans="1:14" x14ac:dyDescent="0.25">
      <c r="A39" s="45" t="s">
        <v>24</v>
      </c>
      <c r="B39" s="46"/>
      <c r="C39" s="46"/>
      <c r="D39" s="46"/>
      <c r="E39" s="46"/>
    </row>
    <row r="42" spans="1:14" ht="18.75" x14ac:dyDescent="0.3">
      <c r="A42" s="38" t="s">
        <v>2</v>
      </c>
      <c r="B42" s="38"/>
      <c r="C42" s="2" t="s">
        <v>3</v>
      </c>
      <c r="D42" s="2" t="s">
        <v>4</v>
      </c>
      <c r="E42" s="2" t="s">
        <v>5</v>
      </c>
      <c r="F42" s="2" t="s">
        <v>11</v>
      </c>
      <c r="G42" s="2" t="s">
        <v>12</v>
      </c>
      <c r="H42" s="2" t="s">
        <v>13</v>
      </c>
      <c r="I42" s="2" t="s">
        <v>16</v>
      </c>
      <c r="J42" s="2" t="s">
        <v>15</v>
      </c>
      <c r="K42" s="2" t="s">
        <v>17</v>
      </c>
      <c r="L42" s="2" t="s">
        <v>22</v>
      </c>
      <c r="M42" s="11" t="s">
        <v>12</v>
      </c>
      <c r="N42" s="11" t="s">
        <v>13</v>
      </c>
    </row>
    <row r="43" spans="1:14" ht="18.75" x14ac:dyDescent="0.3">
      <c r="A43" s="41" t="s">
        <v>6</v>
      </c>
      <c r="B43" s="41"/>
      <c r="C43" s="17">
        <v>0.18582755975031501</v>
      </c>
      <c r="D43" s="17">
        <v>1.5660703984837361</v>
      </c>
      <c r="E43" s="17">
        <v>4.6112689222604697E-2</v>
      </c>
      <c r="F43" s="14">
        <v>0.28442193587469744</v>
      </c>
      <c r="G43" s="14">
        <v>0.70518720424758707</v>
      </c>
      <c r="H43" s="14">
        <v>0.47559013777099413</v>
      </c>
      <c r="I43" s="14">
        <v>0.31761316997160804</v>
      </c>
      <c r="J43" s="13">
        <f>(C43/4)^2 + (D43/2)^2 + E43^2</f>
        <v>0.61742874598176478</v>
      </c>
      <c r="K43" s="14">
        <f>(J43-$J$43)/($J$47-$J$43)</f>
        <v>0</v>
      </c>
      <c r="L43" s="18">
        <f>IF(F43&lt;K43,1,0)</f>
        <v>0</v>
      </c>
      <c r="M43" s="18">
        <f>IF(G43&lt;$B$49,1,0)</f>
        <v>0</v>
      </c>
      <c r="N43" s="18">
        <f>IF(H43&lt;0.5,1,0)</f>
        <v>1</v>
      </c>
    </row>
    <row r="44" spans="1:14" ht="18.75" x14ac:dyDescent="0.3">
      <c r="A44" s="42" t="s">
        <v>9</v>
      </c>
      <c r="B44" s="42"/>
      <c r="C44" s="17">
        <v>1.4017172929241921</v>
      </c>
      <c r="D44" s="17">
        <v>-0.19041591096716282</v>
      </c>
      <c r="E44" s="17">
        <v>-0.964608983598779</v>
      </c>
      <c r="F44" s="14">
        <v>0.59578633022219252</v>
      </c>
      <c r="G44" s="14">
        <v>0.81060310650025424</v>
      </c>
      <c r="H44" s="14">
        <v>0.1594969289797934</v>
      </c>
      <c r="I44" s="14">
        <v>0.45890831906914642</v>
      </c>
      <c r="J44" s="8">
        <f>(C44/4)^2 + (D44/2)^2 + E44^2</f>
        <v>1.0623357566070033</v>
      </c>
      <c r="K44" s="14">
        <f t="shared" ref="K44:K47" si="8">(J44-$J$43)/($J$47-$J$43)</f>
        <v>0.27086247021940979</v>
      </c>
      <c r="L44" s="18">
        <f t="shared" ref="L44:L47" si="9">IF(F44&lt;K44,1,0)</f>
        <v>0</v>
      </c>
      <c r="M44" s="18">
        <f t="shared" ref="M44:M47" si="10">IF(G44&lt;$B$49,1,0)</f>
        <v>0</v>
      </c>
      <c r="N44" s="18">
        <f t="shared" ref="N44:N47" si="11">IF(H44&lt;0.5,1,0)</f>
        <v>1</v>
      </c>
    </row>
    <row r="45" spans="1:14" ht="18.75" x14ac:dyDescent="0.3">
      <c r="A45" s="42" t="s">
        <v>7</v>
      </c>
      <c r="B45" s="42"/>
      <c r="C45" s="17">
        <v>0.27641437585113104</v>
      </c>
      <c r="D45" s="17">
        <v>0.97592931882953082</v>
      </c>
      <c r="E45" s="17">
        <v>-0.964608983598779</v>
      </c>
      <c r="F45" s="14">
        <v>0.46177857800534661</v>
      </c>
      <c r="G45" s="14">
        <v>0.86254418428063107</v>
      </c>
      <c r="H45" s="14">
        <v>0.96202760707384893</v>
      </c>
      <c r="I45" s="14">
        <v>0.30462532782226892</v>
      </c>
      <c r="J45" s="8">
        <f t="shared" ref="J45:J47" si="12">(C45/4)^2 + (D45/2)^2 + E45^2</f>
        <v>1.1733553067758107</v>
      </c>
      <c r="K45" s="14">
        <f t="shared" si="8"/>
        <v>0.33845194146444885</v>
      </c>
      <c r="L45" s="18">
        <f t="shared" si="9"/>
        <v>0</v>
      </c>
      <c r="M45" s="18">
        <f t="shared" si="10"/>
        <v>0</v>
      </c>
      <c r="N45" s="18">
        <f t="shared" si="11"/>
        <v>0</v>
      </c>
    </row>
    <row r="46" spans="1:14" ht="18.75" x14ac:dyDescent="0.3">
      <c r="A46" s="42" t="s">
        <v>10</v>
      </c>
      <c r="B46" s="42"/>
      <c r="C46" s="17">
        <v>0.18582755975031473</v>
      </c>
      <c r="D46" s="17">
        <v>-0.19041591096716282</v>
      </c>
      <c r="E46" s="17">
        <v>1.0391797406188081</v>
      </c>
      <c r="F46" s="14">
        <v>0.49796870021674255</v>
      </c>
      <c r="G46" s="14">
        <v>0.76371491422211801</v>
      </c>
      <c r="H46" s="14">
        <v>0.32923966238764124</v>
      </c>
      <c r="I46" s="14">
        <v>0.31906725233339461</v>
      </c>
      <c r="J46" s="8">
        <f t="shared" si="12"/>
        <v>1.0911173307226092</v>
      </c>
      <c r="K46" s="14">
        <f t="shared" si="8"/>
        <v>0.28838489192906175</v>
      </c>
      <c r="L46" s="18">
        <f t="shared" si="9"/>
        <v>0</v>
      </c>
      <c r="M46" s="18">
        <f t="shared" si="10"/>
        <v>0</v>
      </c>
      <c r="N46" s="18">
        <f t="shared" si="11"/>
        <v>1</v>
      </c>
    </row>
    <row r="47" spans="1:14" ht="18.75" x14ac:dyDescent="0.3">
      <c r="A47" s="42" t="s">
        <v>8</v>
      </c>
      <c r="B47" s="42"/>
      <c r="C47" s="17">
        <v>1.3057860865851567</v>
      </c>
      <c r="D47" s="17">
        <v>-1.7817925817971001</v>
      </c>
      <c r="E47" s="17">
        <v>1.1660712160574467</v>
      </c>
      <c r="F47" s="14">
        <v>0.47456611231189461</v>
      </c>
      <c r="G47" s="14">
        <v>0.23835328395907229</v>
      </c>
      <c r="H47" s="14">
        <v>0.55251045005836397</v>
      </c>
      <c r="I47" s="14">
        <v>0.81109959078745608</v>
      </c>
      <c r="J47" s="8">
        <f t="shared" si="12"/>
        <v>2.2599856135494476</v>
      </c>
      <c r="K47" s="14">
        <f t="shared" si="8"/>
        <v>1</v>
      </c>
      <c r="L47" s="18">
        <f t="shared" si="9"/>
        <v>1</v>
      </c>
      <c r="M47" s="18">
        <f t="shared" si="10"/>
        <v>1</v>
      </c>
      <c r="N47" s="18">
        <f t="shared" si="11"/>
        <v>0</v>
      </c>
    </row>
    <row r="49" spans="1:14" x14ac:dyDescent="0.25">
      <c r="A49" s="9" t="s">
        <v>18</v>
      </c>
      <c r="B49" s="3">
        <f>0.2+(3/20)*(0.8-0.2)</f>
        <v>0.29000000000000004</v>
      </c>
    </row>
    <row r="50" spans="1:14" x14ac:dyDescent="0.25">
      <c r="A50" s="9" t="s">
        <v>19</v>
      </c>
      <c r="B50" s="3">
        <f>1-(3/20)</f>
        <v>0.85</v>
      </c>
    </row>
    <row r="51" spans="1:14" x14ac:dyDescent="0.25">
      <c r="A51" s="37" t="s">
        <v>23</v>
      </c>
      <c r="B51" s="37"/>
      <c r="C51" s="37"/>
      <c r="D51" s="37"/>
      <c r="E51" s="37"/>
    </row>
    <row r="52" spans="1:14" ht="18.75" x14ac:dyDescent="0.3">
      <c r="A52" s="38" t="s">
        <v>2</v>
      </c>
      <c r="B52" s="38"/>
      <c r="C52" s="2" t="s">
        <v>3</v>
      </c>
      <c r="D52" s="2" t="s">
        <v>4</v>
      </c>
      <c r="E52" s="2" t="s">
        <v>5</v>
      </c>
      <c r="G52" s="38" t="s">
        <v>2</v>
      </c>
      <c r="H52" s="38"/>
      <c r="I52" s="2" t="s">
        <v>3</v>
      </c>
      <c r="J52" s="2" t="s">
        <v>4</v>
      </c>
      <c r="K52" s="2" t="s">
        <v>5</v>
      </c>
    </row>
    <row r="53" spans="1:14" ht="18.75" x14ac:dyDescent="0.3">
      <c r="A53" s="39" t="s">
        <v>6</v>
      </c>
      <c r="B53" s="39"/>
      <c r="C53" s="17">
        <v>0.18582755975031501</v>
      </c>
      <c r="D53" s="17">
        <v>1.5660703984837361</v>
      </c>
      <c r="E53" s="17">
        <v>4.6112689222604697E-2</v>
      </c>
      <c r="G53" s="39" t="s">
        <v>6</v>
      </c>
      <c r="H53" s="39"/>
      <c r="I53" s="17">
        <v>0.18582755975031501</v>
      </c>
      <c r="J53" s="17">
        <v>1.5660703984837361</v>
      </c>
      <c r="K53" s="17">
        <v>4.6112689222604697E-2</v>
      </c>
    </row>
    <row r="54" spans="1:14" ht="18.75" x14ac:dyDescent="0.3">
      <c r="A54" s="39" t="s">
        <v>9</v>
      </c>
      <c r="B54" s="39"/>
      <c r="C54" s="17">
        <v>1.4017172929241921</v>
      </c>
      <c r="D54" s="17">
        <v>-0.19041591096716282</v>
      </c>
      <c r="E54" s="17">
        <v>-0.964608983598779</v>
      </c>
      <c r="G54" s="39" t="s">
        <v>9</v>
      </c>
      <c r="H54" s="39"/>
      <c r="I54" s="17">
        <v>1.4017172929241921</v>
      </c>
      <c r="J54" s="17">
        <v>-0.19041591096716282</v>
      </c>
      <c r="K54" s="17">
        <v>-0.964608983598779</v>
      </c>
    </row>
    <row r="55" spans="1:14" ht="18.75" x14ac:dyDescent="0.3">
      <c r="A55" s="39" t="s">
        <v>10</v>
      </c>
      <c r="B55" s="39"/>
      <c r="C55" s="17">
        <v>0.18582755975031473</v>
      </c>
      <c r="D55" s="17">
        <v>-0.19041591096716282</v>
      </c>
      <c r="E55" s="17">
        <v>1.0391797406188081</v>
      </c>
      <c r="G55" s="39" t="s">
        <v>10</v>
      </c>
      <c r="H55" s="39"/>
      <c r="I55" s="17">
        <v>0.18582755975031473</v>
      </c>
      <c r="J55" s="17">
        <v>-0.19041591096716282</v>
      </c>
      <c r="K55" s="17">
        <v>1.0391797406188081</v>
      </c>
    </row>
    <row r="56" spans="1:14" ht="18.75" x14ac:dyDescent="0.3">
      <c r="A56" s="39" t="s">
        <v>7</v>
      </c>
      <c r="B56" s="39"/>
      <c r="C56" s="17">
        <v>0.27641437585113104</v>
      </c>
      <c r="D56" s="17">
        <v>0.97592931882953082</v>
      </c>
      <c r="E56" s="17">
        <v>-0.964608983598779</v>
      </c>
      <c r="G56" s="39" t="s">
        <v>7</v>
      </c>
      <c r="H56" s="39"/>
      <c r="I56" s="17">
        <v>0.27641437585113104</v>
      </c>
      <c r="J56" s="17">
        <v>0.97592931882953082</v>
      </c>
      <c r="K56" s="17">
        <v>-0.964608983598779</v>
      </c>
    </row>
    <row r="57" spans="1:14" ht="18.75" x14ac:dyDescent="0.3">
      <c r="A57" s="39" t="s">
        <v>8</v>
      </c>
      <c r="B57" s="39"/>
      <c r="C57" s="16">
        <v>1.3057860865851567</v>
      </c>
      <c r="D57" s="16">
        <v>-0.19041591096716282</v>
      </c>
      <c r="E57" s="16">
        <v>4.6112689222604697E-2</v>
      </c>
      <c r="G57" s="39" t="s">
        <v>8</v>
      </c>
      <c r="H57" s="39"/>
      <c r="I57" s="16">
        <v>-0.87191104892703564</v>
      </c>
      <c r="J57" s="16">
        <v>0.50833178980638549</v>
      </c>
      <c r="K57" s="16">
        <v>-1.0116259194547459</v>
      </c>
    </row>
    <row r="59" spans="1:14" x14ac:dyDescent="0.25">
      <c r="A59" s="34" t="s">
        <v>25</v>
      </c>
      <c r="B59" s="35"/>
      <c r="C59" s="35"/>
      <c r="D59" s="35"/>
      <c r="E59" s="36"/>
    </row>
    <row r="62" spans="1:14" ht="18.75" x14ac:dyDescent="0.3">
      <c r="A62" s="43" t="s">
        <v>2</v>
      </c>
      <c r="B62" s="44"/>
      <c r="C62" s="2" t="s">
        <v>3</v>
      </c>
      <c r="D62" s="2" t="s">
        <v>4</v>
      </c>
      <c r="E62" s="2" t="s">
        <v>5</v>
      </c>
      <c r="F62" s="2" t="s">
        <v>11</v>
      </c>
      <c r="G62" s="2" t="s">
        <v>12</v>
      </c>
      <c r="H62" s="2" t="s">
        <v>13</v>
      </c>
      <c r="I62" s="2" t="s">
        <v>16</v>
      </c>
      <c r="J62" s="2" t="s">
        <v>15</v>
      </c>
      <c r="K62" s="2" t="s">
        <v>17</v>
      </c>
      <c r="L62" s="2" t="s">
        <v>22</v>
      </c>
      <c r="M62" s="11" t="s">
        <v>12</v>
      </c>
      <c r="N62" s="11" t="s">
        <v>13</v>
      </c>
    </row>
    <row r="63" spans="1:14" ht="18.75" x14ac:dyDescent="0.3">
      <c r="A63" s="41" t="s">
        <v>6</v>
      </c>
      <c r="B63" s="41"/>
      <c r="C63" s="17">
        <v>0.18582755975031501</v>
      </c>
      <c r="D63" s="17">
        <v>1.5660703984837361</v>
      </c>
      <c r="E63" s="17">
        <v>4.6112689222604697E-2</v>
      </c>
      <c r="F63" s="14">
        <v>0.23176433571814037</v>
      </c>
      <c r="G63" s="14">
        <v>0.53746233897896811</v>
      </c>
      <c r="H63" s="14">
        <v>0.89287901689033355</v>
      </c>
      <c r="I63" s="14">
        <v>0.844619795006328</v>
      </c>
      <c r="J63" s="13">
        <f>(C63/4)^2 + (D63/2)^2 + E63^2</f>
        <v>0.61742874598176478</v>
      </c>
      <c r="K63" s="14">
        <f>(J63-$J$63)/($J$66-$J$63)</f>
        <v>0</v>
      </c>
      <c r="L63" s="18">
        <f>IF(F63&lt;K63,1,0)</f>
        <v>0</v>
      </c>
      <c r="M63" s="18">
        <f>IF(G63&lt;$B$69,1,0)</f>
        <v>0</v>
      </c>
      <c r="N63" s="18">
        <f>IF(H63&lt;0.5,1,0)</f>
        <v>0</v>
      </c>
    </row>
    <row r="64" spans="1:14" ht="18.75" x14ac:dyDescent="0.3">
      <c r="A64" s="42" t="s">
        <v>9</v>
      </c>
      <c r="B64" s="42"/>
      <c r="C64" s="17">
        <v>1.4017172929241921</v>
      </c>
      <c r="D64" s="17">
        <v>-0.19041591096716282</v>
      </c>
      <c r="E64" s="17">
        <v>-0.964608983598779</v>
      </c>
      <c r="F64" s="14">
        <v>0.1378411687354596</v>
      </c>
      <c r="G64" s="14">
        <v>0.73582784560503178</v>
      </c>
      <c r="H64" s="14">
        <v>0.4431628324399024</v>
      </c>
      <c r="I64" s="14">
        <v>0.40555074994502649</v>
      </c>
      <c r="J64" s="21">
        <f t="shared" ref="J64:J67" si="13">(C64/4)^2 + (D64/2)^2 + E64^2</f>
        <v>1.0623357566070033</v>
      </c>
      <c r="K64" s="14">
        <f t="shared" ref="K64:K67" si="14">(J64-$J$63)/($J$66-$J$63)</f>
        <v>0.8002981724596232</v>
      </c>
      <c r="L64" s="18">
        <f t="shared" ref="L64:L67" si="15">IF(F64&lt;K64,1,0)</f>
        <v>1</v>
      </c>
      <c r="M64" s="18">
        <f t="shared" ref="M64:M67" si="16">IF(G64&lt;$B$69,1,0)</f>
        <v>0</v>
      </c>
      <c r="N64" s="18">
        <f t="shared" ref="N64:N67" si="17">IF(H64&lt;0.5,1,0)</f>
        <v>1</v>
      </c>
    </row>
    <row r="65" spans="1:14" ht="18.75" x14ac:dyDescent="0.3">
      <c r="A65" s="42" t="s">
        <v>10</v>
      </c>
      <c r="B65" s="42"/>
      <c r="C65" s="17">
        <v>0.18582755975031473</v>
      </c>
      <c r="D65" s="17">
        <v>-0.19041591096716282</v>
      </c>
      <c r="E65" s="17">
        <v>1.0391797406188081</v>
      </c>
      <c r="F65" s="14">
        <v>0.65547371200092985</v>
      </c>
      <c r="G65" s="14">
        <v>0.32743201184831638</v>
      </c>
      <c r="H65" s="14">
        <v>0.88413998071593225</v>
      </c>
      <c r="I65" s="14">
        <v>0.85962525572146453</v>
      </c>
      <c r="J65" s="21">
        <f>(C65/4)^2 + (D65/2)^2 + E65^2</f>
        <v>1.0911173307226092</v>
      </c>
      <c r="K65" s="14">
        <f t="shared" si="14"/>
        <v>0.85207043186470777</v>
      </c>
      <c r="L65" s="18">
        <f t="shared" si="15"/>
        <v>1</v>
      </c>
      <c r="M65" s="18">
        <f t="shared" si="16"/>
        <v>0</v>
      </c>
      <c r="N65" s="18">
        <f t="shared" si="17"/>
        <v>0</v>
      </c>
    </row>
    <row r="66" spans="1:14" ht="18.75" x14ac:dyDescent="0.3">
      <c r="A66" s="42" t="s">
        <v>7</v>
      </c>
      <c r="B66" s="42"/>
      <c r="C66" s="17">
        <v>0.27641437585113104</v>
      </c>
      <c r="D66" s="17">
        <v>0.97592931882953082</v>
      </c>
      <c r="E66" s="17">
        <v>-0.964608983598779</v>
      </c>
      <c r="F66" s="14">
        <v>0.27143010642410959</v>
      </c>
      <c r="G66" s="14">
        <v>0.81851871176314761</v>
      </c>
      <c r="H66" s="14">
        <v>4.2931884384276642E-2</v>
      </c>
      <c r="I66" s="14">
        <v>0.47350623174769724</v>
      </c>
      <c r="J66" s="21">
        <f t="shared" si="13"/>
        <v>1.1733553067758107</v>
      </c>
      <c r="K66" s="14">
        <f t="shared" si="14"/>
        <v>1</v>
      </c>
      <c r="L66" s="18">
        <f t="shared" si="15"/>
        <v>1</v>
      </c>
      <c r="M66" s="18">
        <f t="shared" si="16"/>
        <v>0</v>
      </c>
      <c r="N66" s="18">
        <f t="shared" si="17"/>
        <v>1</v>
      </c>
    </row>
    <row r="67" spans="1:14" ht="18.75" x14ac:dyDescent="0.3">
      <c r="A67" s="42" t="s">
        <v>8</v>
      </c>
      <c r="B67" s="42"/>
      <c r="C67" s="17">
        <v>-0.87191104892703564</v>
      </c>
      <c r="D67" s="17">
        <v>0.50833178980638549</v>
      </c>
      <c r="E67" s="17">
        <v>-1.0116259194547459</v>
      </c>
      <c r="F67" s="14">
        <v>0.41176274967555493</v>
      </c>
      <c r="G67" s="14">
        <v>7.8399028432947548E-2</v>
      </c>
      <c r="H67" s="14">
        <v>2.7951656488519272E-2</v>
      </c>
      <c r="I67" s="14">
        <v>0.72530728980494452</v>
      </c>
      <c r="J67" s="21">
        <f t="shared" si="13"/>
        <v>1.135501607872166</v>
      </c>
      <c r="K67" s="14">
        <f t="shared" si="14"/>
        <v>0.93190881390956182</v>
      </c>
      <c r="L67" s="18">
        <f t="shared" si="15"/>
        <v>1</v>
      </c>
      <c r="M67" s="18">
        <f t="shared" si="16"/>
        <v>1</v>
      </c>
      <c r="N67" s="18">
        <f t="shared" si="17"/>
        <v>1</v>
      </c>
    </row>
    <row r="69" spans="1:14" x14ac:dyDescent="0.25">
      <c r="A69" s="9" t="s">
        <v>18</v>
      </c>
      <c r="B69" s="3">
        <f>0.2+(4/20)*(0.8-0.2)</f>
        <v>0.32000000000000006</v>
      </c>
    </row>
    <row r="70" spans="1:14" x14ac:dyDescent="0.25">
      <c r="A70" s="9" t="s">
        <v>19</v>
      </c>
      <c r="B70" s="3">
        <f>1-(4/20)</f>
        <v>0.8</v>
      </c>
    </row>
    <row r="71" spans="1:14" x14ac:dyDescent="0.25">
      <c r="A71" s="37" t="s">
        <v>23</v>
      </c>
      <c r="B71" s="37"/>
      <c r="C71" s="37"/>
      <c r="D71" s="37"/>
      <c r="E71" s="37"/>
    </row>
    <row r="72" spans="1:14" ht="18.75" x14ac:dyDescent="0.3">
      <c r="A72" s="38" t="s">
        <v>2</v>
      </c>
      <c r="B72" s="38"/>
      <c r="C72" s="2" t="s">
        <v>3</v>
      </c>
      <c r="D72" s="2" t="s">
        <v>4</v>
      </c>
      <c r="E72" s="2" t="s">
        <v>5</v>
      </c>
      <c r="F72" s="22" t="s">
        <v>28</v>
      </c>
      <c r="G72" s="38" t="s">
        <v>2</v>
      </c>
      <c r="H72" s="38"/>
      <c r="I72" s="2" t="s">
        <v>3</v>
      </c>
      <c r="J72" s="2" t="s">
        <v>4</v>
      </c>
      <c r="K72" s="2" t="s">
        <v>5</v>
      </c>
    </row>
    <row r="73" spans="1:14" ht="18.75" x14ac:dyDescent="0.3">
      <c r="A73" s="39" t="s">
        <v>6</v>
      </c>
      <c r="B73" s="39"/>
      <c r="C73" s="17">
        <v>0.18582755975031501</v>
      </c>
      <c r="D73" s="17">
        <v>1.5660703984837361</v>
      </c>
      <c r="E73" s="17">
        <v>4.6112689222604697E-2</v>
      </c>
      <c r="G73" s="39" t="s">
        <v>6</v>
      </c>
      <c r="H73" s="39"/>
      <c r="I73" s="17">
        <v>0.18582755975031501</v>
      </c>
      <c r="J73" s="17">
        <v>1.5660703984837361</v>
      </c>
      <c r="K73" s="17">
        <v>4.6112689222604697E-2</v>
      </c>
    </row>
    <row r="74" spans="1:14" ht="18.75" x14ac:dyDescent="0.3">
      <c r="A74" s="39" t="s">
        <v>9</v>
      </c>
      <c r="B74" s="39"/>
      <c r="C74" s="16">
        <v>1.4017172929241921</v>
      </c>
      <c r="D74" s="16">
        <v>0.97592931882953082</v>
      </c>
      <c r="E74" s="16">
        <v>1.0391797406188081</v>
      </c>
      <c r="G74" s="39" t="s">
        <v>9</v>
      </c>
      <c r="H74" s="39"/>
      <c r="I74" s="17">
        <v>1.4017172929241921</v>
      </c>
      <c r="J74" s="17">
        <v>0.97592931882953082</v>
      </c>
      <c r="K74" s="17">
        <v>1.0391797406188081</v>
      </c>
    </row>
    <row r="75" spans="1:14" ht="18.75" x14ac:dyDescent="0.3">
      <c r="A75" s="39" t="s">
        <v>10</v>
      </c>
      <c r="B75" s="39"/>
      <c r="C75" s="16">
        <v>-0.87191104892703564</v>
      </c>
      <c r="D75" s="16">
        <v>-0.19041591096716282</v>
      </c>
      <c r="E75" s="16">
        <v>-0.964608983598779</v>
      </c>
      <c r="G75" s="39" t="s">
        <v>10</v>
      </c>
      <c r="H75" s="39"/>
      <c r="I75" s="17">
        <v>-0.87191104892703564</v>
      </c>
      <c r="J75" s="17">
        <v>-0.19041591096716282</v>
      </c>
      <c r="K75" s="17">
        <v>-0.964608983598779</v>
      </c>
    </row>
    <row r="76" spans="1:14" ht="18.75" x14ac:dyDescent="0.3">
      <c r="A76" s="39" t="s">
        <v>8</v>
      </c>
      <c r="B76" s="39"/>
      <c r="C76" s="16">
        <v>0.27641437585113104</v>
      </c>
      <c r="D76" s="16">
        <v>1.5660703984837401</v>
      </c>
      <c r="E76" s="16">
        <v>-0.964608983598779</v>
      </c>
      <c r="G76" s="39" t="s">
        <v>8</v>
      </c>
      <c r="H76" s="39"/>
      <c r="I76" s="16">
        <v>0.90681088712613755</v>
      </c>
      <c r="J76" s="17">
        <v>1.5660703984837401</v>
      </c>
      <c r="K76" s="16">
        <v>0.76709601659842719</v>
      </c>
    </row>
    <row r="77" spans="1:14" ht="18.75" x14ac:dyDescent="0.3">
      <c r="A77" s="39" t="s">
        <v>7</v>
      </c>
      <c r="B77" s="39"/>
      <c r="C77" s="16">
        <v>-0.87191104892703564</v>
      </c>
      <c r="D77" s="16">
        <v>0.50833178980638549</v>
      </c>
      <c r="E77" s="16">
        <v>1.0391797406188081</v>
      </c>
      <c r="G77" s="39" t="s">
        <v>7</v>
      </c>
      <c r="H77" s="39"/>
      <c r="I77" s="17">
        <v>-0.87191104892703564</v>
      </c>
      <c r="J77" s="17">
        <v>0.50833178980638549</v>
      </c>
      <c r="K77" s="17">
        <v>1.0391797406188081</v>
      </c>
    </row>
    <row r="79" spans="1:14" x14ac:dyDescent="0.25">
      <c r="A79" s="34" t="s">
        <v>26</v>
      </c>
      <c r="B79" s="35"/>
      <c r="C79" s="35"/>
      <c r="D79" s="35"/>
      <c r="E79" s="36"/>
    </row>
    <row r="81" spans="1:14" ht="18.75" x14ac:dyDescent="0.3">
      <c r="A81" s="38" t="s">
        <v>2</v>
      </c>
      <c r="B81" s="38"/>
      <c r="C81" s="2" t="s">
        <v>3</v>
      </c>
      <c r="D81" s="2" t="s">
        <v>4</v>
      </c>
      <c r="E81" s="2" t="s">
        <v>5</v>
      </c>
      <c r="F81" s="2" t="s">
        <v>11</v>
      </c>
      <c r="G81" s="2" t="s">
        <v>12</v>
      </c>
      <c r="H81" s="2" t="s">
        <v>13</v>
      </c>
      <c r="I81" s="2" t="s">
        <v>16</v>
      </c>
      <c r="J81" s="2" t="s">
        <v>15</v>
      </c>
      <c r="K81" s="2" t="s">
        <v>17</v>
      </c>
      <c r="L81" s="2" t="s">
        <v>22</v>
      </c>
      <c r="M81" s="11" t="s">
        <v>12</v>
      </c>
      <c r="N81" s="11" t="s">
        <v>13</v>
      </c>
    </row>
    <row r="82" spans="1:14" ht="18.75" x14ac:dyDescent="0.3">
      <c r="A82" s="40" t="s">
        <v>6</v>
      </c>
      <c r="B82" s="40"/>
      <c r="C82" s="17">
        <v>0.18582755975031501</v>
      </c>
      <c r="D82" s="17">
        <v>1.5660703984837361</v>
      </c>
      <c r="E82" s="17">
        <v>4.6112689222604697E-2</v>
      </c>
      <c r="F82" s="14">
        <v>0.30917094602208195</v>
      </c>
      <c r="G82" s="14">
        <v>0.87447186116551057</v>
      </c>
      <c r="H82" s="14">
        <v>0.78488177747894461</v>
      </c>
      <c r="I82" s="14">
        <v>0.85438325953625205</v>
      </c>
      <c r="J82" s="13">
        <f>(C82/4)^2 + (D82/2)^2 + E82^2</f>
        <v>0.61742874598176478</v>
      </c>
      <c r="K82" s="14">
        <f>(J82-$J$82)/($J$83-$J$82)</f>
        <v>0</v>
      </c>
      <c r="L82" s="18">
        <f>IF(F82&lt;K82,1,0)</f>
        <v>0</v>
      </c>
      <c r="M82" s="18">
        <f>IF(G82&lt;$B$87,1,0)</f>
        <v>0</v>
      </c>
      <c r="N82" s="18">
        <f>IF(H82&lt;0.5,1,0)</f>
        <v>0</v>
      </c>
    </row>
    <row r="83" spans="1:14" ht="18.75" x14ac:dyDescent="0.3">
      <c r="A83" s="39" t="s">
        <v>9</v>
      </c>
      <c r="B83" s="39"/>
      <c r="C83" s="17">
        <v>1.4017172929241921</v>
      </c>
      <c r="D83" s="17">
        <v>0.97592931882953082</v>
      </c>
      <c r="E83" s="17">
        <v>1.0391797406188081</v>
      </c>
      <c r="F83" s="14">
        <v>0.8942853880888898</v>
      </c>
      <c r="G83" s="14">
        <v>0.55745294192819694</v>
      </c>
      <c r="H83" s="14">
        <v>0.7566816202057739</v>
      </c>
      <c r="I83" s="14">
        <v>0.31898037874937102</v>
      </c>
      <c r="J83" s="21">
        <f t="shared" ref="J83:J86" si="18">(C83/4)^2 + (D83/2)^2 + E83^2</f>
        <v>1.4408047527305117</v>
      </c>
      <c r="K83" s="14">
        <f t="shared" ref="K83:K86" si="19">(J83-$J$82)/($J$83-$J$82)</f>
        <v>1</v>
      </c>
      <c r="L83" s="18">
        <f t="shared" ref="L83:L86" si="20">IF(F83&lt;K83,1,0)</f>
        <v>1</v>
      </c>
      <c r="M83" s="18">
        <f t="shared" ref="M83:M86" si="21">IF(G83&lt;$B$87,1,0)</f>
        <v>0</v>
      </c>
      <c r="N83" s="18">
        <f t="shared" ref="N83:N86" si="22">IF(H83&lt;0.5,1,0)</f>
        <v>0</v>
      </c>
    </row>
    <row r="84" spans="1:14" ht="18.75" x14ac:dyDescent="0.3">
      <c r="A84" s="39" t="s">
        <v>10</v>
      </c>
      <c r="B84" s="39"/>
      <c r="C84" s="17">
        <v>-0.87191104892703564</v>
      </c>
      <c r="D84" s="17">
        <v>-0.19041591096716282</v>
      </c>
      <c r="E84" s="17">
        <v>-0.964608983598779</v>
      </c>
      <c r="F84" s="14">
        <v>0.29860301712695425</v>
      </c>
      <c r="G84" s="14">
        <v>5.6118626099517233E-3</v>
      </c>
      <c r="H84" s="14">
        <v>0.61026825388789763</v>
      </c>
      <c r="I84" s="14">
        <v>0.72799298546290947</v>
      </c>
      <c r="J84" s="21">
        <f t="shared" si="18"/>
        <v>0.98704935085439827</v>
      </c>
      <c r="K84" s="14">
        <f t="shared" si="19"/>
        <v>0.448908641790704</v>
      </c>
      <c r="L84" s="18">
        <f t="shared" si="20"/>
        <v>1</v>
      </c>
      <c r="M84" s="18">
        <f t="shared" si="21"/>
        <v>0</v>
      </c>
      <c r="N84" s="18">
        <f t="shared" si="22"/>
        <v>0</v>
      </c>
    </row>
    <row r="85" spans="1:14" ht="18.75" x14ac:dyDescent="0.3">
      <c r="A85" s="39" t="s">
        <v>8</v>
      </c>
      <c r="B85" s="39"/>
      <c r="C85" s="17">
        <v>0.90681088712613755</v>
      </c>
      <c r="D85" s="17">
        <v>1.5660703984837401</v>
      </c>
      <c r="E85" s="17">
        <v>0.76709601659842719</v>
      </c>
      <c r="F85" s="14">
        <v>0.10162732635219807</v>
      </c>
      <c r="G85" s="14">
        <v>0.67147875226952503</v>
      </c>
      <c r="H85" s="14">
        <v>0.65472916913485546</v>
      </c>
      <c r="I85" s="14">
        <v>0.54451766951831349</v>
      </c>
      <c r="J85" s="21">
        <f t="shared" si="18"/>
        <v>1.2529745459960855</v>
      </c>
      <c r="K85" s="14">
        <f t="shared" si="19"/>
        <v>0.77187796924504926</v>
      </c>
      <c r="L85" s="18">
        <f t="shared" si="20"/>
        <v>1</v>
      </c>
      <c r="M85" s="18">
        <f t="shared" si="21"/>
        <v>0</v>
      </c>
      <c r="N85" s="18">
        <f t="shared" si="22"/>
        <v>0</v>
      </c>
    </row>
    <row r="86" spans="1:14" ht="18.75" x14ac:dyDescent="0.3">
      <c r="A86" s="39" t="s">
        <v>7</v>
      </c>
      <c r="B86" s="39"/>
      <c r="C86" s="17">
        <v>-0.87191104892703564</v>
      </c>
      <c r="D86" s="17">
        <v>0.50833178980638549</v>
      </c>
      <c r="E86" s="17">
        <v>1.0391797406188081</v>
      </c>
      <c r="F86" s="14">
        <v>0.83640017983679582</v>
      </c>
      <c r="G86" s="14">
        <v>0.55527025921806472</v>
      </c>
      <c r="H86" s="14">
        <v>0.34733496203735104</v>
      </c>
      <c r="I86" s="14">
        <v>0.489157828027592</v>
      </c>
      <c r="J86" s="21">
        <f t="shared" si="18"/>
        <v>1.1920091402720794</v>
      </c>
      <c r="K86" s="14">
        <f t="shared" si="19"/>
        <v>0.69783475542255846</v>
      </c>
      <c r="L86" s="18">
        <f t="shared" si="20"/>
        <v>0</v>
      </c>
      <c r="M86" s="18">
        <f t="shared" si="21"/>
        <v>0</v>
      </c>
      <c r="N86" s="18">
        <f t="shared" si="22"/>
        <v>1</v>
      </c>
    </row>
    <row r="88" spans="1:14" x14ac:dyDescent="0.25">
      <c r="A88" s="9" t="s">
        <v>18</v>
      </c>
      <c r="B88" s="3">
        <f>0.2+(5/20)*(0.8-0.2)</f>
        <v>0.35000000000000003</v>
      </c>
    </row>
    <row r="89" spans="1:14" x14ac:dyDescent="0.25">
      <c r="A89" s="9" t="s">
        <v>19</v>
      </c>
      <c r="B89" s="3">
        <f>1-(5/20)</f>
        <v>0.75</v>
      </c>
    </row>
    <row r="91" spans="1:14" x14ac:dyDescent="0.25">
      <c r="A91" s="37" t="s">
        <v>23</v>
      </c>
      <c r="B91" s="37"/>
      <c r="C91" s="37"/>
      <c r="D91" s="37"/>
      <c r="E91" s="37"/>
    </row>
    <row r="92" spans="1:14" ht="18.75" x14ac:dyDescent="0.3">
      <c r="A92" s="38" t="s">
        <v>2</v>
      </c>
      <c r="B92" s="38"/>
      <c r="C92" s="2" t="s">
        <v>3</v>
      </c>
      <c r="D92" s="2" t="s">
        <v>4</v>
      </c>
      <c r="E92" s="2" t="s">
        <v>5</v>
      </c>
      <c r="G92" s="38" t="s">
        <v>2</v>
      </c>
      <c r="H92" s="38"/>
      <c r="I92" s="2" t="s">
        <v>3</v>
      </c>
      <c r="J92" s="2" t="s">
        <v>4</v>
      </c>
      <c r="K92" s="2" t="s">
        <v>5</v>
      </c>
    </row>
    <row r="93" spans="1:14" ht="18.75" x14ac:dyDescent="0.3">
      <c r="A93" s="39" t="s">
        <v>6</v>
      </c>
      <c r="B93" s="39"/>
      <c r="C93" s="17">
        <v>0.18582755975031501</v>
      </c>
      <c r="D93" s="17">
        <v>1.5660703984837361</v>
      </c>
      <c r="E93" s="17">
        <v>4.6112689222604697E-2</v>
      </c>
      <c r="G93" s="42" t="s">
        <v>6</v>
      </c>
      <c r="H93" s="42"/>
      <c r="I93" s="17">
        <v>0.18582755975031501</v>
      </c>
      <c r="J93" s="17">
        <v>1.5660703984837361</v>
      </c>
      <c r="K93" s="17">
        <v>4.6112689222604697E-2</v>
      </c>
    </row>
    <row r="94" spans="1:14" ht="18.75" x14ac:dyDescent="0.3">
      <c r="A94" s="39" t="s">
        <v>10</v>
      </c>
      <c r="B94" s="39"/>
      <c r="C94" s="16">
        <v>-0.87191104892703564</v>
      </c>
      <c r="D94" s="16">
        <v>0.50833178980638549</v>
      </c>
      <c r="E94" s="16">
        <v>-0.964608983598779</v>
      </c>
      <c r="G94" s="42" t="s">
        <v>10</v>
      </c>
      <c r="H94" s="42"/>
      <c r="I94" s="17">
        <v>-0.87191104892703564</v>
      </c>
      <c r="J94" s="17">
        <v>0.50833178980638549</v>
      </c>
      <c r="K94" s="17">
        <v>-0.964608983598779</v>
      </c>
    </row>
    <row r="95" spans="1:14" ht="18.75" x14ac:dyDescent="0.3">
      <c r="A95" s="39" t="s">
        <v>7</v>
      </c>
      <c r="B95" s="39"/>
      <c r="C95" s="17">
        <v>-0.87191104892703564</v>
      </c>
      <c r="D95" s="17">
        <v>0.50833178980638549</v>
      </c>
      <c r="E95" s="17">
        <v>1.0391797406188081</v>
      </c>
      <c r="G95" s="42" t="s">
        <v>7</v>
      </c>
      <c r="H95" s="42"/>
      <c r="I95" s="17">
        <v>-0.87191104892703564</v>
      </c>
      <c r="J95" s="17">
        <v>0.50833178980638549</v>
      </c>
      <c r="K95" s="17">
        <v>1.0391797406188081</v>
      </c>
    </row>
    <row r="96" spans="1:14" ht="18.75" x14ac:dyDescent="0.3">
      <c r="A96" s="39" t="s">
        <v>8</v>
      </c>
      <c r="B96" s="39"/>
      <c r="C96" s="16">
        <v>0.18582755975031501</v>
      </c>
      <c r="D96" s="16">
        <v>-0.19041591096716282</v>
      </c>
      <c r="E96" s="16">
        <v>1.0391797406188081</v>
      </c>
      <c r="G96" s="42" t="s">
        <v>8</v>
      </c>
      <c r="H96" s="42"/>
      <c r="I96" s="17">
        <v>0.18582755975031501</v>
      </c>
      <c r="J96" s="17">
        <v>-0.19041591096716282</v>
      </c>
      <c r="K96" s="17">
        <v>1.0391797406188081</v>
      </c>
    </row>
    <row r="97" spans="1:14" ht="18.75" x14ac:dyDescent="0.3">
      <c r="A97" s="39" t="s">
        <v>9</v>
      </c>
      <c r="B97" s="39"/>
      <c r="C97" s="16">
        <v>0.90681088712613755</v>
      </c>
      <c r="D97" s="16">
        <v>0.50833178980638549</v>
      </c>
      <c r="E97" s="16">
        <v>4.6112689222604697E-2</v>
      </c>
      <c r="G97" s="42" t="s">
        <v>9</v>
      </c>
      <c r="H97" s="42"/>
      <c r="I97" s="17">
        <v>0.90681088712613755</v>
      </c>
      <c r="J97" s="17">
        <v>0.50833178980638549</v>
      </c>
      <c r="K97" s="17">
        <v>4.6112689222604697E-2</v>
      </c>
    </row>
    <row r="99" spans="1:14" x14ac:dyDescent="0.25">
      <c r="A99" s="34" t="s">
        <v>27</v>
      </c>
      <c r="B99" s="35"/>
      <c r="C99" s="35"/>
      <c r="D99" s="35"/>
      <c r="E99" s="36"/>
    </row>
    <row r="101" spans="1:14" ht="18.75" x14ac:dyDescent="0.3">
      <c r="A101" s="38" t="s">
        <v>2</v>
      </c>
      <c r="B101" s="38"/>
      <c r="C101" s="2" t="s">
        <v>3</v>
      </c>
      <c r="D101" s="2" t="s">
        <v>4</v>
      </c>
      <c r="E101" s="2" t="s">
        <v>5</v>
      </c>
      <c r="F101" s="2" t="s">
        <v>11</v>
      </c>
      <c r="G101" s="2" t="s">
        <v>12</v>
      </c>
      <c r="H101" s="2" t="s">
        <v>13</v>
      </c>
      <c r="I101" s="2" t="s">
        <v>16</v>
      </c>
      <c r="J101" s="2" t="s">
        <v>15</v>
      </c>
      <c r="K101" s="2" t="s">
        <v>17</v>
      </c>
      <c r="L101" s="2" t="s">
        <v>22</v>
      </c>
      <c r="M101" s="11" t="s">
        <v>12</v>
      </c>
      <c r="N101" s="11" t="s">
        <v>13</v>
      </c>
    </row>
    <row r="102" spans="1:14" ht="18.75" x14ac:dyDescent="0.3">
      <c r="A102" s="42" t="s">
        <v>6</v>
      </c>
      <c r="B102" s="42"/>
      <c r="C102" s="17">
        <v>0.18582755975031501</v>
      </c>
      <c r="D102" s="17">
        <v>1.5660703984837361</v>
      </c>
      <c r="E102" s="17">
        <v>4.6112689222604697E-2</v>
      </c>
      <c r="F102" s="14">
        <v>5.7466556381743361E-2</v>
      </c>
      <c r="G102" s="14">
        <v>0.24633994656791269</v>
      </c>
      <c r="H102" s="14">
        <v>0.36632331537347773</v>
      </c>
      <c r="I102" s="14">
        <v>0.96640245818353065</v>
      </c>
      <c r="J102" s="21">
        <f>(C102/4)^2 + (D102/2)^2 + E102^2</f>
        <v>0.61742874598176478</v>
      </c>
      <c r="K102" s="14">
        <f>(J102-$J$106)/($J$104-$J$106)</f>
        <v>0.46495331393873074</v>
      </c>
      <c r="L102" s="18">
        <f>IF(F102&lt;K102,1,0)</f>
        <v>1</v>
      </c>
      <c r="M102" s="18">
        <f>IF(G102&lt;$B$108,1,0)</f>
        <v>1</v>
      </c>
      <c r="N102" s="18">
        <f>IF(H102&lt;0.5,1,0)</f>
        <v>1</v>
      </c>
    </row>
    <row r="103" spans="1:14" ht="18.75" x14ac:dyDescent="0.3">
      <c r="A103" s="42" t="s">
        <v>10</v>
      </c>
      <c r="B103" s="42"/>
      <c r="C103" s="17">
        <v>-0.87191104892703564</v>
      </c>
      <c r="D103" s="17">
        <v>0.50833178980638549</v>
      </c>
      <c r="E103" s="17">
        <v>-0.964608983598779</v>
      </c>
      <c r="F103" s="14">
        <v>8.6477560484078175E-2</v>
      </c>
      <c r="G103" s="14">
        <v>0.36896626434168633</v>
      </c>
      <c r="H103" s="14">
        <v>0.60572825530898</v>
      </c>
      <c r="I103" s="14">
        <v>0.79936332789931763</v>
      </c>
      <c r="J103" s="21">
        <f t="shared" ref="J103:J106" si="23">(C103/4)^2 + (D103/2)^2 + E103^2</f>
        <v>1.0425850981989755</v>
      </c>
      <c r="K103" s="14">
        <f t="shared" ref="K103:K106" si="24">(J103-$J$106)/($J$104-$J$106)</f>
        <v>0.8608570022166494</v>
      </c>
      <c r="L103" s="18">
        <f t="shared" ref="L103:L106" si="25">IF(F103&lt;K103,1,0)</f>
        <v>1</v>
      </c>
      <c r="M103" s="18">
        <f t="shared" ref="M103:M106" si="26">IF(G103&lt;$B$108,1,0)</f>
        <v>1</v>
      </c>
      <c r="N103" s="18">
        <f t="shared" ref="N103:N106" si="27">IF(H103&lt;0.5,1,0)</f>
        <v>0</v>
      </c>
    </row>
    <row r="104" spans="1:14" ht="18.75" x14ac:dyDescent="0.3">
      <c r="A104" s="42" t="s">
        <v>7</v>
      </c>
      <c r="B104" s="42"/>
      <c r="C104" s="17">
        <v>-0.87191104892703564</v>
      </c>
      <c r="D104" s="17">
        <v>0.50833178980638549</v>
      </c>
      <c r="E104" s="17">
        <v>1.0391797406188081</v>
      </c>
      <c r="F104" s="14">
        <v>0.26358748952572786</v>
      </c>
      <c r="G104" s="14">
        <v>0.15555808224044376</v>
      </c>
      <c r="H104" s="14">
        <v>0.16238668417010105</v>
      </c>
      <c r="I104" s="14">
        <v>0.76246358511234236</v>
      </c>
      <c r="J104" s="21">
        <f t="shared" si="23"/>
        <v>1.1920091402720794</v>
      </c>
      <c r="K104" s="14">
        <f t="shared" si="24"/>
        <v>1</v>
      </c>
      <c r="L104" s="18">
        <f t="shared" si="25"/>
        <v>1</v>
      </c>
      <c r="M104" s="18">
        <f t="shared" si="26"/>
        <v>1</v>
      </c>
      <c r="N104" s="18">
        <f t="shared" si="27"/>
        <v>1</v>
      </c>
    </row>
    <row r="105" spans="1:14" ht="18.75" x14ac:dyDescent="0.3">
      <c r="A105" s="42" t="s">
        <v>8</v>
      </c>
      <c r="B105" s="42"/>
      <c r="C105" s="17">
        <v>0.18582755975031501</v>
      </c>
      <c r="D105" s="17">
        <v>-0.19041591096716282</v>
      </c>
      <c r="E105" s="17">
        <v>1.0391797406188081</v>
      </c>
      <c r="F105" s="14">
        <v>0.18842480249329774</v>
      </c>
      <c r="G105" s="14">
        <v>0.76366863099040816</v>
      </c>
      <c r="H105" s="14">
        <v>0.8142644877731593</v>
      </c>
      <c r="I105" s="14">
        <v>0.86192143037992397</v>
      </c>
      <c r="J105" s="21">
        <f t="shared" si="23"/>
        <v>1.0911173307226092</v>
      </c>
      <c r="K105" s="14">
        <f t="shared" si="24"/>
        <v>0.90604999946640408</v>
      </c>
      <c r="L105" s="18">
        <f t="shared" si="25"/>
        <v>1</v>
      </c>
      <c r="M105" s="18">
        <f t="shared" si="26"/>
        <v>0</v>
      </c>
      <c r="N105" s="18">
        <f t="shared" si="27"/>
        <v>0</v>
      </c>
    </row>
    <row r="106" spans="1:14" ht="18.75" x14ac:dyDescent="0.3">
      <c r="A106" s="41" t="s">
        <v>9</v>
      </c>
      <c r="B106" s="41"/>
      <c r="C106" s="17">
        <v>0.90681088712613755</v>
      </c>
      <c r="D106" s="17">
        <v>0.50833178980638549</v>
      </c>
      <c r="E106" s="17">
        <v>4.6112689222604697E-2</v>
      </c>
      <c r="F106" s="14">
        <v>6.6873060131886541E-2</v>
      </c>
      <c r="G106" s="14">
        <v>0.29210869500232317</v>
      </c>
      <c r="H106" s="14">
        <v>0.31629870569681207</v>
      </c>
      <c r="I106" s="14">
        <v>0.66055829433192448</v>
      </c>
      <c r="J106" s="13">
        <f t="shared" si="23"/>
        <v>0.11812080630243713</v>
      </c>
      <c r="K106" s="14">
        <f t="shared" si="24"/>
        <v>0</v>
      </c>
      <c r="L106" s="18">
        <f t="shared" si="25"/>
        <v>0</v>
      </c>
      <c r="M106" s="18">
        <f t="shared" si="26"/>
        <v>1</v>
      </c>
      <c r="N106" s="18">
        <f t="shared" si="27"/>
        <v>1</v>
      </c>
    </row>
    <row r="108" spans="1:14" x14ac:dyDescent="0.25">
      <c r="A108" s="9" t="s">
        <v>18</v>
      </c>
      <c r="B108" s="3">
        <f>0.2+(6/20)*(0.8-0.2)</f>
        <v>0.38</v>
      </c>
    </row>
    <row r="109" spans="1:14" x14ac:dyDescent="0.25">
      <c r="A109" s="9" t="s">
        <v>19</v>
      </c>
      <c r="B109" s="3">
        <f>1-(6/20)</f>
        <v>0.7</v>
      </c>
    </row>
    <row r="111" spans="1:14" x14ac:dyDescent="0.25">
      <c r="A111" s="37" t="s">
        <v>23</v>
      </c>
      <c r="B111" s="37"/>
      <c r="C111" s="37"/>
      <c r="D111" s="37"/>
      <c r="E111" s="37"/>
    </row>
    <row r="112" spans="1:14" ht="18.75" x14ac:dyDescent="0.3">
      <c r="A112" s="38" t="s">
        <v>2</v>
      </c>
      <c r="B112" s="38"/>
      <c r="C112" s="2" t="s">
        <v>3</v>
      </c>
      <c r="D112" s="2" t="s">
        <v>4</v>
      </c>
      <c r="E112" s="2" t="s">
        <v>5</v>
      </c>
      <c r="G112" s="38" t="s">
        <v>2</v>
      </c>
      <c r="H112" s="38"/>
      <c r="I112" s="2" t="s">
        <v>3</v>
      </c>
      <c r="J112" s="2" t="s">
        <v>4</v>
      </c>
      <c r="K112" s="2" t="s">
        <v>5</v>
      </c>
    </row>
    <row r="113" spans="1:14" ht="18.75" x14ac:dyDescent="0.3">
      <c r="A113" s="39" t="s">
        <v>9</v>
      </c>
      <c r="B113" s="39"/>
      <c r="C113" s="17">
        <v>0.90681088712613755</v>
      </c>
      <c r="D113" s="17">
        <v>0.50833178980638549</v>
      </c>
      <c r="E113" s="17">
        <v>4.6112689222604697E-2</v>
      </c>
      <c r="G113" s="39" t="s">
        <v>9</v>
      </c>
      <c r="H113" s="39"/>
      <c r="I113" s="16">
        <v>1.3563741112555261</v>
      </c>
      <c r="J113" s="16">
        <v>0.95789501393577403</v>
      </c>
      <c r="K113" s="16">
        <v>0.49567591335199318</v>
      </c>
    </row>
    <row r="114" spans="1:14" ht="18.75" x14ac:dyDescent="0.3">
      <c r="A114" s="39" t="s">
        <v>6</v>
      </c>
      <c r="B114" s="39"/>
      <c r="C114" s="16">
        <v>0.18582755975031501</v>
      </c>
      <c r="D114" s="16">
        <v>0.50833178980638549</v>
      </c>
      <c r="E114" s="16">
        <v>4.6112689222604697E-2</v>
      </c>
      <c r="G114" s="39" t="s">
        <v>6</v>
      </c>
      <c r="H114" s="39"/>
      <c r="I114" s="17">
        <v>0.18582755975031501</v>
      </c>
      <c r="J114" s="16">
        <v>1.8142586727202712</v>
      </c>
      <c r="K114" s="16">
        <v>1.3520395721364904</v>
      </c>
    </row>
    <row r="115" spans="1:14" ht="18.75" x14ac:dyDescent="0.3">
      <c r="A115" s="39" t="s">
        <v>10</v>
      </c>
      <c r="B115" s="39"/>
      <c r="C115" s="16">
        <v>-0.87191104892703564</v>
      </c>
      <c r="D115" s="16">
        <v>0.27641437585113104</v>
      </c>
      <c r="E115" s="16">
        <v>1.0391797406188081</v>
      </c>
      <c r="G115" s="39" t="s">
        <v>10</v>
      </c>
      <c r="H115" s="39"/>
      <c r="I115" s="16">
        <v>6.859356900804825E-2</v>
      </c>
      <c r="J115" s="16">
        <v>-0.32988552831170381</v>
      </c>
      <c r="K115" s="16">
        <v>-0.79210462889548461</v>
      </c>
    </row>
    <row r="116" spans="1:14" ht="18.75" x14ac:dyDescent="0.3">
      <c r="A116" s="39" t="s">
        <v>8</v>
      </c>
      <c r="B116" s="39"/>
      <c r="C116" s="16">
        <v>0.90681088712613755</v>
      </c>
      <c r="D116" s="16">
        <v>0.47422089070064377</v>
      </c>
      <c r="E116" s="16">
        <v>4.6112689222604697E-2</v>
      </c>
      <c r="G116" s="39" t="s">
        <v>8</v>
      </c>
      <c r="H116" s="39"/>
      <c r="I116" s="17">
        <v>0.90681088712613755</v>
      </c>
      <c r="J116" s="17">
        <v>0.47422089070064377</v>
      </c>
      <c r="K116" s="17">
        <v>4.6112689222604697E-2</v>
      </c>
    </row>
    <row r="117" spans="1:14" ht="18.75" x14ac:dyDescent="0.3">
      <c r="A117" s="39" t="s">
        <v>7</v>
      </c>
      <c r="B117" s="39"/>
      <c r="C117" s="16">
        <v>-0.87191104892703564</v>
      </c>
      <c r="D117" s="16">
        <v>1.4895028559634731</v>
      </c>
      <c r="E117" s="16">
        <v>-0.964608983598779</v>
      </c>
      <c r="G117" s="39" t="s">
        <v>7</v>
      </c>
      <c r="H117" s="39"/>
      <c r="I117" s="16">
        <v>1.641708925440696</v>
      </c>
      <c r="J117" s="16">
        <v>1.2432298281209442</v>
      </c>
      <c r="K117" s="16">
        <v>0.78101072753716327</v>
      </c>
    </row>
    <row r="119" spans="1:14" x14ac:dyDescent="0.25">
      <c r="A119" s="34" t="s">
        <v>29</v>
      </c>
      <c r="B119" s="35"/>
      <c r="C119" s="35"/>
      <c r="D119" s="35"/>
      <c r="E119" s="36"/>
    </row>
    <row r="121" spans="1:14" ht="18.75" x14ac:dyDescent="0.3">
      <c r="A121" s="38" t="s">
        <v>2</v>
      </c>
      <c r="B121" s="38"/>
      <c r="C121" s="2" t="s">
        <v>3</v>
      </c>
      <c r="D121" s="2" t="s">
        <v>4</v>
      </c>
      <c r="E121" s="2" t="s">
        <v>5</v>
      </c>
      <c r="F121" s="2" t="s">
        <v>11</v>
      </c>
      <c r="G121" s="2" t="s">
        <v>12</v>
      </c>
      <c r="H121" s="2" t="s">
        <v>13</v>
      </c>
      <c r="I121" s="2" t="s">
        <v>16</v>
      </c>
      <c r="J121" s="2" t="s">
        <v>15</v>
      </c>
      <c r="K121" s="2" t="s">
        <v>17</v>
      </c>
      <c r="L121" s="2" t="s">
        <v>22</v>
      </c>
      <c r="M121" s="11" t="s">
        <v>12</v>
      </c>
      <c r="N121" s="11" t="s">
        <v>13</v>
      </c>
    </row>
    <row r="122" spans="1:14" ht="18.75" x14ac:dyDescent="0.3">
      <c r="A122" s="42" t="s">
        <v>9</v>
      </c>
      <c r="B122" s="42"/>
      <c r="C122" s="17">
        <v>1.3563741112555261</v>
      </c>
      <c r="D122" s="17">
        <v>0.95789501393577403</v>
      </c>
      <c r="E122" s="17">
        <v>0.49567591335199318</v>
      </c>
      <c r="F122" s="14">
        <v>0.18085346495232357</v>
      </c>
      <c r="G122" s="14">
        <v>0.10899699614467184</v>
      </c>
      <c r="H122" s="14">
        <v>0.24221686010779653</v>
      </c>
      <c r="I122" s="14">
        <v>0.79198227324441783</v>
      </c>
      <c r="J122" s="21">
        <f>(C122/4)^2 + (D122/2)^2 + E122^2</f>
        <v>0.59006974611335039</v>
      </c>
      <c r="K122" s="14">
        <f>(J122-$J$125)/($J$123-$J$125)</f>
        <v>0.18885927684679762</v>
      </c>
      <c r="L122" s="18">
        <f>IF(F122&lt;K122,1,0)</f>
        <v>1</v>
      </c>
      <c r="M122" s="18">
        <f>IF(G122&lt;$B$128,1,0)</f>
        <v>1</v>
      </c>
      <c r="N122" s="18">
        <f>IF(H122&lt;0.5,1,0)</f>
        <v>1</v>
      </c>
    </row>
    <row r="123" spans="1:14" ht="18.75" x14ac:dyDescent="0.3">
      <c r="A123" s="42" t="s">
        <v>6</v>
      </c>
      <c r="B123" s="42"/>
      <c r="C123" s="17">
        <v>0.18582755975031501</v>
      </c>
      <c r="D123" s="17">
        <v>1.8142586727202712</v>
      </c>
      <c r="E123" s="17">
        <v>1.3520395721364904</v>
      </c>
      <c r="F123" s="14">
        <v>0.85689618826660452</v>
      </c>
      <c r="G123" s="14">
        <v>0.79486782148564872</v>
      </c>
      <c r="H123" s="14">
        <v>0.97742020198316826</v>
      </c>
      <c r="I123" s="14">
        <v>4.3498460050652943E-2</v>
      </c>
      <c r="J123" s="21">
        <f t="shared" ref="J123:J126" si="28">(C123/4)^2 + (D123/2)^2 + E123^2</f>
        <v>2.6530528801308764</v>
      </c>
      <c r="K123" s="14">
        <f t="shared" ref="K123:K126" si="29">(J123-$J$125)/($J$123-$J$125)</f>
        <v>1</v>
      </c>
      <c r="L123" s="18">
        <f t="shared" ref="L123:L126" si="30">IF(F123&lt;K123,1,0)</f>
        <v>1</v>
      </c>
      <c r="M123" s="18">
        <f t="shared" ref="M123:M126" si="31">IF(G123&lt;$B$128,1,0)</f>
        <v>0</v>
      </c>
      <c r="N123" s="18">
        <f t="shared" ref="N123:N126" si="32">IF(H123&lt;0.5,1,0)</f>
        <v>0</v>
      </c>
    </row>
    <row r="124" spans="1:14" ht="18.75" x14ac:dyDescent="0.3">
      <c r="A124" s="42" t="s">
        <v>10</v>
      </c>
      <c r="B124" s="42"/>
      <c r="C124" s="17">
        <v>6.859356900804825E-2</v>
      </c>
      <c r="D124" s="17">
        <v>-0.32988552831170381</v>
      </c>
      <c r="E124" s="17">
        <v>-0.79210462889548461</v>
      </c>
      <c r="F124" s="14">
        <v>0.69462599828124794</v>
      </c>
      <c r="G124" s="14">
        <v>0.67427657520043738</v>
      </c>
      <c r="H124" s="14">
        <v>0.59062976383064791</v>
      </c>
      <c r="I124" s="14">
        <v>0.85440741714323232</v>
      </c>
      <c r="J124" s="21">
        <f t="shared" si="28"/>
        <v>0.65492992592185528</v>
      </c>
      <c r="K124" s="14">
        <f t="shared" si="29"/>
        <v>0.21436153728033858</v>
      </c>
      <c r="L124" s="18">
        <f t="shared" si="30"/>
        <v>0</v>
      </c>
      <c r="M124" s="18">
        <f t="shared" si="31"/>
        <v>0</v>
      </c>
      <c r="N124" s="18">
        <f t="shared" si="32"/>
        <v>0</v>
      </c>
    </row>
    <row r="125" spans="1:14" ht="18.75" x14ac:dyDescent="0.3">
      <c r="A125" s="41" t="s">
        <v>8</v>
      </c>
      <c r="B125" s="41"/>
      <c r="C125" s="17">
        <v>0.90681088712613755</v>
      </c>
      <c r="D125" s="17">
        <v>0.47422089070064377</v>
      </c>
      <c r="E125" s="17">
        <v>4.6112689222604697E-2</v>
      </c>
      <c r="F125" s="14">
        <v>0.90109886611587975</v>
      </c>
      <c r="G125" s="14">
        <v>0.93498061267969323</v>
      </c>
      <c r="H125" s="14">
        <v>0.12064655797894519</v>
      </c>
      <c r="I125" s="14">
        <v>0.15683310800989259</v>
      </c>
      <c r="J125" s="13">
        <f t="shared" si="28"/>
        <v>0.10974186746472429</v>
      </c>
      <c r="K125" s="14">
        <f t="shared" si="29"/>
        <v>0</v>
      </c>
      <c r="L125" s="18">
        <f t="shared" si="30"/>
        <v>0</v>
      </c>
      <c r="M125" s="18">
        <f t="shared" si="31"/>
        <v>0</v>
      </c>
      <c r="N125" s="18">
        <f t="shared" si="32"/>
        <v>1</v>
      </c>
    </row>
    <row r="126" spans="1:14" ht="18.75" x14ac:dyDescent="0.3">
      <c r="A126" s="42" t="s">
        <v>7</v>
      </c>
      <c r="B126" s="42"/>
      <c r="C126" s="17">
        <v>1.641708925440696</v>
      </c>
      <c r="D126" s="17">
        <v>1.2432298281209442</v>
      </c>
      <c r="E126" s="17">
        <v>0.78101072753716327</v>
      </c>
      <c r="F126" s="14">
        <v>0.98839939604299287</v>
      </c>
      <c r="G126" s="14">
        <v>0.13821210718981702</v>
      </c>
      <c r="H126" s="14">
        <v>7.6676276151312894E-2</v>
      </c>
      <c r="I126" s="14">
        <v>0.58960137539868251</v>
      </c>
      <c r="J126" s="21">
        <f t="shared" si="28"/>
        <v>1.1648333701525151</v>
      </c>
      <c r="K126" s="14">
        <f t="shared" si="29"/>
        <v>0.41484957892811491</v>
      </c>
      <c r="L126" s="18">
        <f t="shared" si="30"/>
        <v>0</v>
      </c>
      <c r="M126" s="18">
        <f t="shared" si="31"/>
        <v>1</v>
      </c>
      <c r="N126" s="18">
        <f t="shared" si="32"/>
        <v>1</v>
      </c>
    </row>
    <row r="128" spans="1:14" x14ac:dyDescent="0.25">
      <c r="A128" s="9" t="s">
        <v>18</v>
      </c>
      <c r="B128" s="3">
        <f>0.2+(7/20)*(0.8-0.2)</f>
        <v>0.41000000000000003</v>
      </c>
    </row>
    <row r="129" spans="1:14" x14ac:dyDescent="0.25">
      <c r="A129" s="9" t="s">
        <v>19</v>
      </c>
      <c r="B129" s="3">
        <f>1-(7/20)</f>
        <v>0.65</v>
      </c>
    </row>
    <row r="131" spans="1:14" x14ac:dyDescent="0.25">
      <c r="A131" s="37" t="s">
        <v>23</v>
      </c>
      <c r="B131" s="37"/>
      <c r="C131" s="37"/>
      <c r="D131" s="37"/>
      <c r="E131" s="37"/>
    </row>
    <row r="132" spans="1:14" ht="18.75" x14ac:dyDescent="0.3">
      <c r="A132" s="38" t="s">
        <v>2</v>
      </c>
      <c r="B132" s="38"/>
      <c r="C132" s="2" t="s">
        <v>3</v>
      </c>
      <c r="D132" s="2" t="s">
        <v>4</v>
      </c>
      <c r="E132" s="2" t="s">
        <v>5</v>
      </c>
      <c r="G132" s="38" t="s">
        <v>2</v>
      </c>
      <c r="H132" s="38"/>
      <c r="I132" s="2" t="s">
        <v>3</v>
      </c>
      <c r="J132" s="2" t="s">
        <v>4</v>
      </c>
      <c r="K132" s="2" t="s">
        <v>5</v>
      </c>
    </row>
    <row r="133" spans="1:14" ht="18.75" x14ac:dyDescent="0.3">
      <c r="A133" s="39" t="s">
        <v>8</v>
      </c>
      <c r="B133" s="39"/>
      <c r="C133" s="17">
        <v>0.90681088712613755</v>
      </c>
      <c r="D133" s="17">
        <v>0.47422089070064377</v>
      </c>
      <c r="E133" s="17">
        <v>4.6112689222604697E-2</v>
      </c>
      <c r="G133" s="39" t="s">
        <v>8</v>
      </c>
      <c r="H133" s="39"/>
      <c r="I133" s="17">
        <v>0.90681088712613755</v>
      </c>
      <c r="J133" s="17">
        <v>0.47422089070064377</v>
      </c>
      <c r="K133" s="17">
        <v>4.6112689222604697E-2</v>
      </c>
    </row>
    <row r="134" spans="1:14" ht="18.75" x14ac:dyDescent="0.3">
      <c r="A134" s="39" t="s">
        <v>9</v>
      </c>
      <c r="B134" s="39"/>
      <c r="C134" s="16">
        <v>1.641708925440696</v>
      </c>
      <c r="D134" s="16">
        <v>-0.32988552831170381</v>
      </c>
      <c r="E134" s="16">
        <v>4.6112689222604697E-2</v>
      </c>
      <c r="G134" s="39" t="s">
        <v>9</v>
      </c>
      <c r="H134" s="39"/>
      <c r="I134" s="16">
        <v>1.6659647975616241</v>
      </c>
      <c r="J134" s="16">
        <v>1.2333748011361303</v>
      </c>
      <c r="K134" s="16">
        <v>0.80526659965809111</v>
      </c>
    </row>
    <row r="135" spans="1:14" ht="18.75" x14ac:dyDescent="0.3">
      <c r="A135" s="39" t="s">
        <v>10</v>
      </c>
      <c r="B135" s="39"/>
      <c r="C135" s="17">
        <v>6.859356900804825E-2</v>
      </c>
      <c r="D135" s="17">
        <v>-0.32988552831170381</v>
      </c>
      <c r="E135" s="17">
        <v>-0.79210462889548461</v>
      </c>
      <c r="G135" s="39" t="s">
        <v>10</v>
      </c>
      <c r="H135" s="39"/>
      <c r="I135" s="17">
        <v>6.859356900804825E-2</v>
      </c>
      <c r="J135" s="17">
        <v>-0.32988552831170381</v>
      </c>
      <c r="K135" s="17">
        <v>-0.79210462889548461</v>
      </c>
    </row>
    <row r="136" spans="1:14" ht="18.75" x14ac:dyDescent="0.3">
      <c r="A136" s="39" t="s">
        <v>7</v>
      </c>
      <c r="B136" s="39"/>
      <c r="C136" s="17">
        <v>1.641708925440696</v>
      </c>
      <c r="D136" s="17">
        <v>1.2432298281209442</v>
      </c>
      <c r="E136" s="17">
        <v>0.78101072753716327</v>
      </c>
      <c r="G136" s="39" t="s">
        <v>7</v>
      </c>
      <c r="H136" s="39"/>
      <c r="I136" s="16">
        <v>1.139774463162712</v>
      </c>
      <c r="J136" s="16">
        <v>0.70718446673721835</v>
      </c>
      <c r="K136" s="16">
        <v>0.27907626525917928</v>
      </c>
    </row>
    <row r="137" spans="1:14" ht="18.75" x14ac:dyDescent="0.3">
      <c r="A137" s="39" t="s">
        <v>6</v>
      </c>
      <c r="B137" s="39"/>
      <c r="C137" s="16">
        <v>0.18582755975031501</v>
      </c>
      <c r="D137" s="16">
        <v>1.8142586727202712</v>
      </c>
      <c r="E137" s="16">
        <v>0.49567591335199318</v>
      </c>
      <c r="G137" s="39" t="s">
        <v>6</v>
      </c>
      <c r="H137" s="39"/>
      <c r="I137" s="17">
        <v>0.18582755975031501</v>
      </c>
      <c r="J137" s="17">
        <v>1.8142586727202712</v>
      </c>
      <c r="K137" s="17">
        <v>0.49567591335199318</v>
      </c>
    </row>
    <row r="139" spans="1:14" x14ac:dyDescent="0.25">
      <c r="A139" s="34" t="s">
        <v>30</v>
      </c>
      <c r="B139" s="35"/>
      <c r="C139" s="35"/>
      <c r="D139" s="35"/>
      <c r="E139" s="36"/>
    </row>
    <row r="141" spans="1:14" ht="18.75" x14ac:dyDescent="0.3">
      <c r="A141" s="38" t="s">
        <v>2</v>
      </c>
      <c r="B141" s="38"/>
      <c r="C141" s="2" t="s">
        <v>3</v>
      </c>
      <c r="D141" s="2" t="s">
        <v>4</v>
      </c>
      <c r="E141" s="2" t="s">
        <v>5</v>
      </c>
      <c r="F141" s="2" t="s">
        <v>11</v>
      </c>
      <c r="G141" s="2" t="s">
        <v>12</v>
      </c>
      <c r="H141" s="2" t="s">
        <v>13</v>
      </c>
      <c r="I141" s="2" t="s">
        <v>16</v>
      </c>
      <c r="J141" s="2" t="s">
        <v>15</v>
      </c>
      <c r="K141" s="2" t="s">
        <v>17</v>
      </c>
      <c r="L141" s="2" t="s">
        <v>22</v>
      </c>
      <c r="M141" s="11" t="s">
        <v>12</v>
      </c>
      <c r="N141" s="11" t="s">
        <v>13</v>
      </c>
    </row>
    <row r="142" spans="1:14" ht="18.75" x14ac:dyDescent="0.3">
      <c r="A142" s="41" t="s">
        <v>8</v>
      </c>
      <c r="B142" s="41"/>
      <c r="C142" s="17">
        <v>0.90681088712613755</v>
      </c>
      <c r="D142" s="17">
        <v>0.47422089070064377</v>
      </c>
      <c r="E142" s="17">
        <v>4.6112689222604697E-2</v>
      </c>
      <c r="F142" s="14">
        <v>0.39160694520049011</v>
      </c>
      <c r="G142" s="14">
        <v>4.2315030659026087E-2</v>
      </c>
      <c r="H142" s="14">
        <v>0.89067149745629515</v>
      </c>
      <c r="I142" s="14">
        <v>0.84930948452404575</v>
      </c>
      <c r="J142" s="13">
        <f>(C142/4)^2 + (D142/2)^2 + E142^2</f>
        <v>0.10974186746472429</v>
      </c>
      <c r="K142" s="14">
        <f>(J142-$J$142)/($J$143-$J$142)</f>
        <v>0</v>
      </c>
      <c r="L142" s="18">
        <f>IF(F142&lt;K142,1,0)</f>
        <v>0</v>
      </c>
      <c r="M142" s="18">
        <f>IF(G142&lt;$B$147,1,0)</f>
        <v>0</v>
      </c>
      <c r="N142" s="18">
        <f>IF(H142&lt;0.5,1,0)</f>
        <v>0</v>
      </c>
    </row>
    <row r="143" spans="1:14" ht="18.75" x14ac:dyDescent="0.3">
      <c r="A143" s="42" t="s">
        <v>9</v>
      </c>
      <c r="B143" s="42"/>
      <c r="C143" s="17">
        <v>1.6659647975616241</v>
      </c>
      <c r="D143" s="17">
        <v>1.2333748011361303</v>
      </c>
      <c r="E143" s="17">
        <v>0.80526659965809111</v>
      </c>
      <c r="F143" s="14">
        <v>0.22500370943027326</v>
      </c>
      <c r="G143" s="14">
        <v>0.5162068915443524</v>
      </c>
      <c r="H143" s="14">
        <v>0.38831111979997712</v>
      </c>
      <c r="I143" s="14">
        <v>0.54169566394214752</v>
      </c>
      <c r="J143" s="21">
        <f t="shared" ref="J143:J146" si="33">(C143/4)^2 + (D143/2)^2 + E143^2</f>
        <v>1.2022225657139605</v>
      </c>
      <c r="K143" s="14">
        <f t="shared" ref="K143:K146" si="34">(J143-$J$142)/($J$143-$J$142)</f>
        <v>1</v>
      </c>
      <c r="L143" s="18">
        <f t="shared" ref="L143:L146" si="35">IF(F143&lt;K143,1,0)</f>
        <v>1</v>
      </c>
      <c r="M143" s="18">
        <f t="shared" ref="M143:M146" si="36">IF(G143&lt;$B$147,1,0)</f>
        <v>0</v>
      </c>
      <c r="N143" s="18">
        <f t="shared" ref="N143:N146" si="37">IF(H143&lt;0.5,1,0)</f>
        <v>1</v>
      </c>
    </row>
    <row r="144" spans="1:14" ht="18.75" x14ac:dyDescent="0.3">
      <c r="A144" s="42" t="s">
        <v>10</v>
      </c>
      <c r="B144" s="42"/>
      <c r="C144" s="17">
        <v>6.859356900804825E-2</v>
      </c>
      <c r="D144" s="17">
        <v>-0.32988552831170381</v>
      </c>
      <c r="E144" s="17">
        <v>-0.79210462889548461</v>
      </c>
      <c r="F144" s="14">
        <v>0.10030366482231923</v>
      </c>
      <c r="G144" s="14">
        <v>0.47665939571926508</v>
      </c>
      <c r="H144" s="14">
        <v>0.78775711640069523</v>
      </c>
      <c r="I144" s="14">
        <v>0.78594368968774764</v>
      </c>
      <c r="J144" s="21">
        <f t="shared" si="33"/>
        <v>0.65492992592185528</v>
      </c>
      <c r="K144" s="14">
        <f t="shared" si="34"/>
        <v>0.49903678786346212</v>
      </c>
      <c r="L144" s="18">
        <f t="shared" si="35"/>
        <v>1</v>
      </c>
      <c r="M144" s="18">
        <f t="shared" si="36"/>
        <v>0</v>
      </c>
      <c r="N144" s="18">
        <f t="shared" si="37"/>
        <v>0</v>
      </c>
    </row>
    <row r="145" spans="1:14" ht="18.75" x14ac:dyDescent="0.3">
      <c r="A145" s="42" t="s">
        <v>7</v>
      </c>
      <c r="B145" s="42"/>
      <c r="C145" s="17">
        <v>1.139774463162712</v>
      </c>
      <c r="D145" s="17">
        <v>0.70718446673721835</v>
      </c>
      <c r="E145" s="17">
        <v>0.27907626525917928</v>
      </c>
      <c r="F145" s="14">
        <v>0.72870323362615286</v>
      </c>
      <c r="G145" s="14">
        <v>9.4986689631630039E-2</v>
      </c>
      <c r="H145" s="14">
        <v>0.20268949910397593</v>
      </c>
      <c r="I145" s="14">
        <v>0.58957112329511752</v>
      </c>
      <c r="J145" s="21">
        <f t="shared" si="33"/>
        <v>0.28410389350947829</v>
      </c>
      <c r="K145" s="14">
        <f t="shared" si="34"/>
        <v>0.15960192827587644</v>
      </c>
      <c r="L145" s="18">
        <f t="shared" si="35"/>
        <v>0</v>
      </c>
      <c r="M145" s="18">
        <f t="shared" si="36"/>
        <v>0</v>
      </c>
      <c r="N145" s="18">
        <f t="shared" si="37"/>
        <v>1</v>
      </c>
    </row>
    <row r="146" spans="1:14" ht="18.75" x14ac:dyDescent="0.3">
      <c r="A146" s="42" t="s">
        <v>6</v>
      </c>
      <c r="B146" s="42"/>
      <c r="C146" s="17">
        <v>0.18582755975031501</v>
      </c>
      <c r="D146" s="17">
        <v>1.8142586727202712</v>
      </c>
      <c r="E146" s="17">
        <v>0.49567591335199318</v>
      </c>
      <c r="F146" s="14">
        <v>0.66355963381020899</v>
      </c>
      <c r="G146" s="14">
        <v>0.28408002011009137</v>
      </c>
      <c r="H146" s="14">
        <v>0.23553907284082698</v>
      </c>
      <c r="I146" s="14">
        <v>0.51039044205598716</v>
      </c>
      <c r="J146" s="21">
        <f t="shared" si="33"/>
        <v>1.0707364865851849</v>
      </c>
      <c r="K146" s="14">
        <f t="shared" si="34"/>
        <v>0.87964448311124444</v>
      </c>
      <c r="L146" s="18">
        <f t="shared" si="35"/>
        <v>1</v>
      </c>
      <c r="M146" s="18">
        <f t="shared" si="36"/>
        <v>0</v>
      </c>
      <c r="N146" s="18">
        <f t="shared" si="37"/>
        <v>1</v>
      </c>
    </row>
    <row r="148" spans="1:14" x14ac:dyDescent="0.25">
      <c r="A148" s="9" t="s">
        <v>18</v>
      </c>
      <c r="B148" s="3">
        <f>0.2+(8/20)*(0.8-0.2)</f>
        <v>0.44000000000000006</v>
      </c>
    </row>
    <row r="149" spans="1:14" x14ac:dyDescent="0.25">
      <c r="A149" s="9" t="s">
        <v>19</v>
      </c>
      <c r="B149" s="3">
        <f>1-(8/20)</f>
        <v>0.6</v>
      </c>
    </row>
    <row r="151" spans="1:14" x14ac:dyDescent="0.25">
      <c r="A151" s="37" t="s">
        <v>23</v>
      </c>
      <c r="B151" s="37"/>
      <c r="C151" s="37"/>
      <c r="D151" s="37"/>
      <c r="E151" s="37"/>
    </row>
    <row r="152" spans="1:14" ht="18.75" x14ac:dyDescent="0.3">
      <c r="A152" s="38" t="s">
        <v>2</v>
      </c>
      <c r="B152" s="38"/>
      <c r="C152" s="2" t="s">
        <v>3</v>
      </c>
      <c r="D152" s="2" t="s">
        <v>4</v>
      </c>
      <c r="E152" s="2" t="s">
        <v>5</v>
      </c>
      <c r="G152" s="38" t="s">
        <v>2</v>
      </c>
      <c r="H152" s="38"/>
      <c r="I152" s="2" t="s">
        <v>3</v>
      </c>
      <c r="J152" s="2" t="s">
        <v>4</v>
      </c>
      <c r="K152" s="2" t="s">
        <v>5</v>
      </c>
    </row>
    <row r="153" spans="1:14" ht="18.75" x14ac:dyDescent="0.3">
      <c r="A153" s="39" t="s">
        <v>8</v>
      </c>
      <c r="B153" s="39"/>
      <c r="C153" s="17">
        <v>0.90681088712613755</v>
      </c>
      <c r="D153" s="17">
        <v>0.47422089070064377</v>
      </c>
      <c r="E153" s="17">
        <v>4.6112689222604697E-2</v>
      </c>
      <c r="G153" s="42" t="s">
        <v>8</v>
      </c>
      <c r="H153" s="42"/>
      <c r="I153" s="17">
        <v>0.90681088712613755</v>
      </c>
      <c r="J153" s="17">
        <v>0.47422089070064377</v>
      </c>
      <c r="K153" s="17">
        <v>4.6112689222604697E-2</v>
      </c>
    </row>
    <row r="154" spans="1:14" ht="18.75" x14ac:dyDescent="0.3">
      <c r="A154" s="39" t="s">
        <v>7</v>
      </c>
      <c r="B154" s="39"/>
      <c r="C154" s="17">
        <v>1.139774463162712</v>
      </c>
      <c r="D154" s="17">
        <v>0.70718446673721835</v>
      </c>
      <c r="E154" s="17">
        <v>0.27907626525917928</v>
      </c>
      <c r="G154" s="42" t="s">
        <v>7</v>
      </c>
      <c r="H154" s="42"/>
      <c r="I154" s="17">
        <v>1.139774463162712</v>
      </c>
      <c r="J154" s="17">
        <v>0.70718446673721835</v>
      </c>
      <c r="K154" s="17">
        <v>0.27907626525917928</v>
      </c>
    </row>
    <row r="155" spans="1:14" ht="18.75" x14ac:dyDescent="0.3">
      <c r="A155" s="39" t="s">
        <v>10</v>
      </c>
      <c r="B155" s="39"/>
      <c r="C155" s="16">
        <v>1.6659647975616241</v>
      </c>
      <c r="D155" s="16">
        <v>0.70718446673721835</v>
      </c>
      <c r="E155" s="16">
        <v>0.27907626525917928</v>
      </c>
      <c r="G155" s="42" t="s">
        <v>10</v>
      </c>
      <c r="H155" s="42"/>
      <c r="I155" s="17">
        <v>1.6659647975616241</v>
      </c>
      <c r="J155" s="17">
        <v>0.70718446673721835</v>
      </c>
      <c r="K155" s="17">
        <v>0.27907626525917928</v>
      </c>
    </row>
    <row r="156" spans="1:14" ht="18.75" x14ac:dyDescent="0.3">
      <c r="A156" s="39" t="s">
        <v>6</v>
      </c>
      <c r="B156" s="39"/>
      <c r="C156" s="16">
        <v>0.18582755975031501</v>
      </c>
      <c r="D156" s="16">
        <v>1.8142586727202712</v>
      </c>
      <c r="E156" s="16">
        <v>0.57241815167597698</v>
      </c>
      <c r="G156" s="42" t="s">
        <v>6</v>
      </c>
      <c r="H156" s="42"/>
      <c r="I156" s="17">
        <v>0.18582755975031501</v>
      </c>
      <c r="J156" s="17">
        <v>1.8142586727202712</v>
      </c>
      <c r="K156" s="17">
        <v>0.57241815167597698</v>
      </c>
    </row>
    <row r="157" spans="1:14" ht="18.75" x14ac:dyDescent="0.3">
      <c r="A157" s="39" t="s">
        <v>9</v>
      </c>
      <c r="B157" s="39"/>
      <c r="C157" s="16">
        <v>1.139774463162712</v>
      </c>
      <c r="D157" s="16">
        <v>0.47422089070064377</v>
      </c>
      <c r="E157" s="16">
        <v>0.92378411483003231</v>
      </c>
      <c r="G157" s="42" t="s">
        <v>9</v>
      </c>
      <c r="H157" s="42"/>
      <c r="I157" s="17">
        <v>1.139774463162712</v>
      </c>
      <c r="J157" s="17">
        <v>0.47422089070064377</v>
      </c>
      <c r="K157" s="17">
        <v>0.92378411483003231</v>
      </c>
    </row>
    <row r="159" spans="1:14" x14ac:dyDescent="0.25">
      <c r="A159" s="34" t="s">
        <v>31</v>
      </c>
      <c r="B159" s="35"/>
      <c r="C159" s="35"/>
      <c r="D159" s="35"/>
      <c r="E159" s="36"/>
    </row>
    <row r="161" spans="1:14" ht="18.75" x14ac:dyDescent="0.3">
      <c r="A161" s="38" t="s">
        <v>2</v>
      </c>
      <c r="B161" s="38"/>
      <c r="C161" s="2" t="s">
        <v>3</v>
      </c>
      <c r="D161" s="2" t="s">
        <v>4</v>
      </c>
      <c r="E161" s="2" t="s">
        <v>5</v>
      </c>
      <c r="F161" s="2" t="s">
        <v>11</v>
      </c>
      <c r="G161" s="2" t="s">
        <v>12</v>
      </c>
      <c r="H161" s="2" t="s">
        <v>13</v>
      </c>
      <c r="I161" s="2" t="s">
        <v>16</v>
      </c>
      <c r="J161" s="2" t="s">
        <v>15</v>
      </c>
      <c r="K161" s="2" t="s">
        <v>17</v>
      </c>
      <c r="L161" s="2" t="s">
        <v>22</v>
      </c>
      <c r="M161" s="11" t="s">
        <v>12</v>
      </c>
      <c r="N161" s="11" t="s">
        <v>13</v>
      </c>
    </row>
    <row r="162" spans="1:14" ht="18.75" x14ac:dyDescent="0.3">
      <c r="A162" s="41" t="s">
        <v>8</v>
      </c>
      <c r="B162" s="41"/>
      <c r="C162" s="17">
        <v>0.90681088712613755</v>
      </c>
      <c r="D162" s="17">
        <v>0.47422089070064377</v>
      </c>
      <c r="E162" s="17">
        <v>4.6112689222604697E-2</v>
      </c>
      <c r="F162" s="14">
        <v>0.27141685505300372</v>
      </c>
      <c r="G162" s="14">
        <v>0.11359009120501284</v>
      </c>
      <c r="H162" s="14">
        <v>7.3565307241625355E-3</v>
      </c>
      <c r="I162" s="14">
        <v>0.35767244571819112</v>
      </c>
      <c r="J162" s="13">
        <f>(C162/4)^2 + (D162/2)^2 + E162^2</f>
        <v>0.10974186746472429</v>
      </c>
      <c r="K162" s="14">
        <f>(J162-$J$162)/($J$165-$J$162)</f>
        <v>0</v>
      </c>
      <c r="L162" s="18">
        <f>IF(F162&lt;K162,1,0)</f>
        <v>0</v>
      </c>
      <c r="M162" s="18">
        <f>IF(G162&lt;$B$147,1,0)</f>
        <v>0</v>
      </c>
      <c r="N162" s="18">
        <f>IF(H162&lt;0.5,1,0)</f>
        <v>1</v>
      </c>
    </row>
    <row r="163" spans="1:14" ht="18.75" x14ac:dyDescent="0.3">
      <c r="A163" s="42" t="s">
        <v>7</v>
      </c>
      <c r="B163" s="42"/>
      <c r="C163" s="17">
        <v>1.139774463162712</v>
      </c>
      <c r="D163" s="17">
        <v>0.70718446673721835</v>
      </c>
      <c r="E163" s="17">
        <v>0.27907626525917928</v>
      </c>
      <c r="F163" s="14">
        <v>0.62741497935865798</v>
      </c>
      <c r="G163" s="14">
        <v>0.68794458166587924</v>
      </c>
      <c r="H163" s="14">
        <v>0.92042890901128682</v>
      </c>
      <c r="I163" s="14">
        <v>0.14428689588777455</v>
      </c>
      <c r="J163" s="21">
        <f t="shared" ref="J163:J166" si="38">(C163/4)^2 + (D163/2)^2 + E163^2</f>
        <v>0.28410389350947829</v>
      </c>
      <c r="K163" s="14">
        <f t="shared" ref="K163:K166" si="39">(J163-$J$162)/($J$165-$J$162)</f>
        <v>0.16717956585340216</v>
      </c>
      <c r="L163" s="18">
        <f t="shared" ref="L163:L166" si="40">IF(F163&lt;K163,1,0)</f>
        <v>0</v>
      </c>
      <c r="M163" s="18">
        <f t="shared" ref="M163:M166" si="41">IF(G163&lt;$B$147,1,0)</f>
        <v>0</v>
      </c>
      <c r="N163" s="18">
        <f t="shared" ref="N163:N166" si="42">IF(H163&lt;0.5,1,0)</f>
        <v>0</v>
      </c>
    </row>
    <row r="164" spans="1:14" ht="18.75" x14ac:dyDescent="0.3">
      <c r="A164" s="42" t="s">
        <v>10</v>
      </c>
      <c r="B164" s="42"/>
      <c r="C164" s="17">
        <v>1.6659647975616241</v>
      </c>
      <c r="D164" s="17">
        <v>0.70718446673721835</v>
      </c>
      <c r="E164" s="17">
        <v>0.27907626525917928</v>
      </c>
      <c r="F164" s="14">
        <v>0.16968621517904736</v>
      </c>
      <c r="G164" s="14">
        <v>0.42949479346877739</v>
      </c>
      <c r="H164" s="14">
        <v>0.1112523039651544</v>
      </c>
      <c r="I164" s="14">
        <v>0.98639730140048287</v>
      </c>
      <c r="J164" s="21">
        <f t="shared" si="38"/>
        <v>0.37637594849927175</v>
      </c>
      <c r="K164" s="14">
        <f t="shared" si="39"/>
        <v>0.25565067647031758</v>
      </c>
      <c r="L164" s="18">
        <f t="shared" si="40"/>
        <v>1</v>
      </c>
      <c r="M164" s="18">
        <f t="shared" si="41"/>
        <v>0</v>
      </c>
      <c r="N164" s="18">
        <f t="shared" si="42"/>
        <v>1</v>
      </c>
    </row>
    <row r="165" spans="1:14" ht="18.75" x14ac:dyDescent="0.3">
      <c r="A165" s="42" t="s">
        <v>6</v>
      </c>
      <c r="B165" s="42"/>
      <c r="C165" s="17">
        <v>0.18582755975031501</v>
      </c>
      <c r="D165" s="17">
        <v>1.8142586727202712</v>
      </c>
      <c r="E165" s="17">
        <v>0.57241815167597698</v>
      </c>
      <c r="F165" s="14">
        <v>0.62917445462622135</v>
      </c>
      <c r="G165" s="14">
        <v>0.88992912165535654</v>
      </c>
      <c r="H165" s="14">
        <v>0.97445266161110677</v>
      </c>
      <c r="I165" s="14">
        <v>0.37211269737914887</v>
      </c>
      <c r="J165" s="21">
        <f t="shared" si="38"/>
        <v>1.152704415875994</v>
      </c>
      <c r="K165" s="14">
        <f t="shared" si="39"/>
        <v>1</v>
      </c>
      <c r="L165" s="18">
        <f t="shared" si="40"/>
        <v>1</v>
      </c>
      <c r="M165" s="18">
        <f t="shared" si="41"/>
        <v>0</v>
      </c>
      <c r="N165" s="18">
        <f t="shared" si="42"/>
        <v>0</v>
      </c>
    </row>
    <row r="166" spans="1:14" ht="18.75" x14ac:dyDescent="0.3">
      <c r="A166" s="42" t="s">
        <v>9</v>
      </c>
      <c r="B166" s="42"/>
      <c r="C166" s="17">
        <v>1.139774463162712</v>
      </c>
      <c r="D166" s="17">
        <v>0.47422089070064377</v>
      </c>
      <c r="E166" s="17">
        <v>0.92378411483003231</v>
      </c>
      <c r="F166" s="14">
        <v>0.42067627670399388</v>
      </c>
      <c r="G166" s="14">
        <v>0.42090997264219265</v>
      </c>
      <c r="H166" s="14">
        <v>0.11267399707302894</v>
      </c>
      <c r="I166" s="14">
        <v>7.8056681271773676E-2</v>
      </c>
      <c r="J166" s="21">
        <f t="shared" si="38"/>
        <v>0.99079131828639977</v>
      </c>
      <c r="K166" s="14">
        <f t="shared" si="39"/>
        <v>0.8447565563727728</v>
      </c>
      <c r="L166" s="18">
        <f t="shared" si="40"/>
        <v>1</v>
      </c>
      <c r="M166" s="18">
        <f t="shared" si="41"/>
        <v>0</v>
      </c>
      <c r="N166" s="18">
        <f t="shared" si="42"/>
        <v>1</v>
      </c>
    </row>
    <row r="168" spans="1:14" x14ac:dyDescent="0.25">
      <c r="A168" s="9" t="s">
        <v>18</v>
      </c>
      <c r="B168" s="3">
        <f>0.2+(9/20)*(0.8-0.2)</f>
        <v>0.47000000000000008</v>
      </c>
    </row>
    <row r="169" spans="1:14" x14ac:dyDescent="0.25">
      <c r="A169" s="9" t="s">
        <v>19</v>
      </c>
      <c r="B169" s="3">
        <f>1-(9/20)</f>
        <v>0.55000000000000004</v>
      </c>
    </row>
    <row r="171" spans="1:14" x14ac:dyDescent="0.25">
      <c r="A171" s="37" t="s">
        <v>23</v>
      </c>
      <c r="B171" s="37"/>
      <c r="C171" s="37"/>
      <c r="D171" s="37"/>
      <c r="E171" s="37"/>
    </row>
    <row r="172" spans="1:14" ht="18.75" x14ac:dyDescent="0.3">
      <c r="A172" s="38" t="s">
        <v>2</v>
      </c>
      <c r="B172" s="38"/>
      <c r="C172" s="2" t="s">
        <v>3</v>
      </c>
      <c r="D172" s="2" t="s">
        <v>4</v>
      </c>
      <c r="E172" s="2" t="s">
        <v>5</v>
      </c>
      <c r="G172" s="29" t="s">
        <v>2</v>
      </c>
      <c r="H172" s="29"/>
      <c r="I172" s="23" t="s">
        <v>3</v>
      </c>
      <c r="J172" s="23" t="s">
        <v>4</v>
      </c>
      <c r="K172" s="23" t="s">
        <v>5</v>
      </c>
    </row>
    <row r="173" spans="1:14" ht="18.75" x14ac:dyDescent="0.3">
      <c r="A173" s="39" t="s">
        <v>8</v>
      </c>
      <c r="B173" s="39"/>
      <c r="C173" s="17">
        <v>0.90681088712613755</v>
      </c>
      <c r="D173" s="17">
        <v>0.47422089070064377</v>
      </c>
      <c r="E173" s="17">
        <v>4.6112689222604697E-2</v>
      </c>
      <c r="G173" s="42" t="s">
        <v>8</v>
      </c>
      <c r="H173" s="42"/>
      <c r="I173" s="17">
        <v>0.90681088712613755</v>
      </c>
      <c r="J173" s="17">
        <v>0.47422089070064377</v>
      </c>
      <c r="K173" s="17">
        <v>4.6112689222604697E-2</v>
      </c>
    </row>
    <row r="174" spans="1:14" ht="18.75" x14ac:dyDescent="0.3">
      <c r="A174" s="39" t="s">
        <v>7</v>
      </c>
      <c r="B174" s="39"/>
      <c r="C174" s="17">
        <v>1.139774463162712</v>
      </c>
      <c r="D174" s="17">
        <v>0.70718446673721835</v>
      </c>
      <c r="E174" s="17">
        <v>0.27907626525917928</v>
      </c>
      <c r="G174" s="42" t="s">
        <v>7</v>
      </c>
      <c r="H174" s="42"/>
      <c r="I174" s="17">
        <v>1.139774463162712</v>
      </c>
      <c r="J174" s="17">
        <v>0.70718446673721835</v>
      </c>
      <c r="K174" s="17">
        <v>0.27907626525917928</v>
      </c>
    </row>
    <row r="175" spans="1:14" ht="18.75" x14ac:dyDescent="0.3">
      <c r="A175" s="39" t="s">
        <v>10</v>
      </c>
      <c r="B175" s="39"/>
      <c r="C175" s="16">
        <v>1.139774463162712</v>
      </c>
      <c r="D175" s="16">
        <v>0.47422089070064377</v>
      </c>
      <c r="E175" s="16">
        <v>0.92378411483003231</v>
      </c>
      <c r="G175" s="42" t="s">
        <v>10</v>
      </c>
      <c r="H175" s="42"/>
      <c r="I175" s="17">
        <v>1.139774463162712</v>
      </c>
      <c r="J175" s="17">
        <v>0.47422089070064377</v>
      </c>
      <c r="K175" s="17">
        <v>0.92378411483003231</v>
      </c>
    </row>
    <row r="176" spans="1:14" ht="18.75" x14ac:dyDescent="0.3">
      <c r="A176" s="39" t="s">
        <v>9</v>
      </c>
      <c r="B176" s="39"/>
      <c r="C176" s="16">
        <v>1.6659647975616241</v>
      </c>
      <c r="D176" s="16">
        <v>1.8142586727202712</v>
      </c>
      <c r="E176" s="16">
        <v>4.6112689222604697E-2</v>
      </c>
      <c r="G176" s="42" t="s">
        <v>9</v>
      </c>
      <c r="H176" s="42"/>
      <c r="I176" s="17">
        <v>1.6659647975616241</v>
      </c>
      <c r="J176" s="17">
        <v>1.8142586727202712</v>
      </c>
      <c r="K176" s="17">
        <v>4.6112689222604697E-2</v>
      </c>
    </row>
    <row r="177" spans="1:14" ht="18.75" x14ac:dyDescent="0.3">
      <c r="A177" s="39" t="s">
        <v>6</v>
      </c>
      <c r="B177" s="39"/>
      <c r="C177" s="16">
        <v>0.90681088712613755</v>
      </c>
      <c r="D177" s="16">
        <v>0.70718446673721835</v>
      </c>
      <c r="E177" s="16">
        <v>0.57241815167597698</v>
      </c>
      <c r="G177" s="42" t="s">
        <v>6</v>
      </c>
      <c r="H177" s="42"/>
      <c r="I177" s="17">
        <v>0.90681088712613755</v>
      </c>
      <c r="J177" s="17">
        <v>0.70718446673721835</v>
      </c>
      <c r="K177" s="17">
        <v>0.57241815167597698</v>
      </c>
    </row>
    <row r="179" spans="1:14" x14ac:dyDescent="0.25">
      <c r="A179" s="34" t="s">
        <v>34</v>
      </c>
      <c r="B179" s="35"/>
      <c r="C179" s="35"/>
      <c r="D179" s="35"/>
      <c r="E179" s="36"/>
    </row>
    <row r="181" spans="1:14" ht="18.75" x14ac:dyDescent="0.3">
      <c r="A181" s="29" t="s">
        <v>2</v>
      </c>
      <c r="B181" s="29"/>
      <c r="C181" s="23" t="s">
        <v>3</v>
      </c>
      <c r="D181" s="23" t="s">
        <v>4</v>
      </c>
      <c r="E181" s="23" t="s">
        <v>5</v>
      </c>
      <c r="F181" s="2" t="s">
        <v>11</v>
      </c>
      <c r="G181" s="2" t="s">
        <v>12</v>
      </c>
      <c r="H181" s="2" t="s">
        <v>13</v>
      </c>
      <c r="I181" s="2" t="s">
        <v>16</v>
      </c>
      <c r="J181" s="2" t="s">
        <v>15</v>
      </c>
      <c r="K181" s="2" t="s">
        <v>17</v>
      </c>
      <c r="L181" s="2" t="s">
        <v>22</v>
      </c>
      <c r="M181" s="11" t="s">
        <v>12</v>
      </c>
      <c r="N181" s="11" t="s">
        <v>13</v>
      </c>
    </row>
    <row r="182" spans="1:14" ht="18.75" x14ac:dyDescent="0.3">
      <c r="A182" s="42" t="s">
        <v>8</v>
      </c>
      <c r="B182" s="42"/>
      <c r="C182" s="17">
        <v>0.90681088712613755</v>
      </c>
      <c r="D182" s="17">
        <v>0.47422089070064377</v>
      </c>
      <c r="E182" s="17">
        <v>4.6112689222604697E-2</v>
      </c>
      <c r="F182" s="14">
        <v>0.35614677415250762</v>
      </c>
      <c r="G182" s="14">
        <v>0.76162628772399465</v>
      </c>
      <c r="H182" s="14">
        <v>0.15519225755325106</v>
      </c>
      <c r="I182" s="14">
        <v>0.78525630786281675</v>
      </c>
      <c r="J182" s="13">
        <f>(C182/4)^2 + (D182/2)^2 + E182^2</f>
        <v>0.10974186746472429</v>
      </c>
      <c r="K182" s="14">
        <f>(J182-$J$162)/($J$185-$J$162)</f>
        <v>0</v>
      </c>
      <c r="L182" s="18">
        <f>IF(F182&lt;K182,1,0)</f>
        <v>0</v>
      </c>
      <c r="M182" s="18">
        <f>IF(G182&lt;$B$188,1,0)</f>
        <v>0</v>
      </c>
      <c r="N182" s="18">
        <f>IF(H182&lt;0.5,1,0)</f>
        <v>1</v>
      </c>
    </row>
    <row r="183" spans="1:14" ht="18.75" x14ac:dyDescent="0.3">
      <c r="A183" s="42" t="s">
        <v>7</v>
      </c>
      <c r="B183" s="42"/>
      <c r="C183" s="17">
        <v>1.139774463162712</v>
      </c>
      <c r="D183" s="17">
        <v>0.70718446673721835</v>
      </c>
      <c r="E183" s="17">
        <v>0.279076265259179</v>
      </c>
      <c r="F183" s="14">
        <v>0.38991762409279962</v>
      </c>
      <c r="G183" s="14">
        <v>0.61760347501326918</v>
      </c>
      <c r="H183" s="14">
        <v>0.30858691218534162</v>
      </c>
      <c r="I183" s="14">
        <v>0.41703368372853478</v>
      </c>
      <c r="J183" s="21">
        <f t="shared" ref="J183:J186" si="43">(C183/4)^2 + (D183/2)^2 + E183^2</f>
        <v>0.28410389350947812</v>
      </c>
      <c r="K183" s="14">
        <f t="shared" ref="K183:K186" si="44">(J183-$J$162)/($J$185-$J$162)</f>
        <v>0.19619167213510907</v>
      </c>
      <c r="L183" s="18">
        <f t="shared" ref="L183:L186" si="45">IF(F183&lt;K183,1,0)</f>
        <v>0</v>
      </c>
      <c r="M183" s="18">
        <f t="shared" ref="M183:M186" si="46">IF(G183&lt;$B$188,1,0)</f>
        <v>0</v>
      </c>
      <c r="N183" s="18">
        <f t="shared" ref="N183:N186" si="47">IF(H183&lt;0.5,1,0)</f>
        <v>1</v>
      </c>
    </row>
    <row r="184" spans="1:14" ht="18.75" x14ac:dyDescent="0.3">
      <c r="A184" s="42" t="s">
        <v>10</v>
      </c>
      <c r="B184" s="42"/>
      <c r="C184" s="17">
        <v>1.139774463162712</v>
      </c>
      <c r="D184" s="17">
        <v>0.47422089070064399</v>
      </c>
      <c r="E184" s="17">
        <v>0.92378411483003231</v>
      </c>
      <c r="F184" s="14">
        <v>0.37179161845035991</v>
      </c>
      <c r="G184" s="14">
        <v>0.12857357343416398</v>
      </c>
      <c r="H184" s="14">
        <v>0.1076780398893521</v>
      </c>
      <c r="I184" s="14">
        <v>0.91407929093521567</v>
      </c>
      <c r="J184" s="21">
        <f t="shared" si="43"/>
        <v>0.99079131828639988</v>
      </c>
      <c r="K184" s="14">
        <f t="shared" si="44"/>
        <v>0.99135441880021047</v>
      </c>
      <c r="L184" s="18">
        <f t="shared" si="45"/>
        <v>1</v>
      </c>
      <c r="M184" s="18">
        <f t="shared" si="46"/>
        <v>1</v>
      </c>
      <c r="N184" s="18">
        <f t="shared" si="47"/>
        <v>1</v>
      </c>
    </row>
    <row r="185" spans="1:14" ht="18.75" x14ac:dyDescent="0.3">
      <c r="A185" s="42" t="s">
        <v>9</v>
      </c>
      <c r="B185" s="42"/>
      <c r="C185" s="17">
        <v>1.6659647975616241</v>
      </c>
      <c r="D185" s="17">
        <v>1.8142586727202712</v>
      </c>
      <c r="E185" s="17">
        <v>4.6112689222604697E-2</v>
      </c>
      <c r="F185" s="14">
        <v>0.32058687359106552</v>
      </c>
      <c r="G185" s="14">
        <v>0.43389130278488419</v>
      </c>
      <c r="H185" s="14">
        <v>0.38603592531367337</v>
      </c>
      <c r="I185" s="14">
        <v>0.79900434644280915</v>
      </c>
      <c r="J185" s="21">
        <f t="shared" si="43"/>
        <v>0.99847493216217953</v>
      </c>
      <c r="K185" s="14">
        <f t="shared" si="44"/>
        <v>1</v>
      </c>
      <c r="L185" s="18">
        <f t="shared" si="45"/>
        <v>1</v>
      </c>
      <c r="M185" s="18">
        <f t="shared" si="46"/>
        <v>1</v>
      </c>
      <c r="N185" s="18">
        <f t="shared" si="47"/>
        <v>1</v>
      </c>
    </row>
    <row r="186" spans="1:14" ht="18.75" x14ac:dyDescent="0.3">
      <c r="A186" s="42" t="s">
        <v>6</v>
      </c>
      <c r="B186" s="42"/>
      <c r="C186" s="17">
        <v>0.90681088712613755</v>
      </c>
      <c r="D186" s="17">
        <v>0.70718446673721835</v>
      </c>
      <c r="E186" s="17">
        <v>0.57241815167597698</v>
      </c>
      <c r="F186" s="14">
        <v>0.94488862274858798</v>
      </c>
      <c r="G186" s="14">
        <v>0.96243837823026956</v>
      </c>
      <c r="H186" s="14">
        <v>0.15976281310804563</v>
      </c>
      <c r="I186" s="14">
        <v>0.62092437949907608</v>
      </c>
      <c r="J186" s="21">
        <f t="shared" si="43"/>
        <v>0.50408413192989854</v>
      </c>
      <c r="K186" s="14">
        <f t="shared" si="44"/>
        <v>0.44371283136564432</v>
      </c>
      <c r="L186" s="18">
        <f t="shared" si="45"/>
        <v>0</v>
      </c>
      <c r="M186" s="18">
        <f t="shared" si="46"/>
        <v>0</v>
      </c>
      <c r="N186" s="18">
        <f t="shared" si="47"/>
        <v>1</v>
      </c>
    </row>
    <row r="188" spans="1:14" x14ac:dyDescent="0.25">
      <c r="A188" s="9" t="s">
        <v>18</v>
      </c>
      <c r="B188" s="3">
        <f>0.2+(10/20)*(0.8-0.2)</f>
        <v>0.5</v>
      </c>
    </row>
    <row r="189" spans="1:14" x14ac:dyDescent="0.25">
      <c r="A189" s="9" t="s">
        <v>19</v>
      </c>
      <c r="B189" s="3">
        <f>1-(10/20)</f>
        <v>0.5</v>
      </c>
    </row>
    <row r="191" spans="1:14" x14ac:dyDescent="0.25">
      <c r="A191" s="37" t="s">
        <v>23</v>
      </c>
      <c r="B191" s="37"/>
      <c r="C191" s="37"/>
      <c r="D191" s="37"/>
      <c r="E191" s="37"/>
    </row>
    <row r="192" spans="1:14" ht="18.75" x14ac:dyDescent="0.3">
      <c r="A192" s="38" t="s">
        <v>2</v>
      </c>
      <c r="B192" s="38"/>
      <c r="C192" s="2" t="s">
        <v>3</v>
      </c>
      <c r="D192" s="2" t="s">
        <v>4</v>
      </c>
      <c r="E192" s="2" t="s">
        <v>5</v>
      </c>
      <c r="G192" s="38" t="s">
        <v>2</v>
      </c>
      <c r="H192" s="38"/>
      <c r="I192" s="2" t="s">
        <v>3</v>
      </c>
      <c r="J192" s="2" t="s">
        <v>4</v>
      </c>
      <c r="K192" s="2" t="s">
        <v>5</v>
      </c>
    </row>
    <row r="193" spans="1:14" ht="18.75" x14ac:dyDescent="0.3">
      <c r="A193" s="39" t="s">
        <v>8</v>
      </c>
      <c r="B193" s="39"/>
      <c r="C193" s="17">
        <v>0.90681088712613755</v>
      </c>
      <c r="D193" s="17">
        <v>0.47422089070064377</v>
      </c>
      <c r="E193" s="17">
        <v>4.6112689222604697E-2</v>
      </c>
      <c r="G193" s="39" t="s">
        <v>8</v>
      </c>
      <c r="H193" s="39"/>
      <c r="I193" s="17">
        <v>0.90681088712613755</v>
      </c>
      <c r="J193" s="17">
        <v>0.47422089070064377</v>
      </c>
      <c r="K193" s="17">
        <v>4.6112689222604697E-2</v>
      </c>
    </row>
    <row r="194" spans="1:14" ht="18.75" x14ac:dyDescent="0.3">
      <c r="A194" s="39" t="s">
        <v>7</v>
      </c>
      <c r="B194" s="39"/>
      <c r="C194" s="17">
        <v>1.139774463162712</v>
      </c>
      <c r="D194" s="17">
        <v>0.70718446673721835</v>
      </c>
      <c r="E194" s="17">
        <v>0.27907626525917928</v>
      </c>
      <c r="G194" s="39" t="s">
        <v>7</v>
      </c>
      <c r="H194" s="39"/>
      <c r="I194" s="17">
        <v>1.139774463162712</v>
      </c>
      <c r="J194" s="17">
        <v>0.70718446673721835</v>
      </c>
      <c r="K194" s="17">
        <v>0.27907626525917928</v>
      </c>
    </row>
    <row r="195" spans="1:14" ht="18.75" x14ac:dyDescent="0.3">
      <c r="A195" s="39" t="s">
        <v>6</v>
      </c>
      <c r="B195" s="39"/>
      <c r="C195" s="17">
        <v>0.90681088712613755</v>
      </c>
      <c r="D195" s="17">
        <v>0.70718446673721835</v>
      </c>
      <c r="E195" s="17">
        <v>0.57241815167597698</v>
      </c>
      <c r="G195" s="39" t="s">
        <v>6</v>
      </c>
      <c r="H195" s="39"/>
      <c r="I195" s="17">
        <v>0.90681088712613755</v>
      </c>
      <c r="J195" s="17">
        <v>0.70718446673721835</v>
      </c>
      <c r="K195" s="17">
        <v>0.57241815167597698</v>
      </c>
    </row>
    <row r="196" spans="1:14" ht="18.75" x14ac:dyDescent="0.3">
      <c r="A196" s="39" t="s">
        <v>10</v>
      </c>
      <c r="B196" s="39"/>
      <c r="C196" s="16">
        <v>1.6659647975616241</v>
      </c>
      <c r="D196" s="16">
        <v>0.47422089070064399</v>
      </c>
      <c r="E196" s="16">
        <v>4.6112689222604697E-2</v>
      </c>
      <c r="G196" s="39" t="s">
        <v>10</v>
      </c>
      <c r="H196" s="39"/>
      <c r="I196" s="16">
        <f>I193+$B$189*((2--2)*$I$184-2)</f>
        <v>1.7349694689965689</v>
      </c>
      <c r="J196" s="16">
        <f t="shared" ref="J196:K196" si="48">J193+$B$189*((2--2)*$I$184-2)</f>
        <v>1.3023794725710751</v>
      </c>
      <c r="K196" s="16">
        <f t="shared" si="48"/>
        <v>0.87427127109303604</v>
      </c>
    </row>
    <row r="197" spans="1:14" ht="18.75" x14ac:dyDescent="0.3">
      <c r="A197" s="39" t="s">
        <v>9</v>
      </c>
      <c r="B197" s="39"/>
      <c r="C197" s="16">
        <v>1.139774463162712</v>
      </c>
      <c r="D197" s="16">
        <v>1.8142586727202712</v>
      </c>
      <c r="E197" s="16">
        <v>0.279076265259179</v>
      </c>
      <c r="G197" s="39" t="s">
        <v>9</v>
      </c>
      <c r="H197" s="39"/>
      <c r="I197" s="16">
        <f>I193+$B$189*((2--2)*$I$185-2)</f>
        <v>1.5048195800117559</v>
      </c>
      <c r="J197" s="16">
        <f t="shared" ref="J197:K197" si="49">J193+$B$189*((2--2)*$I$185-2)</f>
        <v>1.0722295835862621</v>
      </c>
      <c r="K197" s="16">
        <f t="shared" si="49"/>
        <v>0.64412138210822301</v>
      </c>
    </row>
    <row r="199" spans="1:14" x14ac:dyDescent="0.25">
      <c r="A199" s="34" t="s">
        <v>35</v>
      </c>
      <c r="B199" s="35"/>
      <c r="C199" s="35"/>
      <c r="D199" s="35"/>
      <c r="E199" s="36"/>
    </row>
    <row r="200" spans="1:14" ht="18.75" x14ac:dyDescent="0.3">
      <c r="A200" s="38" t="s">
        <v>2</v>
      </c>
      <c r="B200" s="38"/>
      <c r="C200" s="2" t="s">
        <v>3</v>
      </c>
      <c r="D200" s="2" t="s">
        <v>4</v>
      </c>
      <c r="E200" s="2" t="s">
        <v>5</v>
      </c>
      <c r="F200" s="2" t="s">
        <v>11</v>
      </c>
      <c r="G200" s="2" t="s">
        <v>12</v>
      </c>
      <c r="H200" s="2" t="s">
        <v>13</v>
      </c>
      <c r="I200" s="2" t="s">
        <v>16</v>
      </c>
      <c r="J200" s="2" t="s">
        <v>15</v>
      </c>
      <c r="K200" s="2" t="s">
        <v>17</v>
      </c>
      <c r="L200" s="2" t="s">
        <v>22</v>
      </c>
      <c r="M200" s="11" t="s">
        <v>12</v>
      </c>
      <c r="N200" s="11" t="s">
        <v>13</v>
      </c>
    </row>
    <row r="201" spans="1:14" ht="18.75" x14ac:dyDescent="0.3">
      <c r="A201" s="41" t="s">
        <v>8</v>
      </c>
      <c r="B201" s="41"/>
      <c r="C201" s="17">
        <v>0.90681088712613755</v>
      </c>
      <c r="D201" s="17">
        <v>0.47422089070064377</v>
      </c>
      <c r="E201" s="17">
        <v>4.6112689222604697E-2</v>
      </c>
      <c r="F201" s="14">
        <v>0.35534463433331298</v>
      </c>
      <c r="G201" s="14">
        <v>0.61228877934037396</v>
      </c>
      <c r="H201" s="14">
        <v>0.96501980930680908</v>
      </c>
      <c r="I201" s="14">
        <v>0.22846319196743681</v>
      </c>
      <c r="J201" s="13">
        <f>(C201/4)^2 + (D201/2)^2 + E201^2</f>
        <v>0.10974186746472429</v>
      </c>
      <c r="K201" s="14">
        <f>(J201-$J$201)/($J$204-$J$201)</f>
        <v>0</v>
      </c>
      <c r="L201" s="18">
        <f>IF(F201&lt;K201,1,0)</f>
        <v>0</v>
      </c>
      <c r="M201" s="18">
        <f>IF(G201&lt;$B$206,1,0)</f>
        <v>0</v>
      </c>
      <c r="N201" s="18">
        <f>IF(H201&lt;0.5,1,0)</f>
        <v>0</v>
      </c>
    </row>
    <row r="202" spans="1:14" ht="18.75" x14ac:dyDescent="0.3">
      <c r="A202" s="42" t="s">
        <v>7</v>
      </c>
      <c r="B202" s="42"/>
      <c r="C202" s="17">
        <v>1.139774463162712</v>
      </c>
      <c r="D202" s="17">
        <v>0.70718446673721835</v>
      </c>
      <c r="E202" s="17">
        <v>0.27907626525917928</v>
      </c>
      <c r="F202" s="14">
        <v>0.70123859550464107</v>
      </c>
      <c r="G202" s="14">
        <v>0.18616019334044076</v>
      </c>
      <c r="H202" s="14">
        <v>0.43541861364659373</v>
      </c>
      <c r="I202" s="14">
        <v>0.60916068589782246</v>
      </c>
      <c r="J202" s="21">
        <f t="shared" ref="J202:J205" si="50">(C202/4)^2 + (D202/2)^2 + E202^2</f>
        <v>0.28410389350947829</v>
      </c>
      <c r="K202" s="14">
        <f t="shared" ref="K202:K205" si="51">(J202-$J$201)/($J$204-$J$201)</f>
        <v>0.13764094854252662</v>
      </c>
      <c r="L202" s="18">
        <f t="shared" ref="L202:L205" si="52">IF(F202&lt;K202,1,0)</f>
        <v>0</v>
      </c>
      <c r="M202" s="18">
        <f t="shared" ref="M202:M205" si="53">IF(G202&lt;$B$206,1,0)</f>
        <v>0</v>
      </c>
      <c r="N202" s="18">
        <f t="shared" ref="N202:N205" si="54">IF(H202&lt;0.5,1,0)</f>
        <v>1</v>
      </c>
    </row>
    <row r="203" spans="1:14" ht="18.75" x14ac:dyDescent="0.3">
      <c r="A203" s="42" t="s">
        <v>6</v>
      </c>
      <c r="B203" s="42"/>
      <c r="C203" s="17">
        <v>0.90681088712613755</v>
      </c>
      <c r="D203" s="17">
        <v>0.70718446673721835</v>
      </c>
      <c r="E203" s="17">
        <v>0.57241815167597698</v>
      </c>
      <c r="F203" s="14">
        <v>0.46797450612273073</v>
      </c>
      <c r="G203" s="14">
        <v>1.4582676940831485E-2</v>
      </c>
      <c r="H203" s="14">
        <v>0.35579716455223243</v>
      </c>
      <c r="I203" s="14">
        <v>0.41087710612005346</v>
      </c>
      <c r="J203" s="21">
        <f t="shared" si="50"/>
        <v>0.50408413192989854</v>
      </c>
      <c r="K203" s="14">
        <f t="shared" si="51"/>
        <v>0.31129280017349004</v>
      </c>
      <c r="L203" s="18">
        <f t="shared" si="52"/>
        <v>0</v>
      </c>
      <c r="M203" s="18">
        <f t="shared" si="53"/>
        <v>0</v>
      </c>
      <c r="N203" s="18">
        <f t="shared" si="54"/>
        <v>1</v>
      </c>
    </row>
    <row r="204" spans="1:14" ht="18.75" x14ac:dyDescent="0.3">
      <c r="A204" s="42" t="s">
        <v>10</v>
      </c>
      <c r="B204" s="42"/>
      <c r="C204" s="17">
        <f>C201+$B$189*((2--2)*$I$184-2)</f>
        <v>1.7349694689965689</v>
      </c>
      <c r="D204" s="17">
        <f t="shared" ref="D204:E204" si="55">D201+$B$189*((2--2)*$I$184-2)</f>
        <v>1.3023794725710751</v>
      </c>
      <c r="E204" s="17">
        <f t="shared" si="55"/>
        <v>0.87427127109303604</v>
      </c>
      <c r="F204" s="14">
        <v>0.44642640955717172</v>
      </c>
      <c r="G204" s="14">
        <v>0.46460164826235939</v>
      </c>
      <c r="H204" s="14">
        <v>0.4592517978162628</v>
      </c>
      <c r="I204" s="14">
        <v>0.1818256275372343</v>
      </c>
      <c r="J204" s="21">
        <f t="shared" si="50"/>
        <v>1.3765307692491504</v>
      </c>
      <c r="K204" s="14">
        <f t="shared" si="51"/>
        <v>1</v>
      </c>
      <c r="L204" s="18">
        <f t="shared" si="52"/>
        <v>1</v>
      </c>
      <c r="M204" s="18">
        <f t="shared" si="53"/>
        <v>0</v>
      </c>
      <c r="N204" s="18">
        <f t="shared" si="54"/>
        <v>1</v>
      </c>
    </row>
    <row r="205" spans="1:14" ht="18.75" x14ac:dyDescent="0.3">
      <c r="A205" s="42" t="s">
        <v>9</v>
      </c>
      <c r="B205" s="42"/>
      <c r="C205" s="17">
        <f>C201+$B$189*((2--2)*$I$185-2)</f>
        <v>1.5048195800117559</v>
      </c>
      <c r="D205" s="17">
        <f t="shared" ref="D205:E205" si="56">D201+$B$189*((2--2)*$I$185-2)</f>
        <v>1.0722295835862621</v>
      </c>
      <c r="E205" s="17">
        <f t="shared" si="56"/>
        <v>0.64412138210822301</v>
      </c>
      <c r="F205" s="14">
        <v>0.48632774296026271</v>
      </c>
      <c r="G205" s="14">
        <v>0.77012318345797137</v>
      </c>
      <c r="H205" s="14">
        <v>0.56429650583756807</v>
      </c>
      <c r="I205" s="14">
        <v>0.42808879070859662</v>
      </c>
      <c r="J205" s="21">
        <f t="shared" si="50"/>
        <v>0.84384154789257204</v>
      </c>
      <c r="K205" s="14">
        <f t="shared" si="51"/>
        <v>0.57949645706066666</v>
      </c>
      <c r="L205" s="18">
        <f t="shared" si="52"/>
        <v>1</v>
      </c>
      <c r="M205" s="18">
        <f t="shared" si="53"/>
        <v>0</v>
      </c>
      <c r="N205" s="18">
        <f t="shared" si="54"/>
        <v>0</v>
      </c>
    </row>
    <row r="207" spans="1:14" x14ac:dyDescent="0.25">
      <c r="A207" s="9" t="s">
        <v>18</v>
      </c>
      <c r="B207" s="3">
        <f>0.2+(11/20)*(0.8-0.2)</f>
        <v>0.53</v>
      </c>
    </row>
    <row r="208" spans="1:14" x14ac:dyDescent="0.25">
      <c r="A208" s="9" t="s">
        <v>19</v>
      </c>
      <c r="B208" s="3">
        <f>1-(11/20)</f>
        <v>0.44999999999999996</v>
      </c>
    </row>
    <row r="210" spans="1:14" x14ac:dyDescent="0.25">
      <c r="A210" s="37" t="s">
        <v>23</v>
      </c>
      <c r="B210" s="37"/>
      <c r="C210" s="37"/>
      <c r="D210" s="37"/>
      <c r="E210" s="37"/>
    </row>
    <row r="211" spans="1:14" ht="18.75" x14ac:dyDescent="0.3">
      <c r="A211" s="38" t="s">
        <v>2</v>
      </c>
      <c r="B211" s="38"/>
      <c r="C211" s="2" t="s">
        <v>3</v>
      </c>
      <c r="D211" s="2" t="s">
        <v>4</v>
      </c>
      <c r="E211" s="2" t="s">
        <v>5</v>
      </c>
      <c r="G211" s="29" t="s">
        <v>2</v>
      </c>
      <c r="H211" s="29"/>
      <c r="I211" s="23" t="s">
        <v>3</v>
      </c>
      <c r="J211" s="23" t="s">
        <v>4</v>
      </c>
      <c r="K211" s="23" t="s">
        <v>5</v>
      </c>
    </row>
    <row r="212" spans="1:14" ht="18.75" x14ac:dyDescent="0.3">
      <c r="A212" s="39" t="s">
        <v>10</v>
      </c>
      <c r="B212" s="39"/>
      <c r="C212" s="17">
        <v>0.72856509936624447</v>
      </c>
      <c r="D212" s="17">
        <v>0.29597510294075069</v>
      </c>
      <c r="E212" s="17">
        <v>-0.13213309853728838</v>
      </c>
      <c r="G212" s="42" t="s">
        <v>10</v>
      </c>
      <c r="H212" s="42"/>
      <c r="I212" s="17">
        <v>0.72856509936624447</v>
      </c>
      <c r="J212" s="17">
        <v>0.29597510294075069</v>
      </c>
      <c r="K212" s="17">
        <v>-0.13213309853728838</v>
      </c>
    </row>
    <row r="213" spans="1:14" ht="18.75" x14ac:dyDescent="0.3">
      <c r="A213" s="39" t="s">
        <v>8</v>
      </c>
      <c r="B213" s="39"/>
      <c r="C213" s="17">
        <v>0.90681088712613755</v>
      </c>
      <c r="D213" s="17">
        <v>0.47422089070064377</v>
      </c>
      <c r="E213" s="17">
        <v>4.6112689222604697E-2</v>
      </c>
      <c r="G213" s="42" t="s">
        <v>8</v>
      </c>
      <c r="H213" s="42"/>
      <c r="I213" s="17">
        <v>0.90681088712613755</v>
      </c>
      <c r="J213" s="17">
        <v>0.47422089070064377</v>
      </c>
      <c r="K213" s="17">
        <v>4.6112689222604697E-2</v>
      </c>
    </row>
    <row r="214" spans="1:14" ht="18.75" x14ac:dyDescent="0.3">
      <c r="A214" s="39" t="s">
        <v>7</v>
      </c>
      <c r="B214" s="39"/>
      <c r="C214" s="17">
        <v>1.1251322589217825</v>
      </c>
      <c r="D214" s="17">
        <v>0.6925422624962887</v>
      </c>
      <c r="E214" s="17">
        <v>0.26443406101824962</v>
      </c>
      <c r="G214" s="42" t="s">
        <v>7</v>
      </c>
      <c r="H214" s="42"/>
      <c r="I214" s="17">
        <v>1.1251322589217825</v>
      </c>
      <c r="J214" s="17">
        <v>0.6925422624962887</v>
      </c>
      <c r="K214" s="17">
        <v>0.26443406101824962</v>
      </c>
    </row>
    <row r="215" spans="1:14" ht="18.75" x14ac:dyDescent="0.3">
      <c r="A215" s="39" t="s">
        <v>9</v>
      </c>
      <c r="B215" s="39"/>
      <c r="C215" s="16">
        <v>0.90681088712613755</v>
      </c>
      <c r="D215" s="16">
        <v>0.70718446673721835</v>
      </c>
      <c r="E215" s="16">
        <v>-0.5902360557029267</v>
      </c>
      <c r="G215" s="42" t="s">
        <v>9</v>
      </c>
      <c r="H215" s="42"/>
      <c r="I215" s="17">
        <v>0.90681088712613755</v>
      </c>
      <c r="J215" s="17">
        <v>0.70718446673721835</v>
      </c>
      <c r="K215" s="17">
        <v>-0.5902360557029267</v>
      </c>
    </row>
    <row r="216" spans="1:14" ht="18.75" x14ac:dyDescent="0.3">
      <c r="A216" s="39" t="s">
        <v>6</v>
      </c>
      <c r="B216" s="39"/>
      <c r="C216" s="16">
        <v>0.27046214220060616</v>
      </c>
      <c r="D216" s="16">
        <v>-0.16212785422488762</v>
      </c>
      <c r="E216" s="16">
        <v>4.6112689222604697E-2</v>
      </c>
      <c r="G216" s="42" t="s">
        <v>6</v>
      </c>
      <c r="H216" s="42"/>
      <c r="I216" s="17">
        <v>0.27046214220060616</v>
      </c>
      <c r="J216" s="17">
        <v>-0.16212785422488762</v>
      </c>
      <c r="K216" s="17">
        <v>4.6112689222604697E-2</v>
      </c>
    </row>
    <row r="219" spans="1:14" x14ac:dyDescent="0.25">
      <c r="A219" s="34" t="s">
        <v>36</v>
      </c>
      <c r="B219" s="35"/>
      <c r="C219" s="35"/>
      <c r="D219" s="35"/>
      <c r="E219" s="36"/>
    </row>
    <row r="220" spans="1:14" ht="18.75" x14ac:dyDescent="0.3">
      <c r="A220" s="29" t="s">
        <v>2</v>
      </c>
      <c r="B220" s="29"/>
      <c r="C220" s="23" t="s">
        <v>3</v>
      </c>
      <c r="D220" s="23" t="s">
        <v>4</v>
      </c>
      <c r="E220" s="23" t="s">
        <v>5</v>
      </c>
      <c r="F220" s="2" t="s">
        <v>11</v>
      </c>
      <c r="G220" s="2" t="s">
        <v>12</v>
      </c>
      <c r="H220" s="2" t="s">
        <v>13</v>
      </c>
      <c r="I220" s="2" t="s">
        <v>16</v>
      </c>
      <c r="J220" s="2" t="s">
        <v>15</v>
      </c>
      <c r="K220" s="2" t="s">
        <v>17</v>
      </c>
      <c r="L220" s="2" t="s">
        <v>22</v>
      </c>
      <c r="M220" s="11" t="s">
        <v>12</v>
      </c>
      <c r="N220" s="11" t="s">
        <v>13</v>
      </c>
    </row>
    <row r="221" spans="1:14" ht="18.75" x14ac:dyDescent="0.3">
      <c r="A221" s="42" t="s">
        <v>10</v>
      </c>
      <c r="B221" s="42"/>
      <c r="C221" s="17">
        <v>0.72856509936624447</v>
      </c>
      <c r="D221" s="17">
        <v>0.29597510294075102</v>
      </c>
      <c r="E221" s="17">
        <v>-0.132133098537288</v>
      </c>
      <c r="F221" s="14">
        <v>6.1448412442191902E-2</v>
      </c>
      <c r="G221" s="14">
        <v>0.35121666317236844</v>
      </c>
      <c r="H221" s="14">
        <v>0.95914089593849583</v>
      </c>
      <c r="I221" s="14">
        <v>0.90095257572404308</v>
      </c>
      <c r="J221" s="21">
        <f>(C221/4)^2 + (D221/2)^2 + E221^2</f>
        <v>7.2534915120170809E-2</v>
      </c>
      <c r="K221" s="14">
        <f>(J221-$J$225)/($J$224-$J$225)</f>
        <v>0.11585878736373882</v>
      </c>
      <c r="L221" s="18">
        <f>IF(F221&lt;K221,1,0)</f>
        <v>1</v>
      </c>
      <c r="M221" s="18">
        <f>IF(G221&lt;$B$227,1,0)</f>
        <v>1</v>
      </c>
      <c r="N221" s="18">
        <f>IF(H221&lt;0.5,1,0)</f>
        <v>0</v>
      </c>
    </row>
    <row r="222" spans="1:14" ht="18.75" x14ac:dyDescent="0.3">
      <c r="A222" s="42" t="s">
        <v>8</v>
      </c>
      <c r="B222" s="42"/>
      <c r="C222" s="17">
        <v>0.90681088712613755</v>
      </c>
      <c r="D222" s="17">
        <v>0.47422089070064377</v>
      </c>
      <c r="E222" s="17">
        <v>4.6112689222604697E-2</v>
      </c>
      <c r="F222" s="14">
        <v>0.36144767964346047</v>
      </c>
      <c r="G222" s="14">
        <v>0.32666423564392177</v>
      </c>
      <c r="H222" s="14">
        <v>0.76488804075272221</v>
      </c>
      <c r="I222" s="14">
        <v>0.31186259578205333</v>
      </c>
      <c r="J222" s="21">
        <f t="shared" ref="J222:J225" si="57">(C222/4)^2 + (D222/2)^2 + E222^2</f>
        <v>0.10974186746472429</v>
      </c>
      <c r="K222" s="14">
        <f t="shared" ref="K222:K225" si="58">(J222-$J$225)/($J$224-$J$225)</f>
        <v>0.18859530191034435</v>
      </c>
      <c r="L222" s="18">
        <f t="shared" ref="L222:L225" si="59">IF(F222&lt;K222,1,0)</f>
        <v>0</v>
      </c>
      <c r="M222" s="18">
        <f t="shared" ref="M222:M225" si="60">IF(G222&lt;$B$227,1,0)</f>
        <v>1</v>
      </c>
      <c r="N222" s="18">
        <f t="shared" ref="N222:N225" si="61">IF(H222&lt;0.5,1,0)</f>
        <v>0</v>
      </c>
    </row>
    <row r="223" spans="1:14" ht="18.75" x14ac:dyDescent="0.3">
      <c r="A223" s="42" t="s">
        <v>7</v>
      </c>
      <c r="B223" s="42"/>
      <c r="C223" s="17">
        <v>1.1251322589217825</v>
      </c>
      <c r="D223" s="17">
        <v>0.6925422624962887</v>
      </c>
      <c r="E223" s="17">
        <v>0.26443406101825001</v>
      </c>
      <c r="F223" s="14">
        <v>0.91691131438296825</v>
      </c>
      <c r="G223" s="14">
        <v>0.34719111946993453</v>
      </c>
      <c r="H223" s="14">
        <v>0.3212130263115569</v>
      </c>
      <c r="I223" s="14">
        <v>0.93769305432126804</v>
      </c>
      <c r="J223" s="21">
        <f t="shared" si="57"/>
        <v>0.26894923146662525</v>
      </c>
      <c r="K223" s="14">
        <f t="shared" si="58"/>
        <v>0.49983253092101726</v>
      </c>
      <c r="L223" s="18">
        <f t="shared" si="59"/>
        <v>0</v>
      </c>
      <c r="M223" s="18">
        <f t="shared" si="60"/>
        <v>1</v>
      </c>
      <c r="N223" s="18">
        <f t="shared" si="61"/>
        <v>1</v>
      </c>
    </row>
    <row r="224" spans="1:14" ht="18.75" x14ac:dyDescent="0.3">
      <c r="A224" s="42" t="s">
        <v>9</v>
      </c>
      <c r="B224" s="42"/>
      <c r="C224" s="17">
        <v>0.90681088712613755</v>
      </c>
      <c r="D224" s="17">
        <v>0.70718446673721835</v>
      </c>
      <c r="E224" s="17">
        <v>-0.5902360557029267</v>
      </c>
      <c r="F224" s="14">
        <v>0.30225948315467244</v>
      </c>
      <c r="G224" s="14">
        <v>0.71147896649893927</v>
      </c>
      <c r="H224" s="14">
        <v>0.88598334385704136</v>
      </c>
      <c r="I224" s="14">
        <v>0.75928665155939745</v>
      </c>
      <c r="J224" s="21">
        <f t="shared" si="57"/>
        <v>0.52480019301350511</v>
      </c>
      <c r="K224" s="14">
        <f t="shared" si="58"/>
        <v>1</v>
      </c>
      <c r="L224" s="18">
        <f t="shared" si="59"/>
        <v>1</v>
      </c>
      <c r="M224" s="18">
        <f t="shared" si="60"/>
        <v>0</v>
      </c>
      <c r="N224" s="18">
        <f t="shared" si="61"/>
        <v>0</v>
      </c>
    </row>
    <row r="225" spans="1:14" ht="18.75" x14ac:dyDescent="0.3">
      <c r="A225" s="41" t="s">
        <v>6</v>
      </c>
      <c r="B225" s="41"/>
      <c r="C225" s="17">
        <v>0.27046214220060616</v>
      </c>
      <c r="D225" s="17">
        <v>-0.16212785422488762</v>
      </c>
      <c r="E225" s="17">
        <v>4.6112689222604697E-2</v>
      </c>
      <c r="F225" s="14">
        <v>0.17077423497984812</v>
      </c>
      <c r="G225" s="14">
        <v>0.71236923411168196</v>
      </c>
      <c r="H225" s="14">
        <v>0.70253853021880741</v>
      </c>
      <c r="I225" s="14">
        <v>0.18718836138492412</v>
      </c>
      <c r="J225" s="13">
        <f t="shared" si="57"/>
        <v>1.3269601033965933E-2</v>
      </c>
      <c r="K225" s="14">
        <f t="shared" si="58"/>
        <v>0</v>
      </c>
      <c r="L225" s="18">
        <f t="shared" si="59"/>
        <v>0</v>
      </c>
      <c r="M225" s="18">
        <f t="shared" si="60"/>
        <v>0</v>
      </c>
      <c r="N225" s="18">
        <f t="shared" si="61"/>
        <v>0</v>
      </c>
    </row>
    <row r="227" spans="1:14" x14ac:dyDescent="0.25">
      <c r="A227" s="9" t="s">
        <v>18</v>
      </c>
      <c r="B227" s="3">
        <f>0.2+(12/20)*(0.8-0.2)</f>
        <v>0.56000000000000005</v>
      </c>
    </row>
    <row r="228" spans="1:14" x14ac:dyDescent="0.25">
      <c r="A228" s="9" t="s">
        <v>19</v>
      </c>
      <c r="B228" s="3">
        <f>1-(12/20)</f>
        <v>0.4</v>
      </c>
    </row>
    <row r="230" spans="1:14" x14ac:dyDescent="0.25">
      <c r="A230" s="37" t="s">
        <v>23</v>
      </c>
      <c r="B230" s="37"/>
      <c r="C230" s="37"/>
      <c r="D230" s="37"/>
      <c r="E230" s="37"/>
    </row>
    <row r="231" spans="1:14" ht="18.75" x14ac:dyDescent="0.3">
      <c r="A231" s="38" t="s">
        <v>2</v>
      </c>
      <c r="B231" s="38"/>
      <c r="C231" s="2" t="s">
        <v>3</v>
      </c>
      <c r="D231" s="2" t="s">
        <v>4</v>
      </c>
      <c r="E231" s="2" t="s">
        <v>5</v>
      </c>
      <c r="G231" s="38" t="s">
        <v>2</v>
      </c>
      <c r="H231" s="38"/>
      <c r="I231" s="2" t="s">
        <v>3</v>
      </c>
      <c r="J231" s="2" t="s">
        <v>4</v>
      </c>
      <c r="K231" s="2" t="s">
        <v>5</v>
      </c>
    </row>
    <row r="232" spans="1:14" ht="18.75" x14ac:dyDescent="0.3">
      <c r="A232" s="39" t="s">
        <v>6</v>
      </c>
      <c r="B232" s="39"/>
      <c r="C232" s="17">
        <v>0.27046214220060599</v>
      </c>
      <c r="D232" s="17">
        <v>-0.16212785422488762</v>
      </c>
      <c r="E232" s="17">
        <v>4.6112689222604697E-2</v>
      </c>
      <c r="G232" s="39" t="s">
        <v>6</v>
      </c>
      <c r="H232" s="39"/>
      <c r="I232" s="17">
        <v>0.27046214220060599</v>
      </c>
      <c r="J232" s="17">
        <v>-0.16212785422488762</v>
      </c>
      <c r="K232" s="17">
        <v>4.6112689222604697E-2</v>
      </c>
    </row>
    <row r="233" spans="1:14" ht="18.75" x14ac:dyDescent="0.3">
      <c r="A233" s="39" t="s">
        <v>10</v>
      </c>
      <c r="B233" s="39"/>
      <c r="C233" s="16">
        <v>0.72856509936624447</v>
      </c>
      <c r="D233" s="16">
        <v>0.47422089070064377</v>
      </c>
      <c r="E233" s="16">
        <v>-0.5902360557029267</v>
      </c>
      <c r="G233" s="39" t="s">
        <v>10</v>
      </c>
      <c r="H233" s="39"/>
      <c r="I233" s="16">
        <v>-0.37106197895786286</v>
      </c>
      <c r="J233" s="16">
        <v>-0.80365197538335664</v>
      </c>
      <c r="K233" s="16">
        <v>-0.59541143193586432</v>
      </c>
    </row>
    <row r="234" spans="1:14" ht="18.75" x14ac:dyDescent="0.3">
      <c r="A234" s="39" t="s">
        <v>8</v>
      </c>
      <c r="B234" s="39"/>
      <c r="C234" s="17">
        <v>0.90681088712613755</v>
      </c>
      <c r="D234" s="17">
        <v>0.47422089070064377</v>
      </c>
      <c r="E234" s="17">
        <v>4.6112689222604697E-2</v>
      </c>
      <c r="G234" s="39" t="s">
        <v>8</v>
      </c>
      <c r="H234" s="39"/>
      <c r="I234" s="16">
        <v>-3.0557704548108522E-2</v>
      </c>
      <c r="J234" s="16">
        <v>-0.46314770097360231</v>
      </c>
      <c r="K234" s="16">
        <v>-0.25490715752610998</v>
      </c>
    </row>
    <row r="235" spans="1:14" ht="18.75" x14ac:dyDescent="0.3">
      <c r="A235" s="39" t="s">
        <v>7</v>
      </c>
      <c r="B235" s="39"/>
      <c r="C235" s="17">
        <v>1.1251322589217825</v>
      </c>
      <c r="D235" s="17">
        <v>0.6925422624962887</v>
      </c>
      <c r="E235" s="17">
        <v>0.26443406101824962</v>
      </c>
      <c r="G235" s="39" t="s">
        <v>7</v>
      </c>
      <c r="H235" s="39"/>
      <c r="I235" s="16">
        <v>0.97077102911463509</v>
      </c>
      <c r="J235" s="16">
        <v>0.5381810326891413</v>
      </c>
      <c r="K235" s="16">
        <v>0.74642157613663362</v>
      </c>
    </row>
    <row r="236" spans="1:14" ht="18.75" x14ac:dyDescent="0.3">
      <c r="A236" s="39" t="s">
        <v>9</v>
      </c>
      <c r="B236" s="39"/>
      <c r="C236" s="16">
        <v>0.27046214220060616</v>
      </c>
      <c r="D236" s="16">
        <v>0.29597510294075102</v>
      </c>
      <c r="E236" s="16">
        <v>0.26443406101825001</v>
      </c>
      <c r="G236" s="39" t="s">
        <v>9</v>
      </c>
      <c r="H236" s="39"/>
      <c r="I236" s="17">
        <v>0.27046214220060616</v>
      </c>
      <c r="J236" s="17">
        <v>0.29597510294075102</v>
      </c>
      <c r="K236" s="17">
        <v>0.26443406101825001</v>
      </c>
    </row>
    <row r="238" spans="1:14" x14ac:dyDescent="0.25">
      <c r="A238" s="34" t="s">
        <v>37</v>
      </c>
      <c r="B238" s="35"/>
      <c r="C238" s="35"/>
      <c r="D238" s="35"/>
      <c r="E238" s="36"/>
    </row>
    <row r="239" spans="1:14" ht="18.75" x14ac:dyDescent="0.3">
      <c r="A239" s="38" t="s">
        <v>2</v>
      </c>
      <c r="B239" s="38"/>
      <c r="C239" s="2" t="s">
        <v>3</v>
      </c>
      <c r="D239" s="2" t="s">
        <v>4</v>
      </c>
      <c r="E239" s="2" t="s">
        <v>5</v>
      </c>
      <c r="F239" s="2" t="s">
        <v>11</v>
      </c>
      <c r="G239" s="2" t="s">
        <v>12</v>
      </c>
      <c r="H239" s="2" t="s">
        <v>13</v>
      </c>
      <c r="I239" s="2" t="s">
        <v>16</v>
      </c>
      <c r="J239" s="2" t="s">
        <v>15</v>
      </c>
      <c r="K239" s="2" t="s">
        <v>17</v>
      </c>
      <c r="L239" s="2" t="s">
        <v>22</v>
      </c>
      <c r="M239" s="11" t="s">
        <v>12</v>
      </c>
      <c r="N239" s="11" t="s">
        <v>13</v>
      </c>
    </row>
    <row r="240" spans="1:14" ht="18.75" x14ac:dyDescent="0.3">
      <c r="A240" s="40" t="s">
        <v>6</v>
      </c>
      <c r="B240" s="40"/>
      <c r="C240" s="17">
        <v>0.27046214220060599</v>
      </c>
      <c r="D240" s="17">
        <v>-0.16212785422488762</v>
      </c>
      <c r="E240" s="17">
        <v>4.6112689222604697E-2</v>
      </c>
      <c r="F240" s="14">
        <v>0.35534463433331298</v>
      </c>
      <c r="G240" s="14">
        <v>0.61228877934037396</v>
      </c>
      <c r="H240" s="14">
        <v>0.96501980930680908</v>
      </c>
      <c r="I240" s="14">
        <v>0.22846319196743681</v>
      </c>
      <c r="J240" s="13">
        <f>(C240/4)^2 + (D240/2)^2 + E240^2</f>
        <v>1.3269601033965926E-2</v>
      </c>
      <c r="K240" s="14">
        <f>(J240-$J$225)/($J$243-$J$225)</f>
        <v>-1.0277025412751823E-17</v>
      </c>
      <c r="L240" s="18">
        <f>IF(F240&lt;K240,1,0)</f>
        <v>0</v>
      </c>
      <c r="M240" s="18">
        <f>IF(G240&lt;$B$246,1,0)</f>
        <v>0</v>
      </c>
      <c r="N240" s="18">
        <f>IF(H240&lt;0.5,1,0)</f>
        <v>0</v>
      </c>
    </row>
    <row r="241" spans="1:14" ht="18.75" x14ac:dyDescent="0.3">
      <c r="A241" s="39" t="s">
        <v>10</v>
      </c>
      <c r="B241" s="39"/>
      <c r="C241" s="17">
        <v>-0.37106197895786286</v>
      </c>
      <c r="D241" s="17">
        <v>-0.80365197538335664</v>
      </c>
      <c r="E241" s="17">
        <v>-0.59541143193586432</v>
      </c>
      <c r="F241" s="14">
        <v>0.70123859550464107</v>
      </c>
      <c r="G241" s="14">
        <v>0.18616019334044076</v>
      </c>
      <c r="H241" s="14">
        <v>0.43541861364659373</v>
      </c>
      <c r="I241" s="14">
        <v>0.60916068589782246</v>
      </c>
      <c r="J241" s="21">
        <f t="shared" ref="J241:J244" si="62">(C241/4)^2 + (D241/2)^2 + E241^2</f>
        <v>0.52458433467856702</v>
      </c>
      <c r="K241" s="14">
        <f t="shared" ref="K241:K244" si="63">(J241-$J$225)/($J$243-$J$225)</f>
        <v>0.75729569933632612</v>
      </c>
      <c r="L241" s="18">
        <f t="shared" ref="L241:L244" si="64">IF(F241&lt;K241,1,0)</f>
        <v>1</v>
      </c>
      <c r="M241" s="18">
        <f t="shared" ref="M241:M244" si="65">IF(G241&lt;$B$246,1,0)</f>
        <v>1</v>
      </c>
      <c r="N241" s="18">
        <f t="shared" ref="N241:N244" si="66">IF(H241&lt;0.5,1,0)</f>
        <v>1</v>
      </c>
    </row>
    <row r="242" spans="1:14" ht="18.75" x14ac:dyDescent="0.3">
      <c r="A242" s="39" t="s">
        <v>8</v>
      </c>
      <c r="B242" s="39"/>
      <c r="C242" s="17">
        <v>-3.0557704548108522E-2</v>
      </c>
      <c r="D242" s="17">
        <v>-0.46314770097360231</v>
      </c>
      <c r="E242" s="17">
        <v>-0.25490715752610998</v>
      </c>
      <c r="F242" s="14">
        <v>0.46797450612273073</v>
      </c>
      <c r="G242" s="14">
        <v>1.4582676940831485E-2</v>
      </c>
      <c r="H242" s="14">
        <v>0.35579716455223243</v>
      </c>
      <c r="I242" s="14">
        <v>0.41087710612005346</v>
      </c>
      <c r="J242" s="21">
        <f t="shared" si="62"/>
        <v>0.11866246801902749</v>
      </c>
      <c r="K242" s="14">
        <f t="shared" si="63"/>
        <v>0.15609478791977957</v>
      </c>
      <c r="L242" s="18">
        <f t="shared" si="64"/>
        <v>0</v>
      </c>
      <c r="M242" s="18">
        <f t="shared" si="65"/>
        <v>1</v>
      </c>
      <c r="N242" s="18">
        <f t="shared" si="66"/>
        <v>1</v>
      </c>
    </row>
    <row r="243" spans="1:14" ht="18.75" x14ac:dyDescent="0.3">
      <c r="A243" s="39" t="s">
        <v>7</v>
      </c>
      <c r="B243" s="39"/>
      <c r="C243" s="17">
        <v>0.97077102911463509</v>
      </c>
      <c r="D243" s="17">
        <v>0.5381810326891413</v>
      </c>
      <c r="E243" s="17">
        <v>0.74642157613663362</v>
      </c>
      <c r="F243" s="14">
        <v>0.44642640955717172</v>
      </c>
      <c r="G243" s="14">
        <v>0.46460164826235939</v>
      </c>
      <c r="H243" s="14">
        <v>0.4592517978162628</v>
      </c>
      <c r="I243" s="14">
        <v>0.1818256275372343</v>
      </c>
      <c r="J243" s="21">
        <f t="shared" si="62"/>
        <v>0.68845464974440196</v>
      </c>
      <c r="K243" s="14">
        <f t="shared" si="63"/>
        <v>1</v>
      </c>
      <c r="L243" s="18">
        <f t="shared" si="64"/>
        <v>1</v>
      </c>
      <c r="M243" s="18">
        <f t="shared" si="65"/>
        <v>1</v>
      </c>
      <c r="N243" s="18">
        <f t="shared" si="66"/>
        <v>1</v>
      </c>
    </row>
    <row r="244" spans="1:14" ht="18.75" x14ac:dyDescent="0.3">
      <c r="A244" s="39" t="s">
        <v>9</v>
      </c>
      <c r="B244" s="39"/>
      <c r="C244" s="17">
        <v>0.27046214220060616</v>
      </c>
      <c r="D244" s="17">
        <v>0.29597510294075102</v>
      </c>
      <c r="E244" s="17">
        <v>0.26443406101825001</v>
      </c>
      <c r="F244" s="14">
        <v>0.48632774296026271</v>
      </c>
      <c r="G244" s="14">
        <v>0.77012318345797137</v>
      </c>
      <c r="H244" s="14">
        <v>0.56429650583756807</v>
      </c>
      <c r="I244" s="14">
        <v>0.42808879070859662</v>
      </c>
      <c r="J244" s="21">
        <f t="shared" si="62"/>
        <v>9.6397548664534427E-2</v>
      </c>
      <c r="K244" s="14">
        <f t="shared" si="63"/>
        <v>0.12311876246273228</v>
      </c>
      <c r="L244" s="18">
        <f t="shared" si="64"/>
        <v>0</v>
      </c>
      <c r="M244" s="18">
        <f t="shared" si="65"/>
        <v>0</v>
      </c>
      <c r="N244" s="18">
        <f t="shared" si="66"/>
        <v>0</v>
      </c>
    </row>
    <row r="246" spans="1:14" x14ac:dyDescent="0.25">
      <c r="A246" s="9" t="s">
        <v>18</v>
      </c>
      <c r="B246" s="3">
        <f>0.2+(13/20)*(0.8-0.2)</f>
        <v>0.59000000000000008</v>
      </c>
    </row>
    <row r="247" spans="1:14" x14ac:dyDescent="0.25">
      <c r="A247" s="9" t="s">
        <v>19</v>
      </c>
      <c r="B247" s="3">
        <f>1-(13/20)</f>
        <v>0.35</v>
      </c>
    </row>
    <row r="249" spans="1:14" x14ac:dyDescent="0.25">
      <c r="A249" s="37" t="s">
        <v>23</v>
      </c>
      <c r="B249" s="37"/>
      <c r="C249" s="37"/>
      <c r="D249" s="37"/>
      <c r="E249" s="37"/>
    </row>
    <row r="250" spans="1:14" ht="18.75" x14ac:dyDescent="0.3">
      <c r="A250" s="38" t="s">
        <v>2</v>
      </c>
      <c r="B250" s="38"/>
      <c r="C250" s="2" t="s">
        <v>3</v>
      </c>
      <c r="D250" s="2" t="s">
        <v>4</v>
      </c>
      <c r="E250" s="2" t="s">
        <v>5</v>
      </c>
      <c r="G250" s="38" t="s">
        <v>2</v>
      </c>
      <c r="H250" s="38"/>
      <c r="I250" s="2" t="s">
        <v>3</v>
      </c>
      <c r="J250" s="2" t="s">
        <v>4</v>
      </c>
      <c r="K250" s="2" t="s">
        <v>5</v>
      </c>
    </row>
    <row r="251" spans="1:14" ht="18.75" x14ac:dyDescent="0.3">
      <c r="A251" s="39" t="s">
        <v>6</v>
      </c>
      <c r="B251" s="39"/>
      <c r="C251" s="17">
        <v>0.27046214220060599</v>
      </c>
      <c r="D251" s="17">
        <v>-0.16212785422488762</v>
      </c>
      <c r="E251" s="17">
        <v>4.6112689222604697E-2</v>
      </c>
      <c r="G251" s="39" t="s">
        <v>6</v>
      </c>
      <c r="H251" s="39"/>
      <c r="I251" s="17">
        <v>0.27046214220060599</v>
      </c>
      <c r="J251" s="17">
        <v>-0.16212785422488762</v>
      </c>
      <c r="K251" s="17">
        <v>4.6112689222604697E-2</v>
      </c>
    </row>
    <row r="252" spans="1:14" ht="18.75" x14ac:dyDescent="0.3">
      <c r="A252" s="39" t="s">
        <v>9</v>
      </c>
      <c r="B252" s="39"/>
      <c r="C252" s="17">
        <v>0.27046214220060616</v>
      </c>
      <c r="D252" s="17">
        <v>0.29597510294075102</v>
      </c>
      <c r="E252" s="17">
        <v>0.26443406101825001</v>
      </c>
      <c r="G252" s="39" t="s">
        <v>9</v>
      </c>
      <c r="H252" s="39"/>
      <c r="I252" s="17">
        <v>0.27046214220060616</v>
      </c>
      <c r="J252" s="17">
        <v>0.29597510294075102</v>
      </c>
      <c r="K252" s="17">
        <v>0.26443406101825001</v>
      </c>
    </row>
    <row r="253" spans="1:14" ht="18.75" x14ac:dyDescent="0.3">
      <c r="A253" s="39" t="s">
        <v>8</v>
      </c>
      <c r="B253" s="39"/>
      <c r="C253" s="17">
        <v>-3.0557704548108522E-2</v>
      </c>
      <c r="D253" s="17">
        <v>-0.46314770097360231</v>
      </c>
      <c r="E253" s="17">
        <v>-0.25490715752610998</v>
      </c>
      <c r="G253" s="39" t="s">
        <v>8</v>
      </c>
      <c r="H253" s="39"/>
      <c r="I253" s="24">
        <v>0.14569009076868084</v>
      </c>
      <c r="J253" s="24">
        <v>-0.28689990565681278</v>
      </c>
      <c r="K253" s="24">
        <v>-7.8659362209320446E-2</v>
      </c>
    </row>
    <row r="254" spans="1:14" ht="18.75" x14ac:dyDescent="0.3">
      <c r="A254" s="39" t="s">
        <v>10</v>
      </c>
      <c r="B254" s="39"/>
      <c r="C254" s="24">
        <v>-3.0557704548108522E-2</v>
      </c>
      <c r="D254" s="24">
        <v>-0.16212785422488762</v>
      </c>
      <c r="E254" s="24">
        <v>-0.25490715752610998</v>
      </c>
      <c r="G254" s="39" t="s">
        <v>10</v>
      </c>
      <c r="H254" s="39"/>
      <c r="I254" s="24">
        <v>0.42328710245755741</v>
      </c>
      <c r="J254" s="24">
        <v>-9.3028939679361822E-3</v>
      </c>
      <c r="K254" s="24">
        <v>0.19893764947955614</v>
      </c>
    </row>
    <row r="255" spans="1:14" ht="18.75" x14ac:dyDescent="0.3">
      <c r="A255" s="39" t="s">
        <v>7</v>
      </c>
      <c r="B255" s="39"/>
      <c r="C255" s="24">
        <v>0.27046214220060616</v>
      </c>
      <c r="D255" s="24">
        <v>0.29597510294075102</v>
      </c>
      <c r="E255" s="24">
        <v>0.26443406101825001</v>
      </c>
      <c r="G255" s="39" t="s">
        <v>7</v>
      </c>
      <c r="H255" s="39"/>
      <c r="I255" s="24">
        <v>-0.17498197924726594</v>
      </c>
      <c r="J255" s="24">
        <v>-0.60757197567275956</v>
      </c>
      <c r="K255" s="24">
        <v>-0.39933143222526724</v>
      </c>
    </row>
    <row r="257" spans="1:14" x14ac:dyDescent="0.25">
      <c r="A257" s="34" t="s">
        <v>38</v>
      </c>
      <c r="B257" s="35"/>
      <c r="C257" s="35"/>
      <c r="D257" s="35"/>
      <c r="E257" s="36"/>
    </row>
    <row r="259" spans="1:14" ht="18.75" x14ac:dyDescent="0.3">
      <c r="A259" s="38" t="s">
        <v>2</v>
      </c>
      <c r="B259" s="38"/>
      <c r="C259" s="2" t="s">
        <v>3</v>
      </c>
      <c r="D259" s="2" t="s">
        <v>4</v>
      </c>
      <c r="E259" s="2" t="s">
        <v>5</v>
      </c>
      <c r="F259" s="2" t="s">
        <v>11</v>
      </c>
      <c r="G259" s="2" t="s">
        <v>12</v>
      </c>
      <c r="H259" s="2" t="s">
        <v>13</v>
      </c>
      <c r="I259" s="2" t="s">
        <v>16</v>
      </c>
      <c r="J259" s="2" t="s">
        <v>15</v>
      </c>
      <c r="K259" s="2" t="s">
        <v>17</v>
      </c>
      <c r="L259" s="2" t="s">
        <v>22</v>
      </c>
      <c r="M259" s="11" t="s">
        <v>12</v>
      </c>
      <c r="N259" s="11" t="s">
        <v>13</v>
      </c>
    </row>
    <row r="260" spans="1:14" ht="18.75" x14ac:dyDescent="0.3">
      <c r="A260" s="40" t="s">
        <v>6</v>
      </c>
      <c r="B260" s="40"/>
      <c r="C260" s="17">
        <v>0.27046214220060599</v>
      </c>
      <c r="D260" s="17">
        <v>-0.16212785422488762</v>
      </c>
      <c r="E260" s="17">
        <v>4.6112689222604697E-2</v>
      </c>
      <c r="F260" s="14">
        <v>0.94316775046070422</v>
      </c>
      <c r="G260" s="14">
        <v>7.8152639649250566E-2</v>
      </c>
      <c r="H260" s="14">
        <v>0.5978060482738351</v>
      </c>
      <c r="I260" s="14">
        <v>0.62153382649483901</v>
      </c>
      <c r="J260" s="13">
        <f>(C260/4)^2 + (D260/2)^2 + E260^2</f>
        <v>1.3269601033965926E-2</v>
      </c>
      <c r="K260" s="14">
        <f>(J260-$J$225)/($J$264-$J$225)</f>
        <v>-2.8864481275809923E-17</v>
      </c>
      <c r="L260" s="18">
        <f>IF(F260&lt;K260,1,0)</f>
        <v>0</v>
      </c>
      <c r="M260" s="18">
        <f>IF(G260&lt;$B$266,1,0)</f>
        <v>1</v>
      </c>
      <c r="N260" s="18">
        <f>IF(H260&lt;0.5,1,0)</f>
        <v>0</v>
      </c>
    </row>
    <row r="261" spans="1:14" ht="18.75" x14ac:dyDescent="0.3">
      <c r="A261" s="39" t="s">
        <v>9</v>
      </c>
      <c r="B261" s="39"/>
      <c r="C261" s="17">
        <v>0.27046214220060616</v>
      </c>
      <c r="D261" s="17">
        <v>0.29597510294075102</v>
      </c>
      <c r="E261" s="17">
        <v>0.26443406101825001</v>
      </c>
      <c r="F261" s="14">
        <v>5.1892432399910815E-2</v>
      </c>
      <c r="G261" s="14">
        <v>0.77366335222720006</v>
      </c>
      <c r="H261" s="14">
        <v>0.55242959082997933</v>
      </c>
      <c r="I261" s="14">
        <v>0.99505471290346903</v>
      </c>
      <c r="J261" s="21">
        <f t="shared" ref="J261:J264" si="67">(C261/4)^2 + (D261/2)^2 + E261^2</f>
        <v>9.6397548664534427E-2</v>
      </c>
      <c r="K261" s="14">
        <f t="shared" ref="K261:K264" si="68">(J261-$J$225)/($J$264-$J$225)</f>
        <v>0.34579648011737807</v>
      </c>
      <c r="L261" s="18">
        <f t="shared" ref="L261:L264" si="69">IF(F261&lt;K261,1,0)</f>
        <v>1</v>
      </c>
      <c r="M261" s="18">
        <f t="shared" ref="M261:M264" si="70">IF(G261&lt;$B$266,1,0)</f>
        <v>0</v>
      </c>
      <c r="N261" s="18">
        <f t="shared" ref="N261:N264" si="71">IF(H261&lt;0.5,1,0)</f>
        <v>0</v>
      </c>
    </row>
    <row r="262" spans="1:14" ht="18.75" x14ac:dyDescent="0.3">
      <c r="A262" s="39" t="s">
        <v>8</v>
      </c>
      <c r="B262" s="39"/>
      <c r="C262" s="17">
        <v>0.14569009076868084</v>
      </c>
      <c r="D262" s="17">
        <v>-0.28689990565681278</v>
      </c>
      <c r="E262" s="17">
        <v>-7.8659362209320446E-2</v>
      </c>
      <c r="F262" s="14">
        <v>0.14219810014823397</v>
      </c>
      <c r="G262" s="14">
        <v>5.7173682421241323E-2</v>
      </c>
      <c r="H262" s="14">
        <v>0.55796265747424922</v>
      </c>
      <c r="I262" s="14">
        <v>1.811400011739972E-2</v>
      </c>
      <c r="J262" s="21">
        <f t="shared" si="67"/>
        <v>2.8091784388910742E-2</v>
      </c>
      <c r="K262" s="14">
        <f t="shared" si="68"/>
        <v>6.1657468732086551E-2</v>
      </c>
      <c r="L262" s="18">
        <f t="shared" si="69"/>
        <v>0</v>
      </c>
      <c r="M262" s="18">
        <f t="shared" si="70"/>
        <v>1</v>
      </c>
      <c r="N262" s="18">
        <f t="shared" si="71"/>
        <v>0</v>
      </c>
    </row>
    <row r="263" spans="1:14" ht="18.75" x14ac:dyDescent="0.3">
      <c r="A263" s="39" t="s">
        <v>10</v>
      </c>
      <c r="B263" s="39"/>
      <c r="C263" s="17">
        <v>0.42328710245755741</v>
      </c>
      <c r="D263" s="17">
        <v>-9.3028939679361822E-3</v>
      </c>
      <c r="E263" s="17">
        <v>0.19893764947955614</v>
      </c>
      <c r="F263" s="14">
        <v>8.3623630989732578E-2</v>
      </c>
      <c r="G263" s="14">
        <v>0.82486167393677456</v>
      </c>
      <c r="H263" s="14">
        <v>2.2035809767033343E-2</v>
      </c>
      <c r="I263" s="14">
        <v>0.87083764434317079</v>
      </c>
      <c r="J263" s="21">
        <f t="shared" si="67"/>
        <v>5.0796072533677579E-2</v>
      </c>
      <c r="K263" s="14">
        <f t="shared" si="68"/>
        <v>0.15610299695470359</v>
      </c>
      <c r="L263" s="18">
        <f t="shared" si="69"/>
        <v>1</v>
      </c>
      <c r="M263" s="18">
        <f t="shared" si="70"/>
        <v>0</v>
      </c>
      <c r="N263" s="18">
        <f t="shared" si="71"/>
        <v>1</v>
      </c>
    </row>
    <row r="264" spans="1:14" ht="18.75" x14ac:dyDescent="0.3">
      <c r="A264" s="39" t="s">
        <v>7</v>
      </c>
      <c r="B264" s="39"/>
      <c r="C264" s="17">
        <v>-0.17498197924726594</v>
      </c>
      <c r="D264" s="17">
        <v>-0.60757197567275956</v>
      </c>
      <c r="E264" s="17">
        <v>-0.39933143222526724</v>
      </c>
      <c r="F264" s="14">
        <v>0.48775758154667792</v>
      </c>
      <c r="G264" s="14">
        <v>0.59259714431764166</v>
      </c>
      <c r="H264" s="14">
        <v>5.2869119986131641E-2</v>
      </c>
      <c r="I264" s="14">
        <v>0.32067632024293458</v>
      </c>
      <c r="J264" s="21">
        <f t="shared" si="67"/>
        <v>0.25366518748513894</v>
      </c>
      <c r="K264" s="14">
        <f t="shared" si="68"/>
        <v>1</v>
      </c>
      <c r="L264" s="18">
        <f t="shared" si="69"/>
        <v>1</v>
      </c>
      <c r="M264" s="18">
        <f t="shared" si="70"/>
        <v>1</v>
      </c>
      <c r="N264" s="18">
        <f t="shared" si="71"/>
        <v>1</v>
      </c>
    </row>
    <row r="266" spans="1:14" x14ac:dyDescent="0.25">
      <c r="A266" s="9" t="s">
        <v>18</v>
      </c>
      <c r="B266" s="3">
        <f>0.2+(14/20)*(0.8-0.2)</f>
        <v>0.62000000000000011</v>
      </c>
    </row>
    <row r="267" spans="1:14" x14ac:dyDescent="0.25">
      <c r="A267" s="9" t="s">
        <v>19</v>
      </c>
      <c r="B267" s="3">
        <f>1-(14/20)</f>
        <v>0.30000000000000004</v>
      </c>
    </row>
    <row r="269" spans="1:14" x14ac:dyDescent="0.25">
      <c r="A269" s="37" t="s">
        <v>23</v>
      </c>
      <c r="B269" s="37"/>
      <c r="C269" s="37"/>
      <c r="D269" s="37"/>
      <c r="E269" s="37"/>
    </row>
    <row r="270" spans="1:14" ht="18.75" x14ac:dyDescent="0.3">
      <c r="A270" s="38" t="s">
        <v>2</v>
      </c>
      <c r="B270" s="38"/>
      <c r="C270" s="2" t="s">
        <v>3</v>
      </c>
      <c r="D270" s="2" t="s">
        <v>4</v>
      </c>
      <c r="E270" s="2" t="s">
        <v>5</v>
      </c>
      <c r="G270" s="38" t="s">
        <v>2</v>
      </c>
      <c r="H270" s="38"/>
      <c r="I270" s="2" t="s">
        <v>3</v>
      </c>
      <c r="J270" s="2" t="s">
        <v>4</v>
      </c>
      <c r="K270" s="2" t="s">
        <v>5</v>
      </c>
    </row>
    <row r="271" spans="1:14" ht="18.75" x14ac:dyDescent="0.3">
      <c r="A271" s="39" t="s">
        <v>6</v>
      </c>
      <c r="B271" s="39"/>
      <c r="C271" s="17">
        <v>0.27046214220060599</v>
      </c>
      <c r="D271" s="17">
        <v>-0.16212785422488762</v>
      </c>
      <c r="E271" s="17">
        <v>4.6112689222604697E-2</v>
      </c>
      <c r="G271" s="39" t="s">
        <v>6</v>
      </c>
      <c r="H271" s="39"/>
      <c r="I271" s="16">
        <v>0.12462155040679915</v>
      </c>
      <c r="J271" s="16">
        <v>-0.30796844601869444</v>
      </c>
      <c r="K271" s="16">
        <v>-9.9727902571202148E-2</v>
      </c>
    </row>
    <row r="272" spans="1:14" ht="18.75" x14ac:dyDescent="0.3">
      <c r="A272" s="39" t="s">
        <v>8</v>
      </c>
      <c r="B272" s="39"/>
      <c r="C272" s="17">
        <v>0.27046214220060616</v>
      </c>
      <c r="D272" s="17">
        <v>0.29597510294075102</v>
      </c>
      <c r="E272" s="17">
        <v>0.26443406101825001</v>
      </c>
      <c r="G272" s="39" t="s">
        <v>8</v>
      </c>
      <c r="H272" s="39"/>
      <c r="I272" s="16">
        <v>-0.30780105765851445</v>
      </c>
      <c r="J272" s="16">
        <v>-0.74039105408400807</v>
      </c>
      <c r="K272" s="16">
        <v>-0.53215051063651575</v>
      </c>
    </row>
    <row r="273" spans="1:14" ht="18.75" x14ac:dyDescent="0.3">
      <c r="A273" s="39" t="s">
        <v>10</v>
      </c>
      <c r="B273" s="39"/>
      <c r="C273" s="16">
        <v>-0.17498197924726594</v>
      </c>
      <c r="D273" s="16">
        <v>0.29597510294075102</v>
      </c>
      <c r="E273" s="16">
        <v>-7.8659362209320446E-2</v>
      </c>
      <c r="G273" s="39" t="s">
        <v>10</v>
      </c>
      <c r="H273" s="39"/>
      <c r="I273" s="17">
        <v>-0.17498197924726594</v>
      </c>
      <c r="J273" s="17">
        <v>0.29597510294075102</v>
      </c>
      <c r="K273" s="17">
        <v>-7.8659362209320446E-2</v>
      </c>
    </row>
    <row r="274" spans="1:14" ht="18.75" x14ac:dyDescent="0.3">
      <c r="A274" s="39" t="s">
        <v>9</v>
      </c>
      <c r="B274" s="39"/>
      <c r="C274" s="16">
        <v>0.42328710245755741</v>
      </c>
      <c r="D274" s="16">
        <v>-0.60757197567275956</v>
      </c>
      <c r="E274" s="16">
        <v>4.6112689222604697E-2</v>
      </c>
      <c r="G274" s="39" t="s">
        <v>9</v>
      </c>
      <c r="H274" s="39"/>
      <c r="I274" s="17">
        <v>0.42328710245755741</v>
      </c>
      <c r="J274" s="17">
        <v>-0.60757197567275956</v>
      </c>
      <c r="K274" s="17">
        <v>4.6112689222604697E-2</v>
      </c>
    </row>
    <row r="275" spans="1:14" ht="18.75" x14ac:dyDescent="0.3">
      <c r="A275" s="39" t="s">
        <v>7</v>
      </c>
      <c r="B275" s="39"/>
      <c r="C275" s="16">
        <v>0.27046214220060599</v>
      </c>
      <c r="D275" s="16">
        <v>-0.16212785422488762</v>
      </c>
      <c r="E275" s="16">
        <v>-7.8659362209320446E-2</v>
      </c>
      <c r="G275" s="39" t="s">
        <v>7</v>
      </c>
      <c r="H275" s="39"/>
      <c r="I275" s="16">
        <v>5.5273726492127445E-2</v>
      </c>
      <c r="J275" s="16">
        <v>-0.3773162699333662</v>
      </c>
      <c r="K275" s="16">
        <v>-0.16907572648587385</v>
      </c>
    </row>
    <row r="277" spans="1:14" x14ac:dyDescent="0.25">
      <c r="A277" s="34" t="s">
        <v>39</v>
      </c>
      <c r="B277" s="35"/>
      <c r="C277" s="35"/>
      <c r="D277" s="35"/>
      <c r="E277" s="36"/>
    </row>
    <row r="278" spans="1:14" ht="18.75" x14ac:dyDescent="0.3">
      <c r="A278" s="38" t="s">
        <v>2</v>
      </c>
      <c r="B278" s="38"/>
      <c r="C278" s="2" t="s">
        <v>3</v>
      </c>
      <c r="D278" s="2" t="s">
        <v>4</v>
      </c>
      <c r="E278" s="2" t="s">
        <v>5</v>
      </c>
      <c r="F278" s="2" t="s">
        <v>11</v>
      </c>
      <c r="G278" s="2" t="s">
        <v>12</v>
      </c>
      <c r="H278" s="2" t="s">
        <v>13</v>
      </c>
      <c r="I278" s="2" t="s">
        <v>16</v>
      </c>
      <c r="J278" s="2" t="s">
        <v>15</v>
      </c>
      <c r="K278" s="2" t="s">
        <v>17</v>
      </c>
      <c r="L278" s="2" t="s">
        <v>22</v>
      </c>
      <c r="M278" s="11" t="s">
        <v>12</v>
      </c>
      <c r="N278" s="11" t="s">
        <v>13</v>
      </c>
    </row>
    <row r="279" spans="1:14" ht="18.75" x14ac:dyDescent="0.3">
      <c r="A279" s="42" t="s">
        <v>6</v>
      </c>
      <c r="B279" s="42"/>
      <c r="C279" s="17">
        <v>0.12462155040679915</v>
      </c>
      <c r="D279" s="17">
        <v>-0.30796844601869444</v>
      </c>
      <c r="E279" s="17">
        <v>-9.9727902571202148E-2</v>
      </c>
      <c r="F279" s="14">
        <v>0.16009299129492305</v>
      </c>
      <c r="G279" s="14">
        <v>0.47103083171931748</v>
      </c>
      <c r="H279" s="14">
        <v>2.6174954580127974E-2</v>
      </c>
      <c r="I279" s="14">
        <v>0.7731500286724573</v>
      </c>
      <c r="J279" s="21">
        <f>(C279/4)^2 + (D279/2)^2 + E279^2</f>
        <v>3.4627453663655716E-2</v>
      </c>
      <c r="K279" s="14">
        <f>(J279-$J$281)/($J$280-$J$281)</f>
        <v>1.1677866609092181E-2</v>
      </c>
      <c r="L279" s="18">
        <f>IF(F279&lt;K279,1,0)</f>
        <v>0</v>
      </c>
      <c r="M279" s="18">
        <f>IF(G279&lt;$B$284,1,0)</f>
        <v>0</v>
      </c>
      <c r="N279" s="18">
        <f>IF(H279&lt;0.5,1,0)</f>
        <v>1</v>
      </c>
    </row>
    <row r="280" spans="1:14" ht="18.75" x14ac:dyDescent="0.3">
      <c r="A280" s="42" t="s">
        <v>8</v>
      </c>
      <c r="B280" s="42"/>
      <c r="C280" s="17">
        <v>-0.30780105765851445</v>
      </c>
      <c r="D280" s="17">
        <v>-0.74039105408400807</v>
      </c>
      <c r="E280" s="17">
        <v>-0.53215051063651575</v>
      </c>
      <c r="F280" s="14">
        <v>0.3849960148186492</v>
      </c>
      <c r="G280" s="14">
        <v>0.39224678899846821</v>
      </c>
      <c r="H280" s="14">
        <v>0.29118958069448264</v>
      </c>
      <c r="I280" s="14">
        <v>0.43827759000712219</v>
      </c>
      <c r="J280" s="21">
        <f t="shared" ref="J280:J283" si="72">(C280/4)^2 + (D280/2)^2 + E280^2</f>
        <v>0.42615023740609281</v>
      </c>
      <c r="K280" s="14">
        <f t="shared" ref="K280:K283" si="73">(J280-$J$281)/($J$280-$J$281)</f>
        <v>1</v>
      </c>
      <c r="L280" s="18">
        <f t="shared" ref="L280:L283" si="74">IF(F280&lt;K280,1,0)</f>
        <v>1</v>
      </c>
      <c r="M280" s="18">
        <f t="shared" ref="M280:M283" si="75">IF(G280&lt;$B$284,1,0)</f>
        <v>0</v>
      </c>
      <c r="N280" s="18">
        <f t="shared" ref="N280:N283" si="76">IF(H280&lt;0.5,1,0)</f>
        <v>1</v>
      </c>
    </row>
    <row r="281" spans="1:14" ht="18.75" x14ac:dyDescent="0.3">
      <c r="A281" s="41" t="s">
        <v>10</v>
      </c>
      <c r="B281" s="41"/>
      <c r="C281" s="17">
        <v>-0.17498197924726594</v>
      </c>
      <c r="D281" s="17">
        <v>0.29597510294075102</v>
      </c>
      <c r="E281" s="17">
        <v>-7.8659362209320446E-2</v>
      </c>
      <c r="F281" s="14">
        <v>0.40950979488945016</v>
      </c>
      <c r="G281" s="14">
        <v>0.62803331796547524</v>
      </c>
      <c r="H281" s="14">
        <v>0.68278545423707337</v>
      </c>
      <c r="I281" s="14">
        <v>0.19189878345109546</v>
      </c>
      <c r="J281" s="13">
        <f t="shared" si="72"/>
        <v>3.0001278969704774E-2</v>
      </c>
      <c r="K281" s="14">
        <f t="shared" si="73"/>
        <v>0</v>
      </c>
      <c r="L281" s="18">
        <f t="shared" si="74"/>
        <v>0</v>
      </c>
      <c r="M281" s="18">
        <f t="shared" si="75"/>
        <v>0</v>
      </c>
      <c r="N281" s="18">
        <f t="shared" si="76"/>
        <v>0</v>
      </c>
    </row>
    <row r="282" spans="1:14" ht="18.75" x14ac:dyDescent="0.3">
      <c r="A282" s="42" t="s">
        <v>9</v>
      </c>
      <c r="B282" s="42"/>
      <c r="C282" s="17">
        <v>0.42328710245755741</v>
      </c>
      <c r="D282" s="17">
        <v>-0.60757197567275956</v>
      </c>
      <c r="E282" s="17">
        <v>4.6112689222604697E-2</v>
      </c>
      <c r="F282" s="14">
        <v>0.13169676022961407</v>
      </c>
      <c r="G282" s="14">
        <v>0.50426998377774923</v>
      </c>
      <c r="H282" s="14">
        <v>0.18619330565251524</v>
      </c>
      <c r="I282" s="14">
        <v>0.18978990864464351</v>
      </c>
      <c r="J282" s="21">
        <f t="shared" si="72"/>
        <v>0.10561055470724777</v>
      </c>
      <c r="K282" s="14">
        <f t="shared" si="73"/>
        <v>0.1908607207651766</v>
      </c>
      <c r="L282" s="18">
        <f t="shared" si="74"/>
        <v>1</v>
      </c>
      <c r="M282" s="18">
        <f t="shared" si="75"/>
        <v>0</v>
      </c>
      <c r="N282" s="18">
        <f t="shared" si="76"/>
        <v>1</v>
      </c>
    </row>
    <row r="283" spans="1:14" ht="18.75" x14ac:dyDescent="0.3">
      <c r="A283" s="42" t="s">
        <v>7</v>
      </c>
      <c r="B283" s="42"/>
      <c r="C283" s="17">
        <v>5.5273726492127445E-2</v>
      </c>
      <c r="D283" s="17">
        <v>-0.3773162699333662</v>
      </c>
      <c r="E283" s="17">
        <v>-0.16907572648587385</v>
      </c>
      <c r="F283" s="14">
        <v>0.68777495770398345</v>
      </c>
      <c r="G283" s="14">
        <v>0.45723307215644182</v>
      </c>
      <c r="H283" s="14">
        <v>0.25526026435405214</v>
      </c>
      <c r="I283" s="14">
        <v>0.81760703007292623</v>
      </c>
      <c r="J283" s="21">
        <f t="shared" si="72"/>
        <v>6.4369442228353654E-2</v>
      </c>
      <c r="K283" s="14">
        <f t="shared" si="73"/>
        <v>8.6755657251507273E-2</v>
      </c>
      <c r="L283" s="18">
        <f t="shared" si="74"/>
        <v>0</v>
      </c>
      <c r="M283" s="18">
        <f t="shared" si="75"/>
        <v>0</v>
      </c>
      <c r="N283" s="18">
        <f t="shared" si="76"/>
        <v>1</v>
      </c>
    </row>
    <row r="285" spans="1:14" x14ac:dyDescent="0.25">
      <c r="A285" s="9" t="s">
        <v>18</v>
      </c>
      <c r="B285" s="3">
        <f>0.2+(15/20)*(0.8-0.2)</f>
        <v>0.65000000000000013</v>
      </c>
    </row>
    <row r="286" spans="1:14" x14ac:dyDescent="0.25">
      <c r="A286" s="9" t="s">
        <v>19</v>
      </c>
      <c r="B286" s="3">
        <f>1-(15/20)</f>
        <v>0.25</v>
      </c>
    </row>
    <row r="287" spans="1:14" x14ac:dyDescent="0.25">
      <c r="A287" s="37" t="s">
        <v>23</v>
      </c>
      <c r="B287" s="37"/>
      <c r="C287" s="37"/>
      <c r="D287" s="37"/>
      <c r="E287" s="37"/>
    </row>
    <row r="288" spans="1:14" ht="18.75" x14ac:dyDescent="0.3">
      <c r="A288" s="38" t="s">
        <v>2</v>
      </c>
      <c r="B288" s="38"/>
      <c r="C288" s="2" t="s">
        <v>3</v>
      </c>
      <c r="D288" s="2" t="s">
        <v>4</v>
      </c>
      <c r="E288" s="2" t="s">
        <v>5</v>
      </c>
      <c r="G288" s="38" t="s">
        <v>2</v>
      </c>
      <c r="H288" s="38"/>
      <c r="I288" s="2" t="s">
        <v>3</v>
      </c>
      <c r="J288" s="2" t="s">
        <v>4</v>
      </c>
      <c r="K288" s="2" t="s">
        <v>5</v>
      </c>
    </row>
    <row r="289" spans="1:14" ht="18.75" x14ac:dyDescent="0.3">
      <c r="A289" s="27" t="s">
        <v>6</v>
      </c>
      <c r="B289" s="28"/>
      <c r="C289" s="17">
        <v>0.12462155040679915</v>
      </c>
      <c r="D289" s="17">
        <v>-0.30796844601869444</v>
      </c>
      <c r="E289" s="17">
        <v>-9.9727902571202148E-2</v>
      </c>
      <c r="G289" s="27" t="s">
        <v>6</v>
      </c>
      <c r="H289" s="28"/>
      <c r="I289" s="17">
        <v>0.12462155040679915</v>
      </c>
      <c r="J289" s="17">
        <v>-0.30796844601869444</v>
      </c>
      <c r="K289" s="17">
        <v>-9.9727902571202148E-2</v>
      </c>
    </row>
    <row r="290" spans="1:14" ht="18.75" x14ac:dyDescent="0.3">
      <c r="A290" s="27" t="s">
        <v>8</v>
      </c>
      <c r="B290" s="28"/>
      <c r="C290" s="16">
        <v>-0.17498197924726594</v>
      </c>
      <c r="D290" s="16">
        <v>-0.30796844601869444</v>
      </c>
      <c r="E290" s="16">
        <v>4.6112689222604697E-2</v>
      </c>
      <c r="G290" s="27" t="s">
        <v>8</v>
      </c>
      <c r="H290" s="28"/>
      <c r="I290" s="17">
        <v>-0.17498197924726594</v>
      </c>
      <c r="J290" s="17">
        <v>-0.30796844601869444</v>
      </c>
      <c r="K290" s="17">
        <v>4.6112689222604697E-2</v>
      </c>
    </row>
    <row r="291" spans="1:14" ht="18.75" x14ac:dyDescent="0.3">
      <c r="A291" s="27" t="s">
        <v>10</v>
      </c>
      <c r="B291" s="28"/>
      <c r="C291" s="17">
        <v>-0.17498197924726594</v>
      </c>
      <c r="D291" s="17">
        <v>0.29597510294075102</v>
      </c>
      <c r="E291" s="17">
        <v>-7.8659362209320446E-2</v>
      </c>
      <c r="G291" s="27" t="s">
        <v>10</v>
      </c>
      <c r="H291" s="28"/>
      <c r="I291" s="17">
        <v>-0.17498197924726594</v>
      </c>
      <c r="J291" s="17">
        <v>0.29597510294075102</v>
      </c>
      <c r="K291" s="17">
        <v>-7.8659362209320446E-2</v>
      </c>
    </row>
    <row r="292" spans="1:14" ht="18.75" x14ac:dyDescent="0.3">
      <c r="A292" s="27" t="s">
        <v>9</v>
      </c>
      <c r="B292" s="28"/>
      <c r="C292" s="16">
        <v>5.5273726492127397E-2</v>
      </c>
      <c r="D292" s="16">
        <v>-0.74039105408400796</v>
      </c>
      <c r="E292" s="16">
        <v>-0.53215051063651575</v>
      </c>
      <c r="G292" s="27" t="s">
        <v>9</v>
      </c>
      <c r="H292" s="28"/>
      <c r="I292" s="17">
        <v>5.5273726492127397E-2</v>
      </c>
      <c r="J292" s="17">
        <v>-0.74039105408400796</v>
      </c>
      <c r="K292" s="17">
        <v>-0.53215051063651575</v>
      </c>
    </row>
    <row r="293" spans="1:14" ht="18.75" x14ac:dyDescent="0.3">
      <c r="A293" s="27" t="s">
        <v>7</v>
      </c>
      <c r="B293" s="28"/>
      <c r="C293" s="17">
        <v>5.5273726492127445E-2</v>
      </c>
      <c r="D293" s="17">
        <v>-0.3773162699333662</v>
      </c>
      <c r="E293" s="17">
        <v>-0.16907572648587385</v>
      </c>
      <c r="G293" s="27" t="s">
        <v>7</v>
      </c>
      <c r="H293" s="28"/>
      <c r="I293" s="17">
        <v>5.5273726492127445E-2</v>
      </c>
      <c r="J293" s="17">
        <v>-0.3773162699333662</v>
      </c>
      <c r="K293" s="17">
        <v>-0.16907572648587385</v>
      </c>
    </row>
    <row r="295" spans="1:14" x14ac:dyDescent="0.25">
      <c r="A295" s="34" t="s">
        <v>40</v>
      </c>
      <c r="B295" s="35"/>
      <c r="C295" s="35"/>
      <c r="D295" s="35"/>
      <c r="E295" s="36"/>
    </row>
    <row r="296" spans="1:14" ht="18.75" x14ac:dyDescent="0.3">
      <c r="A296" s="38" t="s">
        <v>2</v>
      </c>
      <c r="B296" s="38"/>
      <c r="C296" s="2" t="s">
        <v>3</v>
      </c>
      <c r="D296" s="2" t="s">
        <v>4</v>
      </c>
      <c r="E296" s="2" t="s">
        <v>5</v>
      </c>
      <c r="F296" s="2" t="s">
        <v>11</v>
      </c>
      <c r="G296" s="2" t="s">
        <v>12</v>
      </c>
      <c r="H296" s="2" t="s">
        <v>13</v>
      </c>
      <c r="I296" s="2" t="s">
        <v>16</v>
      </c>
      <c r="J296" s="2" t="s">
        <v>15</v>
      </c>
      <c r="K296" s="2" t="s">
        <v>17</v>
      </c>
      <c r="L296" s="2" t="s">
        <v>22</v>
      </c>
      <c r="M296" s="11" t="s">
        <v>12</v>
      </c>
      <c r="N296" s="11" t="s">
        <v>13</v>
      </c>
    </row>
    <row r="297" spans="1:14" ht="18.75" x14ac:dyDescent="0.3">
      <c r="A297" s="27" t="s">
        <v>6</v>
      </c>
      <c r="B297" s="28"/>
      <c r="C297" s="17">
        <v>0.12462155040679915</v>
      </c>
      <c r="D297" s="17">
        <v>-0.30796844601869444</v>
      </c>
      <c r="E297" s="17">
        <v>-9.9727902571202148E-2</v>
      </c>
      <c r="F297" s="14">
        <v>0.16009299129492305</v>
      </c>
      <c r="G297" s="14">
        <v>0.47103083171931748</v>
      </c>
      <c r="H297" s="14">
        <v>2.6174954580127974E-2</v>
      </c>
      <c r="I297" s="14">
        <v>0.7731500286724573</v>
      </c>
      <c r="J297" s="21">
        <f>(C297/4)^2 + (D297/2)^2 + E297^2</f>
        <v>3.4627453663655716E-2</v>
      </c>
      <c r="K297" s="14">
        <f>(J297-$J$298)/($J$300-$J$298)</f>
        <v>1.751162013009587E-2</v>
      </c>
      <c r="L297" s="18">
        <f>IF(F297&lt;K297,1,0)</f>
        <v>0</v>
      </c>
      <c r="M297" s="18">
        <f>IF(G297&lt;$B$303,1,0)</f>
        <v>1</v>
      </c>
      <c r="N297" s="18">
        <f>IF(H297&lt;0.5,1,0)</f>
        <v>1</v>
      </c>
    </row>
    <row r="298" spans="1:14" ht="18.75" x14ac:dyDescent="0.3">
      <c r="A298" s="50" t="s">
        <v>8</v>
      </c>
      <c r="B298" s="51"/>
      <c r="C298" s="17">
        <v>-0.17498197924726594</v>
      </c>
      <c r="D298" s="17">
        <v>-0.30796844601869444</v>
      </c>
      <c r="E298" s="17">
        <v>4.6112689222604697E-2</v>
      </c>
      <c r="F298" s="14">
        <v>0.3849960148186492</v>
      </c>
      <c r="G298" s="14">
        <v>0.39224678899846821</v>
      </c>
      <c r="H298" s="14">
        <v>0.29118958069448264</v>
      </c>
      <c r="I298" s="14">
        <v>0.43827759000712219</v>
      </c>
      <c r="J298" s="13">
        <f t="shared" ref="J298:J301" si="77">(C298/4)^2 + (D298/2)^2 + E298^2</f>
        <v>2.7751189359463566E-2</v>
      </c>
      <c r="K298" s="14">
        <f t="shared" ref="K298:K301" si="78">(J298-$J$298)/($J$300-$J$298)</f>
        <v>0</v>
      </c>
      <c r="L298" s="18">
        <f t="shared" ref="L298:L301" si="79">IF(F298&lt;K298,1,0)</f>
        <v>0</v>
      </c>
      <c r="M298" s="18">
        <f t="shared" ref="M298:M301" si="80">IF(G298&lt;$B$303,1,0)</f>
        <v>1</v>
      </c>
      <c r="N298" s="18">
        <f t="shared" ref="N298:N301" si="81">IF(H298&lt;0.5,1,0)</f>
        <v>1</v>
      </c>
    </row>
    <row r="299" spans="1:14" ht="18.75" x14ac:dyDescent="0.3">
      <c r="A299" s="27" t="s">
        <v>10</v>
      </c>
      <c r="B299" s="28"/>
      <c r="C299" s="17">
        <v>-0.17498197924726594</v>
      </c>
      <c r="D299" s="17">
        <v>0.29597510294075102</v>
      </c>
      <c r="E299" s="17">
        <v>-7.8659362209320446E-2</v>
      </c>
      <c r="F299" s="14">
        <v>0.40950979488945016</v>
      </c>
      <c r="G299" s="14">
        <v>0.62803331796547524</v>
      </c>
      <c r="H299" s="14">
        <v>0.68278545423707337</v>
      </c>
      <c r="I299" s="14">
        <v>0.19189878345109546</v>
      </c>
      <c r="J299" s="21">
        <f t="shared" si="77"/>
        <v>3.0001278969704774E-2</v>
      </c>
      <c r="K299" s="14">
        <f t="shared" si="78"/>
        <v>5.7302501431187643E-3</v>
      </c>
      <c r="L299" s="18">
        <f t="shared" si="79"/>
        <v>0</v>
      </c>
      <c r="M299" s="18">
        <f t="shared" si="80"/>
        <v>1</v>
      </c>
      <c r="N299" s="18">
        <f t="shared" si="81"/>
        <v>0</v>
      </c>
    </row>
    <row r="300" spans="1:14" ht="18.75" x14ac:dyDescent="0.3">
      <c r="A300" s="27" t="s">
        <v>9</v>
      </c>
      <c r="B300" s="28"/>
      <c r="C300" s="17">
        <v>5.5273726492127397E-2</v>
      </c>
      <c r="D300" s="17">
        <v>-0.74039105408400796</v>
      </c>
      <c r="E300" s="17">
        <v>-0.53215051063651575</v>
      </c>
      <c r="F300" s="14">
        <v>0.13169676022961407</v>
      </c>
      <c r="G300" s="14">
        <v>0.50426998377774923</v>
      </c>
      <c r="H300" s="14">
        <v>0.18619330565251524</v>
      </c>
      <c r="I300" s="14">
        <v>0.18978990864464351</v>
      </c>
      <c r="J300" s="21">
        <f t="shared" si="77"/>
        <v>0.42041984326513193</v>
      </c>
      <c r="K300" s="14">
        <f t="shared" si="78"/>
        <v>1</v>
      </c>
      <c r="L300" s="18">
        <f t="shared" si="79"/>
        <v>1</v>
      </c>
      <c r="M300" s="18">
        <f t="shared" si="80"/>
        <v>1</v>
      </c>
      <c r="N300" s="18">
        <f t="shared" si="81"/>
        <v>1</v>
      </c>
    </row>
    <row r="301" spans="1:14" ht="18.75" x14ac:dyDescent="0.3">
      <c r="A301" s="27" t="s">
        <v>7</v>
      </c>
      <c r="B301" s="28"/>
      <c r="C301" s="17">
        <v>5.5273726492127445E-2</v>
      </c>
      <c r="D301" s="17">
        <v>-0.3773162699333662</v>
      </c>
      <c r="E301" s="17">
        <v>-0.16907572648587385</v>
      </c>
      <c r="F301" s="14">
        <v>0.68777495770398345</v>
      </c>
      <c r="G301" s="14">
        <v>0.45723307215644182</v>
      </c>
      <c r="H301" s="14">
        <v>0.25526026435405214</v>
      </c>
      <c r="I301" s="14">
        <v>0.81760703007292623</v>
      </c>
      <c r="J301" s="21">
        <f t="shared" si="77"/>
        <v>6.4369442228353654E-2</v>
      </c>
      <c r="K301" s="14">
        <f t="shared" si="78"/>
        <v>9.3254840957299773E-2</v>
      </c>
      <c r="L301" s="18">
        <f t="shared" si="79"/>
        <v>0</v>
      </c>
      <c r="M301" s="18">
        <f t="shared" si="80"/>
        <v>1</v>
      </c>
      <c r="N301" s="18">
        <f t="shared" si="81"/>
        <v>1</v>
      </c>
    </row>
    <row r="303" spans="1:14" x14ac:dyDescent="0.25">
      <c r="A303" s="9" t="s">
        <v>18</v>
      </c>
      <c r="B303" s="3">
        <f>0.2+(16/20)*(0.8-0.2)</f>
        <v>0.68000000000000016</v>
      </c>
    </row>
    <row r="304" spans="1:14" x14ac:dyDescent="0.25">
      <c r="A304" s="9" t="s">
        <v>19</v>
      </c>
      <c r="B304" s="3">
        <f>1-(16/20)</f>
        <v>0.19999999999999996</v>
      </c>
    </row>
    <row r="306" spans="1:14" x14ac:dyDescent="0.25">
      <c r="A306" s="37" t="s">
        <v>23</v>
      </c>
      <c r="B306" s="37"/>
      <c r="C306" s="37"/>
      <c r="D306" s="37"/>
      <c r="E306" s="37"/>
    </row>
    <row r="307" spans="1:14" ht="18.75" x14ac:dyDescent="0.3">
      <c r="A307" s="38" t="s">
        <v>2</v>
      </c>
      <c r="B307" s="38"/>
      <c r="C307" s="2" t="s">
        <v>3</v>
      </c>
      <c r="D307" s="2" t="s">
        <v>4</v>
      </c>
      <c r="E307" s="2" t="s">
        <v>5</v>
      </c>
      <c r="G307" s="38" t="s">
        <v>2</v>
      </c>
      <c r="H307" s="38"/>
      <c r="I307" s="2" t="s">
        <v>3</v>
      </c>
      <c r="J307" s="2" t="s">
        <v>4</v>
      </c>
      <c r="K307" s="2" t="s">
        <v>5</v>
      </c>
    </row>
    <row r="308" spans="1:14" ht="18.75" x14ac:dyDescent="0.3">
      <c r="A308" s="27" t="s">
        <v>8</v>
      </c>
      <c r="B308" s="28"/>
      <c r="C308" s="17">
        <v>-0.17498197924726594</v>
      </c>
      <c r="D308" s="17">
        <v>-0.30796844601869444</v>
      </c>
      <c r="E308" s="17">
        <v>4.6112689222604697E-2</v>
      </c>
      <c r="G308" s="27" t="s">
        <v>8</v>
      </c>
      <c r="H308" s="28"/>
      <c r="I308" s="16">
        <v>-0.22435990724156818</v>
      </c>
      <c r="J308" s="16">
        <v>-0.35734637401299668</v>
      </c>
      <c r="K308" s="16">
        <v>-3.2652387716975428E-3</v>
      </c>
    </row>
    <row r="309" spans="1:14" ht="18.75" x14ac:dyDescent="0.3">
      <c r="A309" s="27" t="s">
        <v>10</v>
      </c>
      <c r="B309" s="28"/>
      <c r="C309" s="17">
        <v>-0.17498197924726594</v>
      </c>
      <c r="D309" s="17">
        <v>0.29597510294075102</v>
      </c>
      <c r="E309" s="17">
        <v>-7.8659362209320446E-2</v>
      </c>
      <c r="G309" s="27" t="s">
        <v>10</v>
      </c>
      <c r="H309" s="28"/>
      <c r="I309" s="16">
        <v>7.1498993991857634E-2</v>
      </c>
      <c r="J309" s="16">
        <v>-6.1487472779570868E-2</v>
      </c>
      <c r="K309" s="16">
        <v>0.29259366246172824</v>
      </c>
    </row>
    <row r="310" spans="1:14" ht="18.75" x14ac:dyDescent="0.3">
      <c r="A310" s="27" t="s">
        <v>6</v>
      </c>
      <c r="B310" s="28"/>
      <c r="C310" s="17">
        <v>0.12462155040679915</v>
      </c>
      <c r="D310" s="17">
        <v>-0.30796844601869444</v>
      </c>
      <c r="E310" s="17">
        <v>-9.9727902571202148E-2</v>
      </c>
      <c r="G310" s="27" t="s">
        <v>6</v>
      </c>
      <c r="H310" s="28"/>
      <c r="I310" s="16">
        <v>4.3538043690699857E-2</v>
      </c>
      <c r="J310" s="16">
        <v>-8.9448423080728645E-2</v>
      </c>
      <c r="K310" s="16">
        <v>0.26463271216057049</v>
      </c>
    </row>
    <row r="311" spans="1:14" ht="18.75" x14ac:dyDescent="0.3">
      <c r="A311" s="27" t="s">
        <v>7</v>
      </c>
      <c r="B311" s="28"/>
      <c r="C311" s="17">
        <v>5.5273726492127445E-2</v>
      </c>
      <c r="D311" s="17">
        <v>-0.3773162699333662</v>
      </c>
      <c r="E311" s="17">
        <v>-0.16907572648587385</v>
      </c>
      <c r="G311" s="27" t="s">
        <v>7</v>
      </c>
      <c r="H311" s="28"/>
      <c r="I311" s="16">
        <v>7.9103644811075013E-2</v>
      </c>
      <c r="J311" s="16">
        <v>-5.3882821960353489E-2</v>
      </c>
      <c r="K311" s="16">
        <v>0.30019831328094565</v>
      </c>
    </row>
    <row r="312" spans="1:14" ht="18.75" x14ac:dyDescent="0.3">
      <c r="A312" s="27" t="s">
        <v>9</v>
      </c>
      <c r="B312" s="28"/>
      <c r="C312" s="16">
        <v>5.5273726492127397E-2</v>
      </c>
      <c r="D312" s="16">
        <v>-0.74039105408400796</v>
      </c>
      <c r="E312" s="16">
        <v>-0.53215051063651575</v>
      </c>
      <c r="G312" s="27" t="s">
        <v>9</v>
      </c>
      <c r="H312" s="28"/>
      <c r="I312" s="16">
        <v>-0.42315005233155106</v>
      </c>
      <c r="J312" s="16">
        <v>-0.55613651910297957</v>
      </c>
      <c r="K312" s="16">
        <v>-0.20205538386168043</v>
      </c>
    </row>
    <row r="314" spans="1:14" x14ac:dyDescent="0.25">
      <c r="A314" s="34" t="s">
        <v>41</v>
      </c>
      <c r="B314" s="35"/>
      <c r="C314" s="35"/>
      <c r="D314" s="35"/>
      <c r="E314" s="36"/>
    </row>
    <row r="315" spans="1:14" ht="18.75" x14ac:dyDescent="0.3">
      <c r="A315" s="38" t="s">
        <v>2</v>
      </c>
      <c r="B315" s="38"/>
      <c r="C315" s="2" t="s">
        <v>3</v>
      </c>
      <c r="D315" s="2" t="s">
        <v>4</v>
      </c>
      <c r="E315" s="2" t="s">
        <v>5</v>
      </c>
      <c r="F315" s="2" t="s">
        <v>11</v>
      </c>
      <c r="G315" s="2" t="s">
        <v>12</v>
      </c>
      <c r="H315" s="2" t="s">
        <v>13</v>
      </c>
      <c r="I315" s="2" t="s">
        <v>16</v>
      </c>
      <c r="J315" s="2" t="s">
        <v>15</v>
      </c>
      <c r="K315" s="2" t="s">
        <v>17</v>
      </c>
      <c r="L315" s="2" t="s">
        <v>22</v>
      </c>
      <c r="M315" s="11" t="s">
        <v>12</v>
      </c>
      <c r="N315" s="11" t="s">
        <v>13</v>
      </c>
    </row>
    <row r="316" spans="1:14" ht="18.75" x14ac:dyDescent="0.3">
      <c r="A316" s="50" t="s">
        <v>8</v>
      </c>
      <c r="B316" s="51"/>
      <c r="C316" s="17">
        <v>-0.22435990724156818</v>
      </c>
      <c r="D316" s="17">
        <v>-0.35734637401299668</v>
      </c>
      <c r="E316" s="17">
        <v>-3.2652387716975428E-3</v>
      </c>
      <c r="F316" s="14">
        <v>0.48056151260818081</v>
      </c>
      <c r="G316" s="14">
        <v>0.18222754332162217</v>
      </c>
      <c r="H316" s="14">
        <v>0.11700258067454694</v>
      </c>
      <c r="I316" s="14">
        <v>6.9022241910300375E-2</v>
      </c>
      <c r="J316" s="13">
        <f>(C316/4)^2 + (D316/2)^2 + E316^2</f>
        <v>3.508085503788564E-2</v>
      </c>
      <c r="K316" s="14">
        <f>(J316-$J$316)/($J$320-$J$316)</f>
        <v>0</v>
      </c>
      <c r="L316" s="18">
        <f>IF(F316&lt;K316,1,0)</f>
        <v>0</v>
      </c>
      <c r="M316" s="18">
        <f>IF(G316&lt;$B$322,1,0)</f>
        <v>1</v>
      </c>
      <c r="N316" s="18">
        <f>IF(H316&lt;0.5,1,0)</f>
        <v>1</v>
      </c>
    </row>
    <row r="317" spans="1:14" ht="18.75" x14ac:dyDescent="0.3">
      <c r="A317" s="27" t="s">
        <v>10</v>
      </c>
      <c r="B317" s="28"/>
      <c r="C317" s="17">
        <v>7.1498993991857634E-2</v>
      </c>
      <c r="D317" s="17">
        <v>-6.1487472779570868E-2</v>
      </c>
      <c r="E317" s="17">
        <v>0.29259366246172824</v>
      </c>
      <c r="F317" s="14">
        <v>0.74569412290141923</v>
      </c>
      <c r="G317" s="14">
        <v>0.53811311145636664</v>
      </c>
      <c r="H317" s="14">
        <v>0.91645485731133913</v>
      </c>
      <c r="I317" s="14">
        <v>0.80445859124322394</v>
      </c>
      <c r="J317" s="21">
        <f t="shared" ref="J317:J320" si="82">(C317/4)^2 + (D317/2)^2 + E317^2</f>
        <v>8.6875735273837865E-2</v>
      </c>
      <c r="K317" s="14">
        <f t="shared" ref="K317:K320" si="83">(J317-$J$316)/($J$320-$J$316)</f>
        <v>0.54949837227193421</v>
      </c>
      <c r="L317" s="18">
        <f t="shared" ref="L317:L320" si="84">IF(F317&lt;K317,1,0)</f>
        <v>0</v>
      </c>
      <c r="M317" s="18">
        <f t="shared" ref="M317:M320" si="85">IF(G317&lt;$B$322,1,0)</f>
        <v>1</v>
      </c>
      <c r="N317" s="18">
        <f t="shared" ref="N317:N320" si="86">IF(H317&lt;0.5,1,0)</f>
        <v>0</v>
      </c>
    </row>
    <row r="318" spans="1:14" ht="18.75" x14ac:dyDescent="0.3">
      <c r="A318" s="27" t="s">
        <v>6</v>
      </c>
      <c r="B318" s="28"/>
      <c r="C318" s="17">
        <v>4.3538043690699857E-2</v>
      </c>
      <c r="D318" s="17">
        <v>-8.9448423080728645E-2</v>
      </c>
      <c r="E318" s="17">
        <v>0.26463271216057049</v>
      </c>
      <c r="F318" s="14">
        <v>0.10686324185915996</v>
      </c>
      <c r="G318" s="14">
        <v>0.26805919896569241</v>
      </c>
      <c r="H318" s="14">
        <v>0.64889963893192382</v>
      </c>
      <c r="I318" s="14">
        <v>0.5510658025656322</v>
      </c>
      <c r="J318" s="21">
        <f t="shared" si="82"/>
        <v>7.214920002139244E-2</v>
      </c>
      <c r="K318" s="14">
        <f t="shared" si="83"/>
        <v>0.39326271512667454</v>
      </c>
      <c r="L318" s="18">
        <f t="shared" si="84"/>
        <v>1</v>
      </c>
      <c r="M318" s="18">
        <f t="shared" si="85"/>
        <v>1</v>
      </c>
      <c r="N318" s="18">
        <f t="shared" si="86"/>
        <v>0</v>
      </c>
    </row>
    <row r="319" spans="1:14" ht="18.75" x14ac:dyDescent="0.3">
      <c r="A319" s="27" t="s">
        <v>7</v>
      </c>
      <c r="B319" s="28"/>
      <c r="C319" s="17">
        <v>7.9103644811075013E-2</v>
      </c>
      <c r="D319" s="17">
        <v>-5.3882821960353489E-2</v>
      </c>
      <c r="E319" s="17">
        <v>0.30019831328094565</v>
      </c>
      <c r="F319" s="14">
        <v>0.62328914674287295</v>
      </c>
      <c r="G319" s="14">
        <v>0.12994293783601607</v>
      </c>
      <c r="H319" s="14">
        <v>0.52632691176908508</v>
      </c>
      <c r="I319" s="14">
        <v>0.67059906906707134</v>
      </c>
      <c r="J319" s="21">
        <f t="shared" si="82"/>
        <v>9.1235953586227367E-2</v>
      </c>
      <c r="K319" s="14">
        <f t="shared" si="83"/>
        <v>0.59575647451087388</v>
      </c>
      <c r="L319" s="18">
        <f t="shared" si="84"/>
        <v>0</v>
      </c>
      <c r="M319" s="18">
        <f t="shared" si="85"/>
        <v>1</v>
      </c>
      <c r="N319" s="18">
        <f t="shared" si="86"/>
        <v>0</v>
      </c>
    </row>
    <row r="320" spans="1:14" ht="18.75" x14ac:dyDescent="0.3">
      <c r="A320" s="27" t="s">
        <v>9</v>
      </c>
      <c r="B320" s="28"/>
      <c r="C320" s="17">
        <v>-0.42315005233155106</v>
      </c>
      <c r="D320" s="17">
        <v>-0.55613651910297957</v>
      </c>
      <c r="E320" s="17">
        <v>-0.20205538386168043</v>
      </c>
      <c r="F320" s="14">
        <v>0.28194314214505445</v>
      </c>
      <c r="G320" s="14">
        <v>0.78992020386609385</v>
      </c>
      <c r="H320" s="14">
        <v>0.70984890508988974</v>
      </c>
      <c r="I320" s="14">
        <v>0.93605377306727011</v>
      </c>
      <c r="J320" s="21">
        <f t="shared" si="82"/>
        <v>0.12933933304174788</v>
      </c>
      <c r="K320" s="14">
        <f t="shared" si="83"/>
        <v>1</v>
      </c>
      <c r="L320" s="18">
        <f t="shared" si="84"/>
        <v>1</v>
      </c>
      <c r="M320" s="18">
        <f t="shared" si="85"/>
        <v>0</v>
      </c>
      <c r="N320" s="18">
        <f t="shared" si="86"/>
        <v>0</v>
      </c>
    </row>
    <row r="322" spans="1:14" x14ac:dyDescent="0.25">
      <c r="A322" s="9" t="s">
        <v>18</v>
      </c>
      <c r="B322" s="3">
        <f>0.2+(17/20)*(0.8-0.2)</f>
        <v>0.71</v>
      </c>
    </row>
    <row r="323" spans="1:14" x14ac:dyDescent="0.25">
      <c r="A323" s="9" t="s">
        <v>19</v>
      </c>
      <c r="B323" s="3">
        <f>1-(17/20)</f>
        <v>0.15000000000000002</v>
      </c>
    </row>
    <row r="325" spans="1:14" x14ac:dyDescent="0.25">
      <c r="A325" s="37" t="s">
        <v>23</v>
      </c>
      <c r="B325" s="37"/>
      <c r="C325" s="37"/>
      <c r="D325" s="37"/>
      <c r="E325" s="37"/>
    </row>
    <row r="326" spans="1:14" ht="18.75" x14ac:dyDescent="0.3">
      <c r="A326" s="38" t="s">
        <v>2</v>
      </c>
      <c r="B326" s="38"/>
      <c r="C326" s="2" t="s">
        <v>3</v>
      </c>
      <c r="D326" s="2" t="s">
        <v>4</v>
      </c>
      <c r="E326" s="2" t="s">
        <v>5</v>
      </c>
      <c r="G326" s="38" t="s">
        <v>2</v>
      </c>
      <c r="H326" s="38"/>
      <c r="I326" s="2" t="s">
        <v>3</v>
      </c>
      <c r="J326" s="2" t="s">
        <v>4</v>
      </c>
      <c r="K326" s="2" t="s">
        <v>5</v>
      </c>
    </row>
    <row r="327" spans="1:14" ht="18.75" x14ac:dyDescent="0.3">
      <c r="A327" s="27" t="s">
        <v>8</v>
      </c>
      <c r="B327" s="28"/>
      <c r="C327" s="17">
        <v>-0.22435990724156818</v>
      </c>
      <c r="D327" s="17">
        <v>-0.35734637401299668</v>
      </c>
      <c r="E327" s="17">
        <v>-3.2652387716975428E-3</v>
      </c>
      <c r="G327" s="27" t="s">
        <v>8</v>
      </c>
      <c r="H327" s="28"/>
      <c r="I327" s="16">
        <v>-0.482946562095388</v>
      </c>
      <c r="J327" s="16">
        <v>-0.61593302886681656</v>
      </c>
      <c r="K327" s="16">
        <v>-0.26185189362551736</v>
      </c>
    </row>
    <row r="328" spans="1:14" ht="18.75" x14ac:dyDescent="0.3">
      <c r="A328" s="27" t="s">
        <v>6</v>
      </c>
      <c r="B328" s="28"/>
      <c r="C328" s="16">
        <v>5.5273726492127445E-2</v>
      </c>
      <c r="D328" s="16">
        <v>-6.1487472779570868E-2</v>
      </c>
      <c r="E328" s="16">
        <v>-3.2652387716975428E-3</v>
      </c>
      <c r="G328" s="27" t="s">
        <v>6</v>
      </c>
      <c r="H328" s="28"/>
      <c r="I328" s="16">
        <v>-0.25499938878094752</v>
      </c>
      <c r="J328" s="16">
        <v>-0.38798585555237602</v>
      </c>
      <c r="K328" s="16">
        <v>-3.3904720311076872E-2</v>
      </c>
    </row>
    <row r="329" spans="1:14" ht="18.75" x14ac:dyDescent="0.3">
      <c r="A329" s="27" t="s">
        <v>10</v>
      </c>
      <c r="B329" s="28"/>
      <c r="C329" s="17">
        <v>7.1498993991857634E-2</v>
      </c>
      <c r="D329" s="17">
        <v>-6.1487472779570868E-2</v>
      </c>
      <c r="E329" s="17">
        <v>0.29259366246172824</v>
      </c>
      <c r="G329" s="27" t="s">
        <v>10</v>
      </c>
      <c r="H329" s="28"/>
      <c r="I329" s="16">
        <v>-0.40703506198750261</v>
      </c>
      <c r="J329" s="16">
        <v>-0.54002152875893106</v>
      </c>
      <c r="K329" s="16">
        <v>-0.18594039351763195</v>
      </c>
    </row>
    <row r="330" spans="1:14" ht="18.75" x14ac:dyDescent="0.3">
      <c r="A330" s="27" t="s">
        <v>7</v>
      </c>
      <c r="B330" s="28"/>
      <c r="C330" s="17">
        <v>7.9103644811075013E-2</v>
      </c>
      <c r="D330" s="17">
        <v>-5.3882821960353489E-2</v>
      </c>
      <c r="E330" s="17">
        <v>0.30019831328094565</v>
      </c>
      <c r="G330" s="27" t="s">
        <v>7</v>
      </c>
      <c r="H330" s="28"/>
      <c r="I330" s="16">
        <v>-0.32671934868181102</v>
      </c>
      <c r="J330" s="16">
        <v>-0.45970581545323952</v>
      </c>
      <c r="K330" s="16">
        <v>-0.10562468021194037</v>
      </c>
    </row>
    <row r="331" spans="1:14" ht="18.75" x14ac:dyDescent="0.3">
      <c r="A331" s="27" t="s">
        <v>9</v>
      </c>
      <c r="B331" s="28"/>
      <c r="C331" s="16">
        <v>0.12462155040679915</v>
      </c>
      <c r="D331" s="16">
        <v>-8.9448423080728645E-2</v>
      </c>
      <c r="E331" s="16">
        <v>-0.20205538386168043</v>
      </c>
      <c r="G331" s="27" t="s">
        <v>9</v>
      </c>
      <c r="H331" s="28"/>
      <c r="I331" s="17">
        <v>0.12462155040679915</v>
      </c>
      <c r="J331" s="17">
        <v>-8.9448423080728645E-2</v>
      </c>
      <c r="K331" s="17">
        <v>-0.20205538386168043</v>
      </c>
    </row>
    <row r="333" spans="1:14" x14ac:dyDescent="0.25">
      <c r="A333" s="34" t="s">
        <v>42</v>
      </c>
      <c r="B333" s="35"/>
      <c r="C333" s="35"/>
      <c r="D333" s="35"/>
      <c r="E333" s="36"/>
    </row>
    <row r="334" spans="1:14" ht="18.75" x14ac:dyDescent="0.3">
      <c r="A334" s="38" t="s">
        <v>2</v>
      </c>
      <c r="B334" s="38"/>
      <c r="C334" s="2" t="s">
        <v>3</v>
      </c>
      <c r="D334" s="2" t="s">
        <v>4</v>
      </c>
      <c r="E334" s="2" t="s">
        <v>5</v>
      </c>
      <c r="F334" s="2" t="s">
        <v>11</v>
      </c>
      <c r="G334" s="2" t="s">
        <v>12</v>
      </c>
      <c r="H334" s="2" t="s">
        <v>13</v>
      </c>
      <c r="I334" s="2" t="s">
        <v>16</v>
      </c>
      <c r="J334" s="2" t="s">
        <v>15</v>
      </c>
      <c r="K334" s="2" t="s">
        <v>17</v>
      </c>
      <c r="L334" s="2" t="s">
        <v>22</v>
      </c>
      <c r="M334" s="11" t="s">
        <v>12</v>
      </c>
      <c r="N334" s="11" t="s">
        <v>13</v>
      </c>
    </row>
    <row r="335" spans="1:14" ht="18.75" x14ac:dyDescent="0.3">
      <c r="A335" s="27" t="s">
        <v>8</v>
      </c>
      <c r="B335" s="28"/>
      <c r="C335" s="17">
        <v>-0.482946562095388</v>
      </c>
      <c r="D335" s="17">
        <v>-0.61593302886681656</v>
      </c>
      <c r="E335" s="17">
        <v>-0.26185189362551736</v>
      </c>
      <c r="F335" s="14">
        <v>0.33159558662130195</v>
      </c>
      <c r="G335" s="14">
        <v>0.17278757363064834</v>
      </c>
      <c r="H335" s="14">
        <v>0.36253699246509352</v>
      </c>
      <c r="I335" s="14">
        <v>0.30506714495845888</v>
      </c>
      <c r="J335" s="21">
        <f>(C335/4)^2 + (D335/2)^2 + E335^2</f>
        <v>0.17798712457251659</v>
      </c>
      <c r="K335" s="14">
        <f>(J335-$J$336)/($J$335-$J$336)</f>
        <v>1</v>
      </c>
      <c r="L335" s="18">
        <f>IF(F335&lt;K335,1,0)</f>
        <v>1</v>
      </c>
      <c r="M335" s="18">
        <f>IF(G335&lt;$B$341,1,0)</f>
        <v>1</v>
      </c>
      <c r="N335" s="18">
        <f>IF(H335&lt;0.5,1,0)</f>
        <v>1</v>
      </c>
    </row>
    <row r="336" spans="1:14" ht="18.75" x14ac:dyDescent="0.3">
      <c r="A336" s="50" t="s">
        <v>6</v>
      </c>
      <c r="B336" s="51"/>
      <c r="C336" s="17">
        <v>-0.25499938878094752</v>
      </c>
      <c r="D336" s="17">
        <v>-0.38798585555237602</v>
      </c>
      <c r="E336" s="17">
        <v>-3.3904720311076872E-2</v>
      </c>
      <c r="F336" s="14">
        <v>9.2079991615908741E-2</v>
      </c>
      <c r="G336" s="14">
        <v>0.34332852723800433</v>
      </c>
      <c r="H336" s="14">
        <v>0.52209022639992708</v>
      </c>
      <c r="I336" s="14">
        <v>0.39667866711170907</v>
      </c>
      <c r="J336" s="13">
        <f t="shared" ref="J336:J339" si="87">(C336/4)^2 + (D336/2)^2 + E336^2</f>
        <v>4.28468291039657E-2</v>
      </c>
      <c r="K336" s="14">
        <f t="shared" ref="K336:K339" si="88">(J336-$J$336)/($J$335-$J$336)</f>
        <v>0</v>
      </c>
      <c r="L336" s="18">
        <f t="shared" ref="L336:L339" si="89">IF(F336&lt;K336,1,0)</f>
        <v>0</v>
      </c>
      <c r="M336" s="18">
        <f t="shared" ref="M336:M339" si="90">IF(G336&lt;$B$341,1,0)</f>
        <v>1</v>
      </c>
      <c r="N336" s="18">
        <f t="shared" ref="N336:N339" si="91">IF(H336&lt;0.5,1,0)</f>
        <v>0</v>
      </c>
    </row>
    <row r="337" spans="1:14" ht="18.75" x14ac:dyDescent="0.3">
      <c r="A337" s="27" t="s">
        <v>10</v>
      </c>
      <c r="B337" s="28"/>
      <c r="C337" s="17">
        <v>-0.40703506198750261</v>
      </c>
      <c r="D337" s="17">
        <v>-0.54002152875893106</v>
      </c>
      <c r="E337" s="17">
        <v>-0.18594039351763195</v>
      </c>
      <c r="F337" s="14">
        <v>1.4520965649225337E-2</v>
      </c>
      <c r="G337" s="14">
        <v>0.88541306109147944</v>
      </c>
      <c r="H337" s="14">
        <v>0.74849904034596115</v>
      </c>
      <c r="I337" s="14">
        <v>0.22067060081004775</v>
      </c>
      <c r="J337" s="21">
        <f t="shared" si="87"/>
        <v>0.11783448917772321</v>
      </c>
      <c r="K337" s="14">
        <f t="shared" si="88"/>
        <v>0.55488749535262216</v>
      </c>
      <c r="L337" s="18">
        <f t="shared" si="89"/>
        <v>1</v>
      </c>
      <c r="M337" s="18">
        <f t="shared" si="90"/>
        <v>0</v>
      </c>
      <c r="N337" s="18">
        <f t="shared" si="91"/>
        <v>0</v>
      </c>
    </row>
    <row r="338" spans="1:14" ht="18.75" x14ac:dyDescent="0.3">
      <c r="A338" s="27" t="s">
        <v>7</v>
      </c>
      <c r="B338" s="28"/>
      <c r="C338" s="17">
        <v>-0.32671934868181102</v>
      </c>
      <c r="D338" s="17">
        <v>-0.45970581545323952</v>
      </c>
      <c r="E338" s="17">
        <v>-0.10562468021194037</v>
      </c>
      <c r="F338" s="14">
        <v>0.93477794708823292</v>
      </c>
      <c r="G338" s="14">
        <v>1.1262176328123319E-2</v>
      </c>
      <c r="H338" s="14">
        <v>0.3523415459607141</v>
      </c>
      <c r="I338" s="14">
        <v>0.37107206766571488</v>
      </c>
      <c r="J338" s="21">
        <f t="shared" si="87"/>
        <v>7.0660528060448313E-2</v>
      </c>
      <c r="K338" s="14">
        <f t="shared" si="88"/>
        <v>0.20581351298699258</v>
      </c>
      <c r="L338" s="18">
        <f t="shared" si="89"/>
        <v>0</v>
      </c>
      <c r="M338" s="18">
        <f t="shared" si="90"/>
        <v>1</v>
      </c>
      <c r="N338" s="18">
        <f t="shared" si="91"/>
        <v>1</v>
      </c>
    </row>
    <row r="339" spans="1:14" ht="18.75" x14ac:dyDescent="0.3">
      <c r="A339" s="27" t="s">
        <v>9</v>
      </c>
      <c r="B339" s="28"/>
      <c r="C339" s="17">
        <v>0.12462155040679915</v>
      </c>
      <c r="D339" s="17">
        <v>-8.9448423080728645E-2</v>
      </c>
      <c r="E339" s="17">
        <v>-0.20205538386168043</v>
      </c>
      <c r="F339" s="14">
        <v>0.75351776271018767</v>
      </c>
      <c r="G339" s="14">
        <v>0.78836212492045321</v>
      </c>
      <c r="H339" s="14">
        <v>0.57690377117052649</v>
      </c>
      <c r="I339" s="14">
        <v>0.4886237133757616</v>
      </c>
      <c r="J339" s="21">
        <f t="shared" si="87"/>
        <v>4.3797291422010436E-2</v>
      </c>
      <c r="K339" s="14">
        <f t="shared" si="88"/>
        <v>7.0331525822801087E-3</v>
      </c>
      <c r="L339" s="18">
        <f t="shared" si="89"/>
        <v>0</v>
      </c>
      <c r="M339" s="18">
        <f t="shared" si="90"/>
        <v>0</v>
      </c>
      <c r="N339" s="18">
        <f t="shared" si="91"/>
        <v>0</v>
      </c>
    </row>
    <row r="341" spans="1:14" x14ac:dyDescent="0.25">
      <c r="A341" s="9" t="s">
        <v>18</v>
      </c>
      <c r="B341" s="3">
        <f>0.2+(18/20)*(0.8-0.2)</f>
        <v>0.74000000000000021</v>
      </c>
    </row>
    <row r="342" spans="1:14" x14ac:dyDescent="0.25">
      <c r="A342" s="9" t="s">
        <v>19</v>
      </c>
      <c r="B342" s="3">
        <f>1-(18/20)</f>
        <v>9.9999999999999978E-2</v>
      </c>
    </row>
    <row r="344" spans="1:14" x14ac:dyDescent="0.25">
      <c r="A344" s="37" t="s">
        <v>23</v>
      </c>
      <c r="B344" s="37"/>
      <c r="C344" s="37"/>
      <c r="D344" s="37"/>
      <c r="E344" s="37"/>
    </row>
    <row r="345" spans="1:14" ht="18.75" x14ac:dyDescent="0.3">
      <c r="A345" s="38" t="s">
        <v>2</v>
      </c>
      <c r="B345" s="38"/>
      <c r="C345" s="2" t="s">
        <v>3</v>
      </c>
      <c r="D345" s="2" t="s">
        <v>4</v>
      </c>
      <c r="E345" s="2" t="s">
        <v>5</v>
      </c>
      <c r="G345" s="38" t="s">
        <v>2</v>
      </c>
      <c r="H345" s="38"/>
      <c r="I345" s="2" t="s">
        <v>3</v>
      </c>
      <c r="J345" s="2" t="s">
        <v>4</v>
      </c>
      <c r="K345" s="2" t="s">
        <v>5</v>
      </c>
    </row>
    <row r="346" spans="1:14" ht="18.75" x14ac:dyDescent="0.3">
      <c r="A346" s="27" t="s">
        <v>6</v>
      </c>
      <c r="B346" s="28"/>
      <c r="C346" s="17">
        <v>-0.25499938878094752</v>
      </c>
      <c r="D346" s="17">
        <v>-0.38798585555237602</v>
      </c>
      <c r="E346" s="17">
        <v>-3.3904720311076872E-2</v>
      </c>
      <c r="G346" s="27" t="s">
        <v>6</v>
      </c>
      <c r="H346" s="28"/>
      <c r="I346" s="16">
        <v>-0.21367085562563115</v>
      </c>
      <c r="J346" s="16">
        <v>-0.34665732239705965</v>
      </c>
      <c r="K346" s="16">
        <v>7.4238128442394927E-3</v>
      </c>
    </row>
    <row r="347" spans="1:14" ht="18.75" x14ac:dyDescent="0.3">
      <c r="A347" s="27" t="s">
        <v>9</v>
      </c>
      <c r="B347" s="28"/>
      <c r="C347" s="17">
        <v>0.12462155040679915</v>
      </c>
      <c r="D347" s="17">
        <v>-8.9448423080728645E-2</v>
      </c>
      <c r="E347" s="17">
        <v>-0.20205538386168043</v>
      </c>
      <c r="G347" s="27" t="s">
        <v>9</v>
      </c>
      <c r="H347" s="28"/>
      <c r="I347" s="17">
        <v>0.12462155040679915</v>
      </c>
      <c r="J347" s="17">
        <v>-8.9448423080728645E-2</v>
      </c>
      <c r="K347" s="17">
        <v>-0.20205538386168043</v>
      </c>
    </row>
    <row r="348" spans="1:14" ht="18.75" x14ac:dyDescent="0.3">
      <c r="A348" s="27" t="s">
        <v>7</v>
      </c>
      <c r="B348" s="28"/>
      <c r="C348" s="17">
        <v>-0.32671934868181102</v>
      </c>
      <c r="D348" s="17">
        <v>-0.45970581545323952</v>
      </c>
      <c r="E348" s="17">
        <v>-0.10562468021194037</v>
      </c>
      <c r="G348" s="27" t="s">
        <v>7</v>
      </c>
      <c r="H348" s="28"/>
      <c r="I348" s="16">
        <v>-0.30657056171466157</v>
      </c>
      <c r="J348" s="16">
        <v>-0.43955702848609007</v>
      </c>
      <c r="K348" s="16">
        <v>-8.5475893244790907E-2</v>
      </c>
    </row>
    <row r="349" spans="1:14" ht="18.75" x14ac:dyDescent="0.3">
      <c r="A349" s="27" t="s">
        <v>10</v>
      </c>
      <c r="B349" s="28"/>
      <c r="C349" s="16">
        <v>-0.17498197924726594</v>
      </c>
      <c r="D349" s="16">
        <v>-0.38798585555237602</v>
      </c>
      <c r="E349" s="16">
        <v>-0.20205538386168043</v>
      </c>
      <c r="G349" s="27" t="s">
        <v>10</v>
      </c>
      <c r="H349" s="28"/>
      <c r="I349" s="17">
        <v>-0.17498197924726594</v>
      </c>
      <c r="J349" s="17">
        <v>-0.38798585555237602</v>
      </c>
      <c r="K349" s="17">
        <v>-0.20205538386168043</v>
      </c>
    </row>
    <row r="350" spans="1:14" ht="18.75" x14ac:dyDescent="0.3">
      <c r="A350" s="27" t="s">
        <v>8</v>
      </c>
      <c r="B350" s="28"/>
      <c r="C350" s="16">
        <v>-0.17498197924726594</v>
      </c>
      <c r="D350" s="16">
        <v>-0.45970581545323952</v>
      </c>
      <c r="E350" s="16">
        <v>-3.3904720311076872E-2</v>
      </c>
      <c r="G350" s="27" t="s">
        <v>8</v>
      </c>
      <c r="H350" s="28"/>
      <c r="I350" s="16">
        <v>-0.33297253079756395</v>
      </c>
      <c r="J350" s="16">
        <v>-0.46595899756899245</v>
      </c>
      <c r="K350" s="16">
        <v>-0.1118778623276933</v>
      </c>
    </row>
    <row r="352" spans="1:14" x14ac:dyDescent="0.25">
      <c r="A352" s="34" t="s">
        <v>43</v>
      </c>
      <c r="B352" s="35"/>
      <c r="C352" s="35"/>
      <c r="D352" s="35"/>
      <c r="E352" s="36"/>
    </row>
    <row r="353" spans="1:14" ht="18.75" x14ac:dyDescent="0.3">
      <c r="A353" s="38" t="s">
        <v>2</v>
      </c>
      <c r="B353" s="38"/>
      <c r="C353" s="2" t="s">
        <v>3</v>
      </c>
      <c r="D353" s="2" t="s">
        <v>4</v>
      </c>
      <c r="E353" s="2" t="s">
        <v>5</v>
      </c>
      <c r="F353" s="2" t="s">
        <v>11</v>
      </c>
      <c r="G353" s="2" t="s">
        <v>12</v>
      </c>
      <c r="H353" s="2" t="s">
        <v>13</v>
      </c>
      <c r="I353" s="2" t="s">
        <v>16</v>
      </c>
      <c r="J353" s="2" t="s">
        <v>15</v>
      </c>
      <c r="K353" s="2" t="s">
        <v>17</v>
      </c>
      <c r="L353" s="2" t="s">
        <v>22</v>
      </c>
      <c r="M353" s="11" t="s">
        <v>12</v>
      </c>
      <c r="N353" s="11" t="s">
        <v>13</v>
      </c>
    </row>
    <row r="354" spans="1:14" ht="18.75" x14ac:dyDescent="0.3">
      <c r="A354" s="50" t="s">
        <v>6</v>
      </c>
      <c r="B354" s="51"/>
      <c r="C354" s="17">
        <v>-0.21367085562563115</v>
      </c>
      <c r="D354" s="17">
        <v>-0.34665732239705965</v>
      </c>
      <c r="E354" s="17">
        <v>7.4238128442394927E-3</v>
      </c>
      <c r="F354" s="14">
        <v>0.441791123253096</v>
      </c>
      <c r="G354" s="14">
        <v>0.75089265698942709</v>
      </c>
      <c r="H354" s="14">
        <v>0.13212362454245818</v>
      </c>
      <c r="I354" s="14">
        <v>5.838277343072007E-2</v>
      </c>
      <c r="J354" s="13">
        <f>(C354/4)^2 + (D354/2)^2 + E354^2</f>
        <v>3.2951389949007863E-2</v>
      </c>
      <c r="K354" s="14">
        <f>(J354-$J$354)/($J$357-$J$354)</f>
        <v>0</v>
      </c>
      <c r="L354" s="18">
        <f>IF(F354&lt;K354,1,0)</f>
        <v>0</v>
      </c>
      <c r="M354" s="18">
        <f>IF(G354&lt;$B$341,1,0)</f>
        <v>0</v>
      </c>
      <c r="N354" s="18">
        <f>IF(H354&lt;0.5,1,0)</f>
        <v>1</v>
      </c>
    </row>
    <row r="355" spans="1:14" ht="18.75" x14ac:dyDescent="0.3">
      <c r="A355" s="27" t="s">
        <v>9</v>
      </c>
      <c r="B355" s="28"/>
      <c r="C355" s="17">
        <v>0.12462155040679915</v>
      </c>
      <c r="D355" s="17">
        <v>-8.9448423080728645E-2</v>
      </c>
      <c r="E355" s="17">
        <v>-0.20205538386168043</v>
      </c>
      <c r="F355" s="14">
        <v>0.67345079123078389</v>
      </c>
      <c r="G355" s="14">
        <v>0.80525086151272418</v>
      </c>
      <c r="H355" s="14">
        <v>0.66747147614496505</v>
      </c>
      <c r="I355" s="14">
        <v>0.15112457456567252</v>
      </c>
      <c r="J355" s="21">
        <f t="shared" ref="J355:J358" si="92">(C355/4)^2 + (D355/2)^2 + E355^2</f>
        <v>4.3797291422010436E-2</v>
      </c>
      <c r="K355" s="14">
        <f t="shared" ref="K355:K358" si="93">(J355-$J$354)/($J$357-$J$354)</f>
        <v>0.22871075609611377</v>
      </c>
      <c r="L355" s="18">
        <f t="shared" ref="L355:L358" si="94">IF(F355&lt;K355,1,0)</f>
        <v>0</v>
      </c>
      <c r="M355" s="18">
        <f t="shared" ref="M355:M358" si="95">IF(G355&lt;$B$341,1,0)</f>
        <v>0</v>
      </c>
      <c r="N355" s="18">
        <f t="shared" ref="N355:N358" si="96">IF(H355&lt;0.5,1,0)</f>
        <v>0</v>
      </c>
    </row>
    <row r="356" spans="1:14" ht="18.75" x14ac:dyDescent="0.3">
      <c r="A356" s="27" t="s">
        <v>7</v>
      </c>
      <c r="B356" s="28"/>
      <c r="C356" s="17">
        <v>-0.30657056171466157</v>
      </c>
      <c r="D356" s="17">
        <v>-0.43955702848609007</v>
      </c>
      <c r="E356" s="17">
        <v>-8.5475893244790907E-2</v>
      </c>
      <c r="F356" s="14">
        <v>0.56320142862225442</v>
      </c>
      <c r="G356" s="14">
        <v>0.35052913717238599</v>
      </c>
      <c r="H356" s="14">
        <v>0.24702321803122251</v>
      </c>
      <c r="I356" s="14">
        <v>0.63241023020843967</v>
      </c>
      <c r="J356" s="21">
        <f t="shared" si="92"/>
        <v>6.1482817980752939E-2</v>
      </c>
      <c r="K356" s="14">
        <f t="shared" si="93"/>
        <v>0.60165072436673828</v>
      </c>
      <c r="L356" s="18">
        <f t="shared" si="94"/>
        <v>1</v>
      </c>
      <c r="M356" s="18">
        <f t="shared" si="95"/>
        <v>1</v>
      </c>
      <c r="N356" s="18">
        <f t="shared" si="96"/>
        <v>1</v>
      </c>
    </row>
    <row r="357" spans="1:14" ht="18.75" x14ac:dyDescent="0.3">
      <c r="A357" s="27" t="s">
        <v>10</v>
      </c>
      <c r="B357" s="28"/>
      <c r="C357" s="17">
        <v>-0.17498197924726594</v>
      </c>
      <c r="D357" s="17">
        <v>-0.38798585555237602</v>
      </c>
      <c r="E357" s="17">
        <v>-0.20205538386168043</v>
      </c>
      <c r="F357" s="14">
        <v>5.5963294054046542E-2</v>
      </c>
      <c r="G357" s="14">
        <v>0.36170272857240249</v>
      </c>
      <c r="H357" s="14">
        <v>0.69440983062194506</v>
      </c>
      <c r="I357" s="14">
        <v>0.79859369006385716</v>
      </c>
      <c r="J357" s="21">
        <f t="shared" si="92"/>
        <v>8.0373302490998999E-2</v>
      </c>
      <c r="K357" s="14">
        <f t="shared" si="93"/>
        <v>1</v>
      </c>
      <c r="L357" s="18">
        <f t="shared" si="94"/>
        <v>1</v>
      </c>
      <c r="M357" s="18">
        <f t="shared" si="95"/>
        <v>1</v>
      </c>
      <c r="N357" s="18">
        <f t="shared" si="96"/>
        <v>0</v>
      </c>
    </row>
    <row r="358" spans="1:14" ht="18.75" x14ac:dyDescent="0.3">
      <c r="A358" s="27" t="s">
        <v>8</v>
      </c>
      <c r="B358" s="28"/>
      <c r="C358" s="17">
        <v>-0.33297253079756395</v>
      </c>
      <c r="D358" s="17">
        <v>-0.46595899756899245</v>
      </c>
      <c r="E358" s="17">
        <v>-0.1118778623276933</v>
      </c>
      <c r="F358" s="14">
        <v>0.89874373659465212</v>
      </c>
      <c r="G358" s="14">
        <v>0.12516907441578962</v>
      </c>
      <c r="H358" s="14">
        <v>0.4853144483440327</v>
      </c>
      <c r="I358" s="14">
        <v>0.96353285439200054</v>
      </c>
      <c r="J358" s="21">
        <f t="shared" si="92"/>
        <v>7.3725522074497785E-2</v>
      </c>
      <c r="K358" s="14">
        <f t="shared" si="93"/>
        <v>0.85981627352935752</v>
      </c>
      <c r="L358" s="18">
        <f t="shared" si="94"/>
        <v>0</v>
      </c>
      <c r="M358" s="18">
        <f t="shared" si="95"/>
        <v>1</v>
      </c>
      <c r="N358" s="18">
        <f t="shared" si="96"/>
        <v>1</v>
      </c>
    </row>
    <row r="360" spans="1:14" x14ac:dyDescent="0.25">
      <c r="A360" s="9" t="s">
        <v>18</v>
      </c>
      <c r="B360" s="3">
        <f>0.2+(19/20)*(0.8-0.2)</f>
        <v>0.77</v>
      </c>
    </row>
    <row r="361" spans="1:14" x14ac:dyDescent="0.25">
      <c r="A361" s="9" t="s">
        <v>19</v>
      </c>
      <c r="B361" s="3">
        <f>1-(19/20)</f>
        <v>5.0000000000000044E-2</v>
      </c>
    </row>
    <row r="363" spans="1:14" x14ac:dyDescent="0.25">
      <c r="A363" s="37" t="s">
        <v>23</v>
      </c>
      <c r="B363" s="37"/>
      <c r="C363" s="37"/>
      <c r="D363" s="37"/>
      <c r="E363" s="37"/>
    </row>
    <row r="364" spans="1:14" ht="18.75" x14ac:dyDescent="0.3">
      <c r="A364" s="38" t="s">
        <v>2</v>
      </c>
      <c r="B364" s="38"/>
      <c r="C364" s="2" t="s">
        <v>3</v>
      </c>
      <c r="D364" s="2" t="s">
        <v>4</v>
      </c>
      <c r="E364" s="2" t="s">
        <v>5</v>
      </c>
      <c r="G364" s="29" t="s">
        <v>2</v>
      </c>
      <c r="H364" s="29"/>
      <c r="I364" s="23" t="s">
        <v>3</v>
      </c>
      <c r="J364" s="23" t="s">
        <v>4</v>
      </c>
      <c r="K364" s="23" t="s">
        <v>5</v>
      </c>
    </row>
    <row r="365" spans="1:14" ht="18.75" x14ac:dyDescent="0.3">
      <c r="A365" s="27" t="s">
        <v>6</v>
      </c>
      <c r="B365" s="28"/>
      <c r="C365" s="17">
        <v>-0.25499938878094752</v>
      </c>
      <c r="D365" s="17">
        <v>-0.38798585555237602</v>
      </c>
      <c r="E365" s="17">
        <v>-3.3904720311076872E-2</v>
      </c>
      <c r="G365" s="30" t="s">
        <v>6</v>
      </c>
      <c r="H365" s="31"/>
      <c r="I365" s="17">
        <v>-0.25499938878094752</v>
      </c>
      <c r="J365" s="17">
        <v>-0.38798585555237602</v>
      </c>
      <c r="K365" s="17">
        <v>-3.3904720311076872E-2</v>
      </c>
    </row>
    <row r="366" spans="1:14" ht="18.75" x14ac:dyDescent="0.3">
      <c r="A366" s="27" t="s">
        <v>9</v>
      </c>
      <c r="B366" s="28"/>
      <c r="C366" s="17">
        <v>0.12462155040679915</v>
      </c>
      <c r="D366" s="17">
        <v>-8.9448423080728645E-2</v>
      </c>
      <c r="E366" s="17">
        <v>-0.20205538386168043</v>
      </c>
      <c r="G366" s="30" t="s">
        <v>9</v>
      </c>
      <c r="H366" s="31"/>
      <c r="I366" s="17">
        <v>0.12462155040679915</v>
      </c>
      <c r="J366" s="17">
        <v>-8.9448423080728645E-2</v>
      </c>
      <c r="K366" s="17">
        <v>-0.20205538386168043</v>
      </c>
    </row>
    <row r="367" spans="1:14" ht="18.75" x14ac:dyDescent="0.3">
      <c r="A367" s="27" t="s">
        <v>7</v>
      </c>
      <c r="B367" s="28"/>
      <c r="C367" s="16">
        <v>5.5273726492127445E-2</v>
      </c>
      <c r="D367" s="16">
        <v>-0.43955702848609007</v>
      </c>
      <c r="E367" s="16">
        <v>-0.1118778623276933</v>
      </c>
      <c r="G367" s="30" t="s">
        <v>7</v>
      </c>
      <c r="H367" s="31"/>
      <c r="I367" s="24">
        <v>-0.22851734273925955</v>
      </c>
      <c r="J367" s="24">
        <v>-0.36150380951068806</v>
      </c>
      <c r="K367" s="24">
        <v>-7.4226742693889146E-3</v>
      </c>
    </row>
    <row r="368" spans="1:14" ht="18.75" x14ac:dyDescent="0.3">
      <c r="A368" s="27" t="s">
        <v>8</v>
      </c>
      <c r="B368" s="28"/>
      <c r="C368" s="17">
        <v>-0.17498197924726594</v>
      </c>
      <c r="D368" s="17">
        <v>-0.38798585555237602</v>
      </c>
      <c r="E368" s="17">
        <v>-0.20205538386168043</v>
      </c>
      <c r="G368" s="30" t="s">
        <v>8</v>
      </c>
      <c r="H368" s="31"/>
      <c r="I368" s="24">
        <v>-0.16229281790254735</v>
      </c>
      <c r="J368" s="24">
        <v>-0.29527928467397585</v>
      </c>
      <c r="K368" s="24">
        <v>5.8801850567323316E-2</v>
      </c>
    </row>
    <row r="369" spans="1:14" ht="18.75" x14ac:dyDescent="0.3">
      <c r="A369" s="27" t="s">
        <v>10</v>
      </c>
      <c r="B369" s="28"/>
      <c r="C369" s="16">
        <v>5.5273726492127397E-2</v>
      </c>
      <c r="D369" s="16">
        <v>-0.34665732239705965</v>
      </c>
      <c r="E369" s="16">
        <v>-3.3904720311076872E-2</v>
      </c>
      <c r="G369" s="30" t="s">
        <v>10</v>
      </c>
      <c r="H369" s="31"/>
      <c r="I369" s="24">
        <v>-0.31471812679371902</v>
      </c>
      <c r="J369" s="24">
        <v>-0.44770459356514752</v>
      </c>
      <c r="K369" s="24">
        <v>-9.3623458323848358E-2</v>
      </c>
    </row>
    <row r="371" spans="1:14" x14ac:dyDescent="0.25">
      <c r="A371" s="34" t="s">
        <v>43</v>
      </c>
      <c r="B371" s="35"/>
      <c r="C371" s="35"/>
      <c r="D371" s="35"/>
      <c r="E371" s="36"/>
    </row>
    <row r="372" spans="1:14" ht="18.75" x14ac:dyDescent="0.3">
      <c r="A372" s="29" t="s">
        <v>2</v>
      </c>
      <c r="B372" s="29"/>
      <c r="C372" s="23" t="s">
        <v>3</v>
      </c>
      <c r="D372" s="23" t="s">
        <v>4</v>
      </c>
      <c r="E372" s="23" t="s">
        <v>5</v>
      </c>
      <c r="F372" s="2" t="s">
        <v>11</v>
      </c>
      <c r="G372" s="2" t="s">
        <v>12</v>
      </c>
      <c r="H372" s="2" t="s">
        <v>13</v>
      </c>
      <c r="I372" s="2" t="s">
        <v>16</v>
      </c>
      <c r="J372" s="2" t="s">
        <v>15</v>
      </c>
      <c r="K372" s="2" t="s">
        <v>17</v>
      </c>
      <c r="L372" s="2" t="s">
        <v>22</v>
      </c>
      <c r="M372" s="11" t="s">
        <v>12</v>
      </c>
      <c r="N372" s="11" t="s">
        <v>13</v>
      </c>
    </row>
    <row r="373" spans="1:14" ht="18.75" x14ac:dyDescent="0.3">
      <c r="A373" s="30" t="s">
        <v>6</v>
      </c>
      <c r="B373" s="31"/>
      <c r="C373" s="17">
        <v>-0.25499938878094752</v>
      </c>
      <c r="D373" s="17">
        <v>-0.38798585555237602</v>
      </c>
      <c r="E373" s="17">
        <v>-3.3904720311076872E-2</v>
      </c>
      <c r="F373" s="14">
        <v>0.441791123253096</v>
      </c>
      <c r="G373" s="14">
        <v>0.75089265698942709</v>
      </c>
      <c r="H373" s="14">
        <v>0.13212362454245818</v>
      </c>
      <c r="I373" s="14">
        <v>5.838277343072007E-2</v>
      </c>
      <c r="J373" s="21">
        <f>(C373/4)^2 + (D373/2)^2 + E373^2</f>
        <v>4.28468291039657E-2</v>
      </c>
      <c r="K373" s="14">
        <f>(J373-$J$376)/($J$377-$J$376)</f>
        <v>0.41781181499245384</v>
      </c>
      <c r="L373" s="18">
        <f>IF(F373&lt;K373,1,0)</f>
        <v>0</v>
      </c>
      <c r="M373" s="18">
        <f>IF(G373&lt;$B$378,1,0)</f>
        <v>0</v>
      </c>
      <c r="N373" s="18">
        <f>IF(H373&lt;0.5,1,0)</f>
        <v>1</v>
      </c>
    </row>
    <row r="374" spans="1:14" ht="18.75" x14ac:dyDescent="0.3">
      <c r="A374" s="30" t="s">
        <v>9</v>
      </c>
      <c r="B374" s="31"/>
      <c r="C374" s="17">
        <v>0.12462155040679915</v>
      </c>
      <c r="D374" s="17">
        <v>-8.9448423080728645E-2</v>
      </c>
      <c r="E374" s="17">
        <v>-0.20205538386168043</v>
      </c>
      <c r="F374" s="14">
        <v>0.67345079123078389</v>
      </c>
      <c r="G374" s="14">
        <v>0.80525086151272418</v>
      </c>
      <c r="H374" s="14">
        <v>0.66747147614496505</v>
      </c>
      <c r="I374" s="14">
        <v>0.15112457456567252</v>
      </c>
      <c r="J374" s="21">
        <f t="shared" ref="J374:J377" si="97">(C374/4)^2 + (D374/2)^2 + E374^2</f>
        <v>4.3797291422010436E-2</v>
      </c>
      <c r="K374" s="14">
        <f t="shared" ref="K374:K377" si="98">(J374-$J$376)/($J$377-$J$376)</f>
        <v>0.44271625977405432</v>
      </c>
      <c r="L374" s="18">
        <f t="shared" ref="L374:L377" si="99">IF(F374&lt;K374,1,0)</f>
        <v>0</v>
      </c>
      <c r="M374" s="18">
        <f t="shared" ref="M374:M377" si="100">IF(G374&lt;$B$378,1,0)</f>
        <v>0</v>
      </c>
      <c r="N374" s="18">
        <f t="shared" ref="N374:N377" si="101">IF(H374&lt;0.5,1,0)</f>
        <v>0</v>
      </c>
    </row>
    <row r="375" spans="1:14" ht="18.75" x14ac:dyDescent="0.3">
      <c r="A375" s="30" t="s">
        <v>7</v>
      </c>
      <c r="B375" s="31"/>
      <c r="C375" s="17">
        <v>-0.22851734273925955</v>
      </c>
      <c r="D375" s="17">
        <v>-0.36150380951068806</v>
      </c>
      <c r="E375" s="17">
        <v>-7.4226742693889146E-3</v>
      </c>
      <c r="F375" s="14">
        <v>0.56320142862225442</v>
      </c>
      <c r="G375" s="14">
        <v>0.35052913717238599</v>
      </c>
      <c r="H375" s="14">
        <v>0.24702321803122251</v>
      </c>
      <c r="I375" s="14">
        <v>0.63241023020843967</v>
      </c>
      <c r="J375" s="21">
        <f t="shared" si="97"/>
        <v>3.599010816178267E-2</v>
      </c>
      <c r="K375" s="14">
        <f t="shared" si="98"/>
        <v>0.23814890269654129</v>
      </c>
      <c r="L375" s="18">
        <f t="shared" si="99"/>
        <v>0</v>
      </c>
      <c r="M375" s="18">
        <f t="shared" si="100"/>
        <v>0</v>
      </c>
      <c r="N375" s="18">
        <f t="shared" si="101"/>
        <v>1</v>
      </c>
    </row>
    <row r="376" spans="1:14" ht="18.75" x14ac:dyDescent="0.3">
      <c r="A376" s="32" t="s">
        <v>8</v>
      </c>
      <c r="B376" s="33"/>
      <c r="C376" s="17">
        <v>-0.16229281790254735</v>
      </c>
      <c r="D376" s="17">
        <v>-0.29527928467397585</v>
      </c>
      <c r="E376" s="17">
        <v>5.8801850567323316E-2</v>
      </c>
      <c r="F376" s="14">
        <v>5.5963294054046542E-2</v>
      </c>
      <c r="G376" s="14">
        <v>0.36170272857240249</v>
      </c>
      <c r="H376" s="14">
        <v>0.69440983062194506</v>
      </c>
      <c r="I376" s="14">
        <v>0.79859369006385716</v>
      </c>
      <c r="J376" s="13">
        <f t="shared" si="97"/>
        <v>2.6901306540957372E-2</v>
      </c>
      <c r="K376" s="14">
        <f t="shared" si="98"/>
        <v>0</v>
      </c>
      <c r="L376" s="18">
        <f t="shared" si="99"/>
        <v>0</v>
      </c>
      <c r="M376" s="18">
        <f t="shared" si="100"/>
        <v>0</v>
      </c>
      <c r="N376" s="18">
        <f t="shared" si="101"/>
        <v>0</v>
      </c>
    </row>
    <row r="377" spans="1:14" ht="18.75" x14ac:dyDescent="0.3">
      <c r="A377" s="30" t="s">
        <v>10</v>
      </c>
      <c r="B377" s="31"/>
      <c r="C377" s="17">
        <v>-0.31471812679371902</v>
      </c>
      <c r="D377" s="17">
        <v>-0.44770459356514752</v>
      </c>
      <c r="E377" s="17">
        <v>-9.3623458323848358E-2</v>
      </c>
      <c r="F377" s="14">
        <v>0.89874373659465212</v>
      </c>
      <c r="G377" s="14">
        <v>0.12516907441578962</v>
      </c>
      <c r="H377" s="14">
        <v>0.4853144483440327</v>
      </c>
      <c r="I377" s="14">
        <v>0.96353285439200054</v>
      </c>
      <c r="J377" s="21">
        <f t="shared" si="97"/>
        <v>6.5065671431635067E-2</v>
      </c>
      <c r="K377" s="14">
        <f t="shared" si="98"/>
        <v>1</v>
      </c>
      <c r="L377" s="18">
        <f t="shared" si="99"/>
        <v>1</v>
      </c>
      <c r="M377" s="18">
        <f t="shared" si="100"/>
        <v>0</v>
      </c>
      <c r="N377" s="18">
        <f t="shared" si="101"/>
        <v>1</v>
      </c>
    </row>
    <row r="379" spans="1:14" x14ac:dyDescent="0.25">
      <c r="A379" s="9" t="s">
        <v>18</v>
      </c>
      <c r="B379" s="3">
        <f>0.2+(20/20)*(0.8-0.2)</f>
        <v>0.8</v>
      </c>
    </row>
    <row r="380" spans="1:14" x14ac:dyDescent="0.25">
      <c r="A380" s="9" t="s">
        <v>19</v>
      </c>
      <c r="B380" s="3">
        <f>1-(20/20)</f>
        <v>0</v>
      </c>
    </row>
    <row r="382" spans="1:14" x14ac:dyDescent="0.25">
      <c r="A382" s="37" t="s">
        <v>23</v>
      </c>
      <c r="B382" s="37"/>
      <c r="C382" s="37"/>
      <c r="D382" s="37"/>
      <c r="E382" s="37"/>
    </row>
    <row r="383" spans="1:14" ht="18.75" x14ac:dyDescent="0.3">
      <c r="A383" s="38" t="s">
        <v>2</v>
      </c>
      <c r="B383" s="38"/>
      <c r="C383" s="2" t="s">
        <v>3</v>
      </c>
      <c r="D383" s="2" t="s">
        <v>4</v>
      </c>
      <c r="E383" s="2" t="s">
        <v>5</v>
      </c>
      <c r="G383" s="29" t="s">
        <v>2</v>
      </c>
      <c r="H383" s="29"/>
      <c r="I383" s="23" t="s">
        <v>3</v>
      </c>
      <c r="J383" s="23" t="s">
        <v>4</v>
      </c>
      <c r="K383" s="23" t="s">
        <v>5</v>
      </c>
      <c r="L383" s="2" t="s">
        <v>15</v>
      </c>
    </row>
    <row r="384" spans="1:14" ht="18.75" x14ac:dyDescent="0.3">
      <c r="A384" s="27" t="s">
        <v>8</v>
      </c>
      <c r="B384" s="28"/>
      <c r="C384" s="17">
        <v>-0.16229281790254735</v>
      </c>
      <c r="D384" s="17">
        <v>-0.29527928467397585</v>
      </c>
      <c r="E384" s="17">
        <v>5.8801850567323316E-2</v>
      </c>
      <c r="G384" s="30" t="s">
        <v>8</v>
      </c>
      <c r="H384" s="31"/>
      <c r="I384" s="17">
        <v>-0.16229281790254735</v>
      </c>
      <c r="J384" s="17">
        <v>-0.29527928467397585</v>
      </c>
      <c r="K384" s="17">
        <v>5.8801850567323316E-2</v>
      </c>
      <c r="L384" s="26">
        <f>(I384/4)^2 + (J384/2)^2 + K384^2</f>
        <v>2.6901306540957372E-2</v>
      </c>
    </row>
    <row r="385" spans="1:12" ht="18.75" x14ac:dyDescent="0.3">
      <c r="A385" s="27" t="s">
        <v>7</v>
      </c>
      <c r="B385" s="28"/>
      <c r="C385" s="17">
        <v>-0.22851734273925955</v>
      </c>
      <c r="D385" s="17">
        <v>-0.36150380951068806</v>
      </c>
      <c r="E385" s="17">
        <v>-7.4226742693889146E-3</v>
      </c>
      <c r="G385" s="30" t="s">
        <v>7</v>
      </c>
      <c r="H385" s="31"/>
      <c r="I385" s="17">
        <v>-0.22851734273925955</v>
      </c>
      <c r="J385" s="17">
        <v>-0.36150380951068806</v>
      </c>
      <c r="K385" s="17">
        <v>-7.4226742693889146E-3</v>
      </c>
      <c r="L385" s="25">
        <f t="shared" ref="L385:L388" si="102">(I385/4)^2 + (J385/2)^2 + K385^2</f>
        <v>3.599010816178267E-2</v>
      </c>
    </row>
    <row r="386" spans="1:12" ht="18.75" x14ac:dyDescent="0.3">
      <c r="A386" s="27" t="s">
        <v>6</v>
      </c>
      <c r="B386" s="28"/>
      <c r="C386" s="17">
        <v>-0.25499938878094752</v>
      </c>
      <c r="D386" s="17">
        <v>-0.38798585555237602</v>
      </c>
      <c r="E386" s="17">
        <v>-3.3904720311076872E-2</v>
      </c>
      <c r="G386" s="30" t="s">
        <v>6</v>
      </c>
      <c r="H386" s="31"/>
      <c r="I386" s="17">
        <v>-0.25499938878094752</v>
      </c>
      <c r="J386" s="17">
        <v>-0.38798585555237602</v>
      </c>
      <c r="K386" s="17">
        <v>-3.3904720311076872E-2</v>
      </c>
      <c r="L386" s="25">
        <f t="shared" si="102"/>
        <v>4.28468291039657E-2</v>
      </c>
    </row>
    <row r="387" spans="1:12" ht="18.75" x14ac:dyDescent="0.3">
      <c r="A387" s="27" t="s">
        <v>9</v>
      </c>
      <c r="B387" s="28"/>
      <c r="C387" s="17">
        <v>0.12462155040679915</v>
      </c>
      <c r="D387" s="17">
        <v>-8.9448423080728645E-2</v>
      </c>
      <c r="E387" s="17">
        <v>-0.20205538386168043</v>
      </c>
      <c r="G387" s="30" t="s">
        <v>9</v>
      </c>
      <c r="H387" s="31"/>
      <c r="I387" s="17">
        <v>0.12462155040679915</v>
      </c>
      <c r="J387" s="17">
        <v>-8.9448423080728645E-2</v>
      </c>
      <c r="K387" s="17">
        <v>-0.20205538386168043</v>
      </c>
      <c r="L387" s="25">
        <f t="shared" si="102"/>
        <v>4.3797291422010436E-2</v>
      </c>
    </row>
    <row r="388" spans="1:12" ht="18.75" x14ac:dyDescent="0.3">
      <c r="A388" s="27" t="s">
        <v>10</v>
      </c>
      <c r="B388" s="28"/>
      <c r="C388" s="16">
        <v>0.12462155040679915</v>
      </c>
      <c r="D388" s="16">
        <v>-0.38798585555237602</v>
      </c>
      <c r="E388" s="16">
        <v>-9.3623458323848358E-2</v>
      </c>
      <c r="G388" s="30" t="s">
        <v>10</v>
      </c>
      <c r="H388" s="31"/>
      <c r="I388" s="17">
        <v>0.12462155040679915</v>
      </c>
      <c r="J388" s="17">
        <v>-0.38798585555237602</v>
      </c>
      <c r="K388" s="17">
        <v>-9.3623458323848358E-2</v>
      </c>
      <c r="L388" s="25">
        <f t="shared" si="102"/>
        <v>4.7369266152306813E-2</v>
      </c>
    </row>
  </sheetData>
  <mergeCells count="400">
    <mergeCell ref="A365:B365"/>
    <mergeCell ref="A366:B366"/>
    <mergeCell ref="A367:B367"/>
    <mergeCell ref="A368:B368"/>
    <mergeCell ref="A369:B369"/>
    <mergeCell ref="G364:H364"/>
    <mergeCell ref="G365:H365"/>
    <mergeCell ref="G366:H366"/>
    <mergeCell ref="G367:H367"/>
    <mergeCell ref="G368:H368"/>
    <mergeCell ref="G369:H369"/>
    <mergeCell ref="A353:B353"/>
    <mergeCell ref="A354:B354"/>
    <mergeCell ref="A355:B355"/>
    <mergeCell ref="A356:B356"/>
    <mergeCell ref="A357:B357"/>
    <mergeCell ref="A358:B358"/>
    <mergeCell ref="A352:E352"/>
    <mergeCell ref="A363:E363"/>
    <mergeCell ref="A364:B364"/>
    <mergeCell ref="A346:B346"/>
    <mergeCell ref="A347:B347"/>
    <mergeCell ref="A348:B348"/>
    <mergeCell ref="A349:B349"/>
    <mergeCell ref="A350:B350"/>
    <mergeCell ref="G345:H345"/>
    <mergeCell ref="G346:H346"/>
    <mergeCell ref="G347:H347"/>
    <mergeCell ref="G348:H348"/>
    <mergeCell ref="G349:H349"/>
    <mergeCell ref="G350:H350"/>
    <mergeCell ref="A334:B334"/>
    <mergeCell ref="A335:B335"/>
    <mergeCell ref="A336:B336"/>
    <mergeCell ref="A337:B337"/>
    <mergeCell ref="A338:B338"/>
    <mergeCell ref="A339:B339"/>
    <mergeCell ref="A333:E333"/>
    <mergeCell ref="A344:E344"/>
    <mergeCell ref="A345:B345"/>
    <mergeCell ref="A327:B327"/>
    <mergeCell ref="A328:B328"/>
    <mergeCell ref="A329:B329"/>
    <mergeCell ref="A330:B330"/>
    <mergeCell ref="A331:B331"/>
    <mergeCell ref="G326:H326"/>
    <mergeCell ref="G327:H327"/>
    <mergeCell ref="G328:H328"/>
    <mergeCell ref="G329:H329"/>
    <mergeCell ref="G330:H330"/>
    <mergeCell ref="G331:H331"/>
    <mergeCell ref="A315:B315"/>
    <mergeCell ref="A316:B316"/>
    <mergeCell ref="A317:B317"/>
    <mergeCell ref="A318:B318"/>
    <mergeCell ref="A319:B319"/>
    <mergeCell ref="A320:B320"/>
    <mergeCell ref="A314:E314"/>
    <mergeCell ref="A325:E325"/>
    <mergeCell ref="A326:B326"/>
    <mergeCell ref="A306:E306"/>
    <mergeCell ref="A307:B307"/>
    <mergeCell ref="A308:B308"/>
    <mergeCell ref="A309:B309"/>
    <mergeCell ref="A310:B310"/>
    <mergeCell ref="A311:B311"/>
    <mergeCell ref="A312:B312"/>
    <mergeCell ref="G307:H307"/>
    <mergeCell ref="G308:H308"/>
    <mergeCell ref="G309:H309"/>
    <mergeCell ref="G310:H310"/>
    <mergeCell ref="G311:H311"/>
    <mergeCell ref="G312:H312"/>
    <mergeCell ref="G288:H288"/>
    <mergeCell ref="G289:H289"/>
    <mergeCell ref="G290:H290"/>
    <mergeCell ref="G291:H291"/>
    <mergeCell ref="G292:H292"/>
    <mergeCell ref="G293:H293"/>
    <mergeCell ref="A296:B296"/>
    <mergeCell ref="A297:B297"/>
    <mergeCell ref="A298:B298"/>
    <mergeCell ref="A295:E295"/>
    <mergeCell ref="G270:H270"/>
    <mergeCell ref="G271:H271"/>
    <mergeCell ref="G272:H272"/>
    <mergeCell ref="G273:H273"/>
    <mergeCell ref="G274:H274"/>
    <mergeCell ref="G275:H275"/>
    <mergeCell ref="A278:B278"/>
    <mergeCell ref="A262:B262"/>
    <mergeCell ref="A263:B263"/>
    <mergeCell ref="A264:B264"/>
    <mergeCell ref="A277:E277"/>
    <mergeCell ref="A274:B274"/>
    <mergeCell ref="A275:B275"/>
    <mergeCell ref="G255:H255"/>
    <mergeCell ref="A259:B259"/>
    <mergeCell ref="A260:B260"/>
    <mergeCell ref="A261:B261"/>
    <mergeCell ref="A251:B251"/>
    <mergeCell ref="A252:B252"/>
    <mergeCell ref="A253:B253"/>
    <mergeCell ref="A254:B254"/>
    <mergeCell ref="A255:B255"/>
    <mergeCell ref="A7:B7"/>
    <mergeCell ref="A1:E1"/>
    <mergeCell ref="A3:B3"/>
    <mergeCell ref="A4:B4"/>
    <mergeCell ref="A5:B5"/>
    <mergeCell ref="A6:B6"/>
    <mergeCell ref="A16:B16"/>
    <mergeCell ref="A17:B17"/>
    <mergeCell ref="A18:B18"/>
    <mergeCell ref="A8:B8"/>
    <mergeCell ref="A13:B13"/>
    <mergeCell ref="A14:B14"/>
    <mergeCell ref="A15:B15"/>
    <mergeCell ref="A25:B25"/>
    <mergeCell ref="A26:B26"/>
    <mergeCell ref="A27:B27"/>
    <mergeCell ref="A31:E31"/>
    <mergeCell ref="A32:B32"/>
    <mergeCell ref="G18:H18"/>
    <mergeCell ref="A12:E12"/>
    <mergeCell ref="A22:B22"/>
    <mergeCell ref="A23:B23"/>
    <mergeCell ref="A24:B24"/>
    <mergeCell ref="A19:E19"/>
    <mergeCell ref="G13:H13"/>
    <mergeCell ref="G14:H14"/>
    <mergeCell ref="G15:H15"/>
    <mergeCell ref="G16:H16"/>
    <mergeCell ref="G17:H17"/>
    <mergeCell ref="G32:H32"/>
    <mergeCell ref="G33:H33"/>
    <mergeCell ref="G34:H34"/>
    <mergeCell ref="G35:H35"/>
    <mergeCell ref="G36:H36"/>
    <mergeCell ref="A33:B33"/>
    <mergeCell ref="A34:B34"/>
    <mergeCell ref="A35:B35"/>
    <mergeCell ref="A36:B36"/>
    <mergeCell ref="A51:E51"/>
    <mergeCell ref="A46:B46"/>
    <mergeCell ref="A47:B47"/>
    <mergeCell ref="A39:E39"/>
    <mergeCell ref="A52:B52"/>
    <mergeCell ref="A53:B53"/>
    <mergeCell ref="G37:H37"/>
    <mergeCell ref="A42:B42"/>
    <mergeCell ref="A43:B43"/>
    <mergeCell ref="A44:B44"/>
    <mergeCell ref="A45:B45"/>
    <mergeCell ref="A37:B37"/>
    <mergeCell ref="G52:H52"/>
    <mergeCell ref="G53:H53"/>
    <mergeCell ref="G54:H54"/>
    <mergeCell ref="G55:H55"/>
    <mergeCell ref="G56:H56"/>
    <mergeCell ref="A54:B54"/>
    <mergeCell ref="A55:B55"/>
    <mergeCell ref="A56:B56"/>
    <mergeCell ref="A57:B57"/>
    <mergeCell ref="A66:B66"/>
    <mergeCell ref="A67:B67"/>
    <mergeCell ref="A59:E59"/>
    <mergeCell ref="A71:E71"/>
    <mergeCell ref="A72:B72"/>
    <mergeCell ref="G57:H57"/>
    <mergeCell ref="A62:B62"/>
    <mergeCell ref="A63:B63"/>
    <mergeCell ref="A64:B64"/>
    <mergeCell ref="A65:B65"/>
    <mergeCell ref="G72:H72"/>
    <mergeCell ref="G73:H73"/>
    <mergeCell ref="G74:H74"/>
    <mergeCell ref="G75:H75"/>
    <mergeCell ref="G76:H76"/>
    <mergeCell ref="A73:B73"/>
    <mergeCell ref="A74:B74"/>
    <mergeCell ref="A75:B75"/>
    <mergeCell ref="A76:B76"/>
    <mergeCell ref="A85:B85"/>
    <mergeCell ref="A86:B86"/>
    <mergeCell ref="A79:E79"/>
    <mergeCell ref="A91:E91"/>
    <mergeCell ref="A92:B92"/>
    <mergeCell ref="G77:H77"/>
    <mergeCell ref="A81:B81"/>
    <mergeCell ref="A82:B82"/>
    <mergeCell ref="A83:B83"/>
    <mergeCell ref="A84:B84"/>
    <mergeCell ref="A77:B77"/>
    <mergeCell ref="G92:H92"/>
    <mergeCell ref="G93:H93"/>
    <mergeCell ref="G94:H94"/>
    <mergeCell ref="G95:H95"/>
    <mergeCell ref="G96:H96"/>
    <mergeCell ref="A93:B93"/>
    <mergeCell ref="A94:B94"/>
    <mergeCell ref="A95:B95"/>
    <mergeCell ref="A96:B96"/>
    <mergeCell ref="A105:B105"/>
    <mergeCell ref="A106:B106"/>
    <mergeCell ref="A99:E99"/>
    <mergeCell ref="A111:E111"/>
    <mergeCell ref="A112:B112"/>
    <mergeCell ref="G97:H97"/>
    <mergeCell ref="A101:B101"/>
    <mergeCell ref="A102:B102"/>
    <mergeCell ref="A103:B103"/>
    <mergeCell ref="A104:B104"/>
    <mergeCell ref="A97:B97"/>
    <mergeCell ref="G112:H112"/>
    <mergeCell ref="G113:H113"/>
    <mergeCell ref="G114:H114"/>
    <mergeCell ref="G115:H115"/>
    <mergeCell ref="G116:H116"/>
    <mergeCell ref="A113:B113"/>
    <mergeCell ref="A114:B114"/>
    <mergeCell ref="A115:B115"/>
    <mergeCell ref="A116:B116"/>
    <mergeCell ref="A125:B125"/>
    <mergeCell ref="A126:B126"/>
    <mergeCell ref="A119:E119"/>
    <mergeCell ref="A131:E131"/>
    <mergeCell ref="A132:B132"/>
    <mergeCell ref="G117:H117"/>
    <mergeCell ref="A121:B121"/>
    <mergeCell ref="A122:B122"/>
    <mergeCell ref="A123:B123"/>
    <mergeCell ref="A124:B124"/>
    <mergeCell ref="A117:B117"/>
    <mergeCell ref="G132:H132"/>
    <mergeCell ref="G133:H133"/>
    <mergeCell ref="G134:H134"/>
    <mergeCell ref="G135:H135"/>
    <mergeCell ref="G136:H136"/>
    <mergeCell ref="A133:B133"/>
    <mergeCell ref="A134:B134"/>
    <mergeCell ref="A135:B135"/>
    <mergeCell ref="A136:B136"/>
    <mergeCell ref="A145:B145"/>
    <mergeCell ref="A146:B146"/>
    <mergeCell ref="A139:E139"/>
    <mergeCell ref="A151:E151"/>
    <mergeCell ref="A152:B152"/>
    <mergeCell ref="G137:H137"/>
    <mergeCell ref="A141:B141"/>
    <mergeCell ref="A142:B142"/>
    <mergeCell ref="A143:B143"/>
    <mergeCell ref="A144:B144"/>
    <mergeCell ref="A137:B137"/>
    <mergeCell ref="G152:H152"/>
    <mergeCell ref="G153:H153"/>
    <mergeCell ref="G154:H154"/>
    <mergeCell ref="G155:H155"/>
    <mergeCell ref="G156:H156"/>
    <mergeCell ref="A153:B153"/>
    <mergeCell ref="A154:B154"/>
    <mergeCell ref="A155:B155"/>
    <mergeCell ref="A156:B156"/>
    <mergeCell ref="A165:B165"/>
    <mergeCell ref="A166:B166"/>
    <mergeCell ref="A159:E159"/>
    <mergeCell ref="A171:E171"/>
    <mergeCell ref="A172:B172"/>
    <mergeCell ref="G157:H157"/>
    <mergeCell ref="A161:B161"/>
    <mergeCell ref="A162:B162"/>
    <mergeCell ref="A163:B163"/>
    <mergeCell ref="A164:B164"/>
    <mergeCell ref="A157:B157"/>
    <mergeCell ref="G172:H172"/>
    <mergeCell ref="G173:H173"/>
    <mergeCell ref="G174:H174"/>
    <mergeCell ref="G175:H175"/>
    <mergeCell ref="G176:H176"/>
    <mergeCell ref="A173:B173"/>
    <mergeCell ref="A174:B174"/>
    <mergeCell ref="A175:B175"/>
    <mergeCell ref="A176:B176"/>
    <mergeCell ref="A184:B184"/>
    <mergeCell ref="A185:B185"/>
    <mergeCell ref="A186:B186"/>
    <mergeCell ref="A191:E191"/>
    <mergeCell ref="A192:B192"/>
    <mergeCell ref="G177:H177"/>
    <mergeCell ref="A179:E179"/>
    <mergeCell ref="A181:B181"/>
    <mergeCell ref="A182:B182"/>
    <mergeCell ref="A183:B183"/>
    <mergeCell ref="A177:B177"/>
    <mergeCell ref="G192:H192"/>
    <mergeCell ref="G193:H193"/>
    <mergeCell ref="G194:H194"/>
    <mergeCell ref="G195:H195"/>
    <mergeCell ref="G196:H196"/>
    <mergeCell ref="A193:B193"/>
    <mergeCell ref="A194:B194"/>
    <mergeCell ref="A195:B195"/>
    <mergeCell ref="A196:B196"/>
    <mergeCell ref="A203:B203"/>
    <mergeCell ref="A204:B204"/>
    <mergeCell ref="A205:B205"/>
    <mergeCell ref="A210:E210"/>
    <mergeCell ref="A211:B211"/>
    <mergeCell ref="G197:H197"/>
    <mergeCell ref="A199:E199"/>
    <mergeCell ref="A200:B200"/>
    <mergeCell ref="A201:B201"/>
    <mergeCell ref="A202:B202"/>
    <mergeCell ref="A197:B197"/>
    <mergeCell ref="G211:H211"/>
    <mergeCell ref="G212:H212"/>
    <mergeCell ref="G213:H213"/>
    <mergeCell ref="G214:H214"/>
    <mergeCell ref="G215:H215"/>
    <mergeCell ref="A212:B212"/>
    <mergeCell ref="A213:B213"/>
    <mergeCell ref="A214:B214"/>
    <mergeCell ref="A215:B215"/>
    <mergeCell ref="A224:B224"/>
    <mergeCell ref="A225:B225"/>
    <mergeCell ref="A219:E219"/>
    <mergeCell ref="A230:E230"/>
    <mergeCell ref="A231:B231"/>
    <mergeCell ref="G216:H216"/>
    <mergeCell ref="A220:B220"/>
    <mergeCell ref="A221:B221"/>
    <mergeCell ref="A222:B222"/>
    <mergeCell ref="A223:B223"/>
    <mergeCell ref="A216:B216"/>
    <mergeCell ref="G231:H231"/>
    <mergeCell ref="G232:H232"/>
    <mergeCell ref="G233:H233"/>
    <mergeCell ref="G234:H234"/>
    <mergeCell ref="G235:H235"/>
    <mergeCell ref="A232:B232"/>
    <mergeCell ref="A233:B233"/>
    <mergeCell ref="A234:B234"/>
    <mergeCell ref="A235:B235"/>
    <mergeCell ref="A238:E238"/>
    <mergeCell ref="A249:E249"/>
    <mergeCell ref="A250:B250"/>
    <mergeCell ref="A372:B372"/>
    <mergeCell ref="A373:B373"/>
    <mergeCell ref="A374:B374"/>
    <mergeCell ref="A375:B375"/>
    <mergeCell ref="G236:H236"/>
    <mergeCell ref="A239:B239"/>
    <mergeCell ref="A240:B240"/>
    <mergeCell ref="A241:B241"/>
    <mergeCell ref="A242:B242"/>
    <mergeCell ref="A236:B236"/>
    <mergeCell ref="A257:E257"/>
    <mergeCell ref="A269:E269"/>
    <mergeCell ref="A270:B270"/>
    <mergeCell ref="A271:B271"/>
    <mergeCell ref="A272:B272"/>
    <mergeCell ref="A273:B273"/>
    <mergeCell ref="G250:H250"/>
    <mergeCell ref="G251:H251"/>
    <mergeCell ref="G252:H252"/>
    <mergeCell ref="G253:H253"/>
    <mergeCell ref="G254:H254"/>
    <mergeCell ref="A371:E371"/>
    <mergeCell ref="A382:E382"/>
    <mergeCell ref="A383:B383"/>
    <mergeCell ref="A384:B384"/>
    <mergeCell ref="A385:B385"/>
    <mergeCell ref="A386:B386"/>
    <mergeCell ref="A387:B387"/>
    <mergeCell ref="A243:B243"/>
    <mergeCell ref="A244:B244"/>
    <mergeCell ref="A279:B279"/>
    <mergeCell ref="A280:B280"/>
    <mergeCell ref="A281:B281"/>
    <mergeCell ref="A282:B282"/>
    <mergeCell ref="A283:B283"/>
    <mergeCell ref="A288:B288"/>
    <mergeCell ref="A289:B289"/>
    <mergeCell ref="A290:B290"/>
    <mergeCell ref="A291:B291"/>
    <mergeCell ref="A292:B292"/>
    <mergeCell ref="A287:E287"/>
    <mergeCell ref="A293:B293"/>
    <mergeCell ref="A299:B299"/>
    <mergeCell ref="A300:B300"/>
    <mergeCell ref="A301:B301"/>
    <mergeCell ref="A388:B388"/>
    <mergeCell ref="G383:H383"/>
    <mergeCell ref="G384:H384"/>
    <mergeCell ref="G385:H385"/>
    <mergeCell ref="G386:H386"/>
    <mergeCell ref="G387:H387"/>
    <mergeCell ref="G388:H388"/>
    <mergeCell ref="A376:B376"/>
    <mergeCell ref="A377:B37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 Cuon</dc:creator>
  <cp:lastModifiedBy>Goi Cuon</cp:lastModifiedBy>
  <dcterms:created xsi:type="dcterms:W3CDTF">2024-08-08T05:18:13Z</dcterms:created>
  <dcterms:modified xsi:type="dcterms:W3CDTF">2024-08-21T04:39:12Z</dcterms:modified>
</cp:coreProperties>
</file>