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730" activeTab="1"/>
  </bookViews>
  <sheets>
    <sheet name="汇总" sheetId="8" r:id="rId1"/>
    <sheet name="月报" sheetId="1" r:id="rId2"/>
    <sheet name="费用明细" sheetId="4" r:id="rId3"/>
    <sheet name="折旧、垫付费用" sheetId="6" r:id="rId4"/>
    <sheet name="往期费用" sheetId="15" r:id="rId5"/>
    <sheet name="客服提成" sheetId="12" r:id="rId6"/>
    <sheet name="销售考核表" sheetId="10" r:id="rId7"/>
    <sheet name="存量、新增提成" sheetId="13" r:id="rId8"/>
  </sheets>
  <definedNames>
    <definedName name="_xlnm._FilterDatabase" localSheetId="1" hidden="1">月报!$A$1:$AT$131</definedName>
    <definedName name="_xlnm._FilterDatabase" localSheetId="2" hidden="1">费用明细!$A$1:$G$53</definedName>
    <definedName name="_xlnm._FilterDatabase" localSheetId="3" hidden="1">折旧、垫付费用!$A$1:$I$36</definedName>
    <definedName name="_xlnm._FilterDatabase" localSheetId="4" hidden="1">往期费用!$A$1:$F$28</definedName>
  </definedNames>
  <calcPr calcId="144525"/>
</workbook>
</file>

<file path=xl/comments1.xml><?xml version="1.0" encoding="utf-8"?>
<comments xmlns="http://schemas.openxmlformats.org/spreadsheetml/2006/main">
  <authors>
    <author>作者</author>
    <author>China</author>
    <author>Administrator</author>
  </authors>
  <commentLis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正常回款应该与“应收金额”一致</t>
        </r>
      </text>
    </comment>
    <comment ref="AE1" authorId="1">
      <text>
        <r>
          <rPr>
            <b/>
            <sz val="9"/>
            <rFont val="Tahoma"/>
            <charset val="134"/>
          </rPr>
          <t>China:</t>
        </r>
        <r>
          <rPr>
            <sz val="9"/>
            <rFont val="Tahoma"/>
            <charset val="134"/>
          </rPr>
          <t xml:space="preserve">
</t>
        </r>
      </text>
    </comment>
    <comment ref="R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补上月差额10240.15（3月林文丽对公宁波裕米）</t>
        </r>
      </text>
    </comment>
  </commentList>
</comments>
</file>

<file path=xl/sharedStrings.xml><?xml version="1.0" encoding="utf-8"?>
<sst xmlns="http://schemas.openxmlformats.org/spreadsheetml/2006/main" count="347">
  <si>
    <t>序号</t>
  </si>
  <si>
    <t>事业部</t>
  </si>
  <si>
    <t>销售</t>
  </si>
  <si>
    <t>10月提成</t>
  </si>
  <si>
    <t>事业三部</t>
  </si>
  <si>
    <t>白月</t>
  </si>
  <si>
    <t>崔伯阳</t>
  </si>
  <si>
    <t>范利伟</t>
  </si>
  <si>
    <t>郭宁</t>
  </si>
  <si>
    <t>郭毅</t>
  </si>
  <si>
    <t>郝曼曼</t>
  </si>
  <si>
    <t>靳艳飞</t>
  </si>
  <si>
    <t>孔维丽</t>
  </si>
  <si>
    <t>李木子</t>
  </si>
  <si>
    <t>李晓静</t>
  </si>
  <si>
    <t>刘博</t>
  </si>
  <si>
    <t>陆永</t>
  </si>
  <si>
    <t>马芳鑫</t>
  </si>
  <si>
    <t>彭学峰</t>
  </si>
  <si>
    <t>王海洋</t>
  </si>
  <si>
    <t>王杨</t>
  </si>
  <si>
    <t>幺凤媛</t>
  </si>
  <si>
    <t>尹响</t>
  </si>
  <si>
    <t>张航</t>
  </si>
  <si>
    <t>张虎玲</t>
  </si>
  <si>
    <t>张亮</t>
  </si>
  <si>
    <t>张乔</t>
  </si>
  <si>
    <t>赵伟</t>
  </si>
  <si>
    <t>赵云龙</t>
  </si>
  <si>
    <t>朱洪</t>
  </si>
  <si>
    <t>公司名称</t>
  </si>
  <si>
    <t>项目类型</t>
  </si>
  <si>
    <t>开票类型</t>
  </si>
  <si>
    <t>签约公司</t>
  </si>
  <si>
    <t>部门</t>
  </si>
  <si>
    <t>客服</t>
  </si>
  <si>
    <t>首次账单日</t>
  </si>
  <si>
    <t>服务人数</t>
  </si>
  <si>
    <t>回款金额</t>
  </si>
  <si>
    <t>回款服务费</t>
  </si>
  <si>
    <t>工资</t>
  </si>
  <si>
    <t>个税</t>
  </si>
  <si>
    <t>社保</t>
  </si>
  <si>
    <t>公积金</t>
  </si>
  <si>
    <t>残保金</t>
  </si>
  <si>
    <t>服务费</t>
  </si>
  <si>
    <t>第三方费用</t>
  </si>
  <si>
    <t>税点</t>
  </si>
  <si>
    <t>商保</t>
  </si>
  <si>
    <t>工伤替代险</t>
  </si>
  <si>
    <t>赔偿金</t>
  </si>
  <si>
    <t>其他</t>
  </si>
  <si>
    <t>培训费返款</t>
  </si>
  <si>
    <t>备注</t>
  </si>
  <si>
    <t>费用</t>
  </si>
  <si>
    <t>垫款利息</t>
  </si>
  <si>
    <t>毛利润1</t>
  </si>
  <si>
    <t>风险金</t>
  </si>
  <si>
    <t>毛利润2</t>
  </si>
  <si>
    <t>日期</t>
  </si>
  <si>
    <t>签约时长</t>
  </si>
  <si>
    <t>深圳华大基因股份有限公司</t>
  </si>
  <si>
    <t>招聘</t>
  </si>
  <si>
    <t>全额发票</t>
  </si>
  <si>
    <t>点米立德（深圳）科技有限公司</t>
  </si>
  <si>
    <t>北京顶全便利店有限公司</t>
  </si>
  <si>
    <t>点米（北京）科技有限公司</t>
  </si>
  <si>
    <t>河南宅急送快运有限公司（郑州基地）</t>
  </si>
  <si>
    <t>项目外包1</t>
  </si>
  <si>
    <t>马鞍山裕米企业管理服务有限公司</t>
  </si>
  <si>
    <t>广州宅急送快运有限公司福州分公司</t>
  </si>
  <si>
    <t>上海宅急送物流有限公司合肥分公司</t>
  </si>
  <si>
    <t>武汉宅急送快运有限公司长沙分公司</t>
  </si>
  <si>
    <t>成都宅急送快运有限公司（四川分公司)</t>
  </si>
  <si>
    <t>成都宅急送快运有限公司贵阳分公司</t>
  </si>
  <si>
    <t>玖客企业管理（北京）有限公司</t>
  </si>
  <si>
    <t>北京颉鼎餐饮管理有限公司</t>
  </si>
  <si>
    <t>南通国力建设工程有限公司</t>
  </si>
  <si>
    <t>无责派遣</t>
  </si>
  <si>
    <t>差额发票</t>
  </si>
  <si>
    <t>宁波裕米企业服务有限公司</t>
  </si>
  <si>
    <t>宁波裕米企业服务有限公司（南通国力）</t>
  </si>
  <si>
    <t>人事代理1</t>
  </si>
  <si>
    <t>方正宽带网络服务有限公司</t>
  </si>
  <si>
    <t>宁波裕米企业服务有限公司（方正宽带）</t>
  </si>
  <si>
    <t>方正宽带网络服务有限公司湖州分公司</t>
  </si>
  <si>
    <t>富思特新材料科技发展股份有限公司</t>
  </si>
  <si>
    <t>成都富思特新材料有限公司</t>
  </si>
  <si>
    <t>厦门富思特新材料科技有限公司</t>
  </si>
  <si>
    <t>太原市富思特新材料科技有限公司</t>
  </si>
  <si>
    <t>乐播新瑞（北京）文化传媒有限公司</t>
  </si>
  <si>
    <t>北京万慧达知识产权代理有限公司</t>
  </si>
  <si>
    <t>项目外包2</t>
  </si>
  <si>
    <t>北京东兴联永同昌投资管理有限公司西国贸大酒店</t>
  </si>
  <si>
    <t>安徽英恒劳务服务有限公司</t>
  </si>
  <si>
    <t>紫梧桐（北京）资产管理有限公司</t>
  </si>
  <si>
    <t>河北富思特新型建材有限公司</t>
  </si>
  <si>
    <t>重庆霁彩科技有限公司北京分公司</t>
  </si>
  <si>
    <t>北京明致鸿丰彩体育科技股份有限公司</t>
  </si>
  <si>
    <t>北京明致信息科技有限公司</t>
  </si>
  <si>
    <t>鼎点视讯科技有限公司</t>
  </si>
  <si>
    <t>广州点米立德企业管理咨询有限公司</t>
  </si>
  <si>
    <t>斯维登置业顾问集团有限公司</t>
  </si>
  <si>
    <t>北京宅急送快运股份有限公司-开发</t>
  </si>
  <si>
    <t>沈阳宅急送快运有限公司（沈阳基地）</t>
  </si>
  <si>
    <t>西安宅急送快运有限公司兰州分公司</t>
  </si>
  <si>
    <t>乌鲁木齐宅急送快运有限公司</t>
  </si>
  <si>
    <t>成都宅急送快运有限公司（成都基地）</t>
  </si>
  <si>
    <t>广州宅急送快运有限公司（虎门基地）</t>
  </si>
  <si>
    <t>上海宅急送物流有限公司南京分公司</t>
  </si>
  <si>
    <t>武汉宅急送快运有限公司南昌分公司</t>
  </si>
  <si>
    <t>西安宅急送快运有限公司银川分公司</t>
  </si>
  <si>
    <t>上海宅急送物流有限公司（上海基地）</t>
  </si>
  <si>
    <t>北京宅急送快运股份有限公司天津分公司</t>
  </si>
  <si>
    <t>武汉宅急送快运有限公司（武汉基地）</t>
  </si>
  <si>
    <t>西安宅急送快运有限公司（西安基地）</t>
  </si>
  <si>
    <t>成都宅急送快运有限公司昆明分公司</t>
  </si>
  <si>
    <t>上海宅急送物流有限公司杭州分公司</t>
  </si>
  <si>
    <t>成都宅急送快运有限公司重庆分公司</t>
  </si>
  <si>
    <t>北京宅急送快运股份有限公司北京分公司（北京基地）</t>
  </si>
  <si>
    <t>北京宅急送快运股份有限公司济南分公司</t>
  </si>
  <si>
    <t>北京宅急送快运股份有限公司菏泽分公司</t>
  </si>
  <si>
    <t>北京宅急送快运股份有限公司临沂分公司</t>
  </si>
  <si>
    <t>北京宅急送快运股份有限公司青岛分公司</t>
  </si>
  <si>
    <t>北京宅急送快运股份有限公司泰安分公司</t>
  </si>
  <si>
    <t>北京宅急送快运股份有限公司威海分公司</t>
  </si>
  <si>
    <t>北京宅急送快运股份有限公司潍坊分公司</t>
  </si>
  <si>
    <t>北京宅急送快运股份有限公司淄博分公司</t>
  </si>
  <si>
    <t>广州宅急送快运有限公司海口分公司</t>
  </si>
  <si>
    <t>三河市首信房产经纪有限公司</t>
  </si>
  <si>
    <t>三河市顺心置地房产经纪有限公司</t>
  </si>
  <si>
    <t>三河市月坤房产经纪有限公司</t>
  </si>
  <si>
    <t>河南宅急送快运有限公司（河南分公司）</t>
  </si>
  <si>
    <t>黄色幺凤媛
紫色马芳馨
蓝色孔维丽</t>
  </si>
  <si>
    <t>河南宅急送快运有限公司（河南分公司）二批次</t>
  </si>
  <si>
    <t>宅急送供应链有限公司</t>
  </si>
  <si>
    <t>沈阳宅急送快运有限公司哈尔滨分公司</t>
  </si>
  <si>
    <t>上海宅急送物流有限公司（上海分公司）</t>
  </si>
  <si>
    <t>北京宅急送快运股份有限公司北京分公司</t>
  </si>
  <si>
    <t>北京宅急送快运股份有限公司北京分公司二批次</t>
  </si>
  <si>
    <t>西安宅急送快运有限公司（陕西分公司）</t>
  </si>
  <si>
    <t>北京宅急送快运股份有限公司呼和浩特分公司</t>
  </si>
  <si>
    <t>武汉宅急送快运有限公司（湖北分公司）</t>
  </si>
  <si>
    <t>北京宅急送快运股份有限公司山西分公司</t>
  </si>
  <si>
    <t>北京宅急送快运股份有限公司石家庄分公司</t>
  </si>
  <si>
    <t>沈阳宅急送快运有限公司</t>
  </si>
  <si>
    <t>广州宅急送快运有限公司南宁分公司</t>
  </si>
  <si>
    <t>沈阳宅急送快运有限公司长春分公司</t>
  </si>
  <si>
    <t>深圳市宅急送快运有限公司</t>
  </si>
  <si>
    <t>北京合和红灯笼餐饮管理有限公司东直门店</t>
  </si>
  <si>
    <t>朱磊</t>
  </si>
  <si>
    <t>锦州银行股份有限公司凌云支行</t>
  </si>
  <si>
    <t>9</t>
  </si>
  <si>
    <t>锦州银行股份有限公司永丰支行</t>
  </si>
  <si>
    <t>业务外包</t>
  </si>
  <si>
    <t>宁波康普赛讯企业管理服务有限公司</t>
  </si>
  <si>
    <t>1</t>
  </si>
  <si>
    <t>雇主1人，35元</t>
  </si>
  <si>
    <t>锦州银行股份有限公司锦州分行</t>
  </si>
  <si>
    <t>点米（北京）科技有限公司锦州分公司</t>
  </si>
  <si>
    <t>3</t>
  </si>
  <si>
    <t>雇主3人，35元+55元*2人=135元</t>
  </si>
  <si>
    <t>锦州新世纪石英玻璃有限公司</t>
  </si>
  <si>
    <t>123</t>
  </si>
  <si>
    <t>锦州亿美斯石英材料科技有限公司</t>
  </si>
  <si>
    <t>11</t>
  </si>
  <si>
    <t>51,213.70</t>
  </si>
  <si>
    <t>锦州银行股份有限公司</t>
  </si>
  <si>
    <t>劳务派遣</t>
  </si>
  <si>
    <t>92</t>
  </si>
  <si>
    <t>雇主责任险共14人，13人*35元+1人*55元=510元</t>
  </si>
  <si>
    <t>雇主责任险共9人，8人*35元+1人*138元=418元</t>
  </si>
  <si>
    <t>雇主责任险共5人，5人*35元=175元</t>
  </si>
  <si>
    <t>雇主责任险共9人，9人*35元=315元</t>
  </si>
  <si>
    <t>锦州银行股份有限公司北镇支行</t>
  </si>
  <si>
    <t>73</t>
  </si>
  <si>
    <t>雇主责任险共7人，5人*35元+2人*55元=285元</t>
  </si>
  <si>
    <t>联通集团财务有限公司</t>
  </si>
  <si>
    <t>哈尔滨淘乐思文化传媒有限公司</t>
  </si>
  <si>
    <t>虎特信息科技（上海）有限公司</t>
  </si>
  <si>
    <t>北京中关天下人力资源有限公司</t>
  </si>
  <si>
    <t>广东美格动力新能源有限公司</t>
  </si>
  <si>
    <t>重庆途家置业顾问有限公司</t>
  </si>
  <si>
    <t>人事代理2</t>
  </si>
  <si>
    <t>河南智慧泊车互联网科技有限公司</t>
  </si>
  <si>
    <t>北京阳光海天停车管理有限公司</t>
  </si>
  <si>
    <t>重庆泊兴停车场管理有限公司</t>
  </si>
  <si>
    <t>武汉泊兴停车场管理有限公司</t>
  </si>
  <si>
    <t>武汉泊海停车场服务有限公司</t>
  </si>
  <si>
    <t>无为县阳光海天停车管理有限公司</t>
  </si>
  <si>
    <t>上海兴垚停车场管理有限公司</t>
  </si>
  <si>
    <t>上海泊兴停车场管理有限公司</t>
  </si>
  <si>
    <t>上海海智停车管理有限公司</t>
  </si>
  <si>
    <t>阳光海天（青岛）停车服务有限公司</t>
  </si>
  <si>
    <t>南京博睿停车场管理有限公司</t>
  </si>
  <si>
    <t>中资停车管理涞水有限公司</t>
  </si>
  <si>
    <t>合肥泊兴停车场管理有限公司</t>
  </si>
  <si>
    <t>成都派汀皇龙停车管理有限公司</t>
  </si>
  <si>
    <t>北京智泊停车服务有限公司</t>
  </si>
  <si>
    <t>北京泊兴停车管理有限公司</t>
  </si>
  <si>
    <t>安泊客（上海）停车场有限公司</t>
  </si>
  <si>
    <t>杭州易海停车管理有限公司</t>
  </si>
  <si>
    <t>远洋控股集团（中国）有限公司</t>
  </si>
  <si>
    <t>北京经纬信息技术公司</t>
  </si>
  <si>
    <t>北京青鸟同文教育科技发展有限公司</t>
  </si>
  <si>
    <t>2号人事部</t>
  </si>
  <si>
    <t>深圳易博</t>
  </si>
  <si>
    <t>彪洋科技（北京）有限公司</t>
  </si>
  <si>
    <t>北京倍舒特科技发展有限公司</t>
  </si>
  <si>
    <t>北京鸿特卓博有限公司</t>
  </si>
  <si>
    <t>北京青青部落教育科技有限公司</t>
  </si>
  <si>
    <t>北京市波司登贸易有限公司（全职工资）</t>
  </si>
  <si>
    <t>北京市波司登贸易有限公司（社保）</t>
  </si>
  <si>
    <t>北京邻鲜连锁便利店有限公（9月全职）</t>
  </si>
  <si>
    <t>北京邻鲜连锁便利店有限公（兼职9-下）</t>
  </si>
  <si>
    <t>北京邻鲜连锁便利店有限公（兼职10-上）</t>
  </si>
  <si>
    <t>北京山海蓝图商业有限公司</t>
  </si>
  <si>
    <t>天津蜂众商贸有限公司（门店工资）</t>
  </si>
  <si>
    <t>慈溪若米多德企业服务有限公司</t>
  </si>
  <si>
    <t>天津蜂众商贸有限公司（门店社保9月）</t>
  </si>
  <si>
    <t>每日优鲜电子商务有限公司</t>
  </si>
  <si>
    <t>重庆富民银行股份有限公司</t>
  </si>
  <si>
    <t>江苏点米谋士企业管理服务有限公司</t>
  </si>
  <si>
    <t>回款金额为19年第二季度90%和第一季度10%总额的50%，各项工资成本也是按照50%来计算的。</t>
  </si>
  <si>
    <t>上海理想信息产业（集团）有限公司</t>
  </si>
  <si>
    <t>科目名称</t>
  </si>
  <si>
    <t>客商名称</t>
  </si>
  <si>
    <t>摘要</t>
  </si>
  <si>
    <t>借方</t>
  </si>
  <si>
    <t>付款公司</t>
  </si>
  <si>
    <t>9月</t>
  </si>
  <si>
    <t>销售费用\社保服务费</t>
  </si>
  <si>
    <t>2019-09-04支付点米网络科技股份有限公司1001A11000000000AWJ6</t>
  </si>
  <si>
    <t>财务费用\手续费</t>
  </si>
  <si>
    <t>20190912支付代发他行同城交易费用-上海理想</t>
  </si>
  <si>
    <t>社会扶贫网科技有限公司</t>
  </si>
  <si>
    <t>20190911支付代发他行同城交易费用-扶贫网</t>
  </si>
  <si>
    <t>7月</t>
  </si>
  <si>
    <t>销售费用\差旅费</t>
  </si>
  <si>
    <t>北京未来橙教育科技有限公司</t>
  </si>
  <si>
    <t>20190701支付事业三部尹响经办报销交通费</t>
  </si>
  <si>
    <t>扶贫网</t>
  </si>
  <si>
    <t>20190709支付代发他行同城交易费用-扶贫网</t>
  </si>
  <si>
    <t>10月</t>
  </si>
  <si>
    <t>管理费用\中介费用\咨询费</t>
  </si>
  <si>
    <t>20191018支付上海尔觅费用-铁科院</t>
  </si>
  <si>
    <t>2019-10-31支付点米（北京）科技有限公司1001A11000000000AWJ6</t>
  </si>
  <si>
    <t>北京宅急送快运股份有限公司</t>
  </si>
  <si>
    <t>20191018支付上海尔觅费用-宅急送</t>
  </si>
  <si>
    <t>点米北京—方正宽带9月工资</t>
  </si>
  <si>
    <t>宁波裕米企业服务有限公司-基准账簿</t>
  </si>
  <si>
    <t>河南华信—方正宽带10月社保公积金#01223151#</t>
  </si>
  <si>
    <t>销售费用\服务费</t>
  </si>
  <si>
    <t>南京点米—方正宽带商保</t>
  </si>
  <si>
    <t>山西源慧—方正宽带网络10月社保公积金</t>
  </si>
  <si>
    <t>点米立德深圳—方正宽带10月社保公积金</t>
  </si>
  <si>
    <t>点米北京—南通国力工资</t>
  </si>
  <si>
    <t>南京点米—南通国力商保</t>
  </si>
  <si>
    <t>20191018支付上海尔觅费用-上海理想</t>
  </si>
  <si>
    <t>深圳华大基因科技有限公司</t>
  </si>
  <si>
    <t>2019-10-10支付江苏邦芒服务外包有限公司1001A11000000000AWJ6</t>
  </si>
  <si>
    <t>2019-10-10支付江苏点米谋士企业管理服务有限公司1001A11000000000AWJ6</t>
  </si>
  <si>
    <t>2019-10-10支付杭州三赢人力资源服务有限公司1001A11000000000AWJ6</t>
  </si>
  <si>
    <t>2019-10-10支付河南华信企业信息服务有限公司1001A11000000000AWJ6</t>
  </si>
  <si>
    <t>2019-10-10支付上海智联易才人力资源顾问有限公司1001A11000000000AWJ6</t>
  </si>
  <si>
    <t>2019-10-16支付江西大唐人力资源管理有限公司1001A11000000000AWJ6</t>
  </si>
  <si>
    <t>2019-10-16支付青岛仁盛达劳务服务有限公司1001A11000000000AWJ6</t>
  </si>
  <si>
    <t>2019-10-16支付青岛仁盛达劳务服务有限公司1001A11000000000AWJ3</t>
  </si>
  <si>
    <t>2019-10-21支付湖南安博人云科技有限公司1001A11000000000AWJ6</t>
  </si>
  <si>
    <t>2019-10-21支付广西远创智才人力资源管理有限公司1001A11000000000AWJ6</t>
  </si>
  <si>
    <t>2019-10-21支付贵阳市外国企业服务总公司1001A11000000000AWJ6</t>
  </si>
  <si>
    <t>2019-10-21支付安徽皖信人力资源管理有限公司1001A11000000000AWJ6</t>
  </si>
  <si>
    <t>2019-10-21支付江苏点米谋士企业管理服务有限公司1001A11000000000AWJ6</t>
  </si>
  <si>
    <t>2019-10-28支付快乐沃克人力资源股份有限公司1001A11000000000AWJ6</t>
  </si>
  <si>
    <t>2019-10-28支付湖北外服鑫中浩人力资源服务有限公司1001A11000000000AWJ6</t>
  </si>
  <si>
    <t>2019-10-28支付四川省道远人力资源管理有限公司1001A11000000000AWJ6</t>
  </si>
  <si>
    <t>2019-10-28支付吉林省外国企业服务有限公司1001A11000000000AWJ6</t>
  </si>
  <si>
    <t>2019-10-28支付广东南油对外服务有限公司1001A11000000000AWJ6</t>
  </si>
  <si>
    <t>2019-10-28支付四川省瑞方人力资源管理有限公司1001A11000000000AWJ6</t>
  </si>
  <si>
    <t>2019-10-28支付云南高创人才服务有限公司1001A11000000000AWJ6</t>
  </si>
  <si>
    <t>2019-10-28支付重庆聚焦优通人力资源管理有限公司1001A11000000000AWJ6</t>
  </si>
  <si>
    <t>2019-10-31支付广州点米立德企业管理咨询有限公司1001A11000000000AWJ6</t>
  </si>
  <si>
    <t>2019-10-31支付广州市锐旗人力资源服务有限公司1001A11000000000AWJ6</t>
  </si>
  <si>
    <t>2019-10-31支付杭州三赢人力资源服务有限公司1001A11000000000AWJ6</t>
  </si>
  <si>
    <t>2019-10-31支付沈阳君航人力资源管理有限公司1001A11000000000AWJ6</t>
  </si>
  <si>
    <t>2019-10-31支付宁夏方胜人力资源服务有限公司1001A11000000000AWJ6</t>
  </si>
  <si>
    <t>2019-10-31支付点米人力资源管理（上海）有限公司1001A11000000000AWJ6</t>
  </si>
  <si>
    <t>2019-10-10支付江苏邦芒服务外包有限公司1001A11000000000AWJ3</t>
  </si>
  <si>
    <t>2019-10-10支付陕西金禾企业服务有限公司1001A11000000000AWJ3</t>
  </si>
  <si>
    <t>2019-10-10支付江苏点米谋士企业管理服务有限公司1001A11000000000AWJ3</t>
  </si>
  <si>
    <t>2019-10-21支付沈阳君航人力资源管理有限公司1001A11000000000AWJ3</t>
  </si>
  <si>
    <t>2019-10-21支付海南昇旭人力资源有限公司1001A11000000000AWJ3</t>
  </si>
  <si>
    <t>2019-10-28支付四川省道远人力资源管理有限公司1001A11000000000AWJ3</t>
  </si>
  <si>
    <t>2019-10-28支付四川省瑞方人力资源管理有限公司1001A11000000000AWJ3</t>
  </si>
  <si>
    <t>2019-10-31支付沈阳君航人力资源管理有限公司1001A11000000000AWJ3</t>
  </si>
  <si>
    <t>天津蜂众商贸有限公司</t>
  </si>
  <si>
    <t>蜂众社保到票15378810#、11676014#</t>
  </si>
  <si>
    <t>慈溪诺米多德企业服务有限公司-基准账簿</t>
  </si>
  <si>
    <t>电脑型号</t>
  </si>
  <si>
    <t>电脑金额</t>
  </si>
  <si>
    <t>预计摊销时间/月</t>
  </si>
  <si>
    <t>客户名字</t>
  </si>
  <si>
    <t>I5-8250U 8G 256G</t>
  </si>
  <si>
    <t>电信</t>
  </si>
  <si>
    <t xml:space="preserve">i5-8250U 4G </t>
  </si>
  <si>
    <t>富民银行</t>
  </si>
  <si>
    <t>i5-8250U 4G</t>
  </si>
  <si>
    <t xml:space="preserve">i5-7200U 4G </t>
  </si>
  <si>
    <t>i5-8250U 8G</t>
  </si>
  <si>
    <t>i5-8300H 8G</t>
  </si>
  <si>
    <t xml:space="preserve">i5八代标压 8G </t>
  </si>
  <si>
    <t>中国电信上海理想信息产业（集团）有限公司</t>
  </si>
  <si>
    <t>垫付时间</t>
  </si>
  <si>
    <t>垫付金额</t>
  </si>
  <si>
    <t>垫付项目</t>
  </si>
  <si>
    <t>记账凭证号码</t>
  </si>
  <si>
    <t>回款时间</t>
  </si>
  <si>
    <t>合计垫付时间</t>
  </si>
  <si>
    <t>垫付利息</t>
  </si>
  <si>
    <t>每日优鲜</t>
  </si>
  <si>
    <t>姓名</t>
  </si>
  <si>
    <t>毛利润</t>
  </si>
  <si>
    <t>提成</t>
  </si>
  <si>
    <t>晓静（团队)</t>
  </si>
  <si>
    <t>木子（团队）</t>
  </si>
  <si>
    <t>幺凤媛（团队）</t>
  </si>
  <si>
    <t>2019年事业三部-个人绩效指标考核表</t>
  </si>
  <si>
    <t>上级</t>
  </si>
  <si>
    <t>回款</t>
  </si>
  <si>
    <t>任务值达成率</t>
  </si>
  <si>
    <t>新业绩提成</t>
  </si>
  <si>
    <t>1月</t>
  </si>
  <si>
    <t>2月</t>
  </si>
  <si>
    <t>3月</t>
  </si>
  <si>
    <t>4月</t>
  </si>
  <si>
    <t>5月</t>
  </si>
  <si>
    <t>6月</t>
  </si>
  <si>
    <t>8月</t>
  </si>
  <si>
    <t>11月</t>
  </si>
  <si>
    <t>12月</t>
  </si>
  <si>
    <t>合计</t>
  </si>
  <si>
    <t>团队提成</t>
  </si>
  <si>
    <t>2号人事部提成</t>
  </si>
  <si>
    <t>商保和福利产品</t>
  </si>
  <si>
    <t>1-2年</t>
  </si>
  <si>
    <t>小于1年</t>
  </si>
  <si>
    <t>2-3年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</si>
</sst>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  <numFmt numFmtId="178" formatCode="_([$€-2]* #,##0.00_);_([$€-2]* \(#,##0.00\);_([$€-2]* &quot;-&quot;??_)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indexed="8"/>
      <name val="Arial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27" fillId="37" borderId="11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178" fontId="26" fillId="0" borderId="0"/>
  </cellStyleXfs>
  <cellXfs count="61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0" fillId="3" borderId="0" xfId="0" applyFont="1" applyFill="1">
      <alignment vertical="center"/>
    </xf>
    <xf numFmtId="0" fontId="0" fillId="0" borderId="0" xfId="0" applyNumberFormat="1" applyFont="1">
      <alignment vertical="center"/>
    </xf>
    <xf numFmtId="0" fontId="1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7" fillId="4" borderId="0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center" vertical="center"/>
    </xf>
    <xf numFmtId="4" fontId="6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7" borderId="3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0" fontId="6" fillId="8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常规_2011年收支明细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E14" sqref="E14"/>
    </sheetView>
  </sheetViews>
  <sheetFormatPr defaultColWidth="9" defaultRowHeight="14" outlineLevelCol="3"/>
  <cols>
    <col min="1" max="1" width="5.45454545454545" style="53" customWidth="1"/>
    <col min="2" max="3" width="11.6363636363636" style="29" customWidth="1"/>
    <col min="4" max="4" width="14.4545454545455" style="54" customWidth="1"/>
    <col min="5" max="16384" width="9" style="29"/>
  </cols>
  <sheetData>
    <row r="1" ht="23.25" customHeight="1" spans="1:4">
      <c r="A1" s="55" t="s">
        <v>0</v>
      </c>
      <c r="B1" s="55" t="s">
        <v>1</v>
      </c>
      <c r="C1" s="55" t="s">
        <v>2</v>
      </c>
      <c r="D1" s="56" t="s">
        <v>3</v>
      </c>
    </row>
    <row r="2" ht="14.5" spans="1:4">
      <c r="A2" s="57">
        <v>1</v>
      </c>
      <c r="B2" s="58" t="s">
        <v>4</v>
      </c>
      <c r="C2" s="58" t="s">
        <v>5</v>
      </c>
      <c r="D2" s="58"/>
    </row>
    <row r="3" ht="14.5" spans="1:4">
      <c r="A3" s="57">
        <v>2</v>
      </c>
      <c r="B3" s="58" t="s">
        <v>4</v>
      </c>
      <c r="C3" s="58" t="s">
        <v>6</v>
      </c>
      <c r="D3" s="58"/>
    </row>
    <row r="4" ht="14.5" spans="1:4">
      <c r="A4" s="57">
        <v>3</v>
      </c>
      <c r="B4" s="58" t="s">
        <v>4</v>
      </c>
      <c r="C4" s="58" t="s">
        <v>7</v>
      </c>
      <c r="D4" s="58"/>
    </row>
    <row r="5" ht="14.5" spans="1:4">
      <c r="A5" s="57">
        <v>4</v>
      </c>
      <c r="B5" s="58" t="s">
        <v>4</v>
      </c>
      <c r="C5" s="58" t="s">
        <v>8</v>
      </c>
      <c r="D5" s="58"/>
    </row>
    <row r="6" ht="14.5" spans="1:4">
      <c r="A6" s="57">
        <v>5</v>
      </c>
      <c r="B6" s="58" t="s">
        <v>4</v>
      </c>
      <c r="C6" s="58" t="s">
        <v>9</v>
      </c>
      <c r="D6" s="58"/>
    </row>
    <row r="7" ht="14.5" spans="1:4">
      <c r="A7" s="57">
        <v>6</v>
      </c>
      <c r="B7" s="58" t="s">
        <v>4</v>
      </c>
      <c r="C7" s="58" t="s">
        <v>10</v>
      </c>
      <c r="D7" s="58"/>
    </row>
    <row r="8" ht="14.5" spans="1:4">
      <c r="A8" s="57">
        <v>7</v>
      </c>
      <c r="B8" s="58" t="s">
        <v>4</v>
      </c>
      <c r="C8" s="58" t="s">
        <v>11</v>
      </c>
      <c r="D8" s="58"/>
    </row>
    <row r="9" ht="14.5" spans="1:4">
      <c r="A9" s="57">
        <v>8</v>
      </c>
      <c r="B9" s="58" t="s">
        <v>4</v>
      </c>
      <c r="C9" s="59" t="s">
        <v>12</v>
      </c>
      <c r="D9" s="58"/>
    </row>
    <row r="10" ht="14.5" spans="1:4">
      <c r="A10" s="57">
        <v>9</v>
      </c>
      <c r="B10" s="58" t="s">
        <v>4</v>
      </c>
      <c r="C10" s="58" t="s">
        <v>13</v>
      </c>
      <c r="D10" s="58"/>
    </row>
    <row r="11" ht="14.5" spans="1:4">
      <c r="A11" s="57">
        <v>10</v>
      </c>
      <c r="B11" s="58" t="s">
        <v>4</v>
      </c>
      <c r="C11" s="58" t="s">
        <v>14</v>
      </c>
      <c r="D11" s="58"/>
    </row>
    <row r="12" ht="14.5" spans="1:4">
      <c r="A12" s="57">
        <v>11</v>
      </c>
      <c r="B12" s="58" t="s">
        <v>4</v>
      </c>
      <c r="C12" s="58" t="s">
        <v>15</v>
      </c>
      <c r="D12" s="59"/>
    </row>
    <row r="13" ht="14.5" spans="1:4">
      <c r="A13" s="57">
        <v>12</v>
      </c>
      <c r="B13" s="58" t="s">
        <v>4</v>
      </c>
      <c r="C13" s="58" t="s">
        <v>16</v>
      </c>
      <c r="D13" s="59"/>
    </row>
    <row r="14" ht="14.5" spans="1:4">
      <c r="A14" s="57">
        <v>13</v>
      </c>
      <c r="B14" s="58" t="s">
        <v>4</v>
      </c>
      <c r="C14" s="58" t="s">
        <v>17</v>
      </c>
      <c r="D14" s="59"/>
    </row>
    <row r="15" ht="14.5" spans="1:4">
      <c r="A15" s="57">
        <v>14</v>
      </c>
      <c r="B15" s="58" t="s">
        <v>4</v>
      </c>
      <c r="C15" s="58" t="s">
        <v>18</v>
      </c>
      <c r="D15" s="59"/>
    </row>
    <row r="16" ht="14.5" spans="1:4">
      <c r="A16" s="57">
        <v>15</v>
      </c>
      <c r="B16" s="58" t="s">
        <v>4</v>
      </c>
      <c r="C16" s="59" t="s">
        <v>19</v>
      </c>
      <c r="D16" s="59"/>
    </row>
    <row r="17" ht="14.5" spans="1:4">
      <c r="A17" s="57">
        <v>16</v>
      </c>
      <c r="B17" s="58" t="s">
        <v>4</v>
      </c>
      <c r="C17" s="59" t="s">
        <v>20</v>
      </c>
      <c r="D17" s="59"/>
    </row>
    <row r="18" ht="14.5" spans="1:4">
      <c r="A18" s="57">
        <v>17</v>
      </c>
      <c r="B18" s="58" t="s">
        <v>4</v>
      </c>
      <c r="C18" s="59" t="s">
        <v>21</v>
      </c>
      <c r="D18" s="59"/>
    </row>
    <row r="19" ht="14.5" spans="1:4">
      <c r="A19" s="57">
        <v>18</v>
      </c>
      <c r="B19" s="58" t="s">
        <v>4</v>
      </c>
      <c r="C19" s="59" t="s">
        <v>22</v>
      </c>
      <c r="D19" s="59"/>
    </row>
    <row r="20" ht="14.5" spans="1:4">
      <c r="A20" s="57">
        <v>19</v>
      </c>
      <c r="B20" s="58" t="s">
        <v>4</v>
      </c>
      <c r="C20" s="59" t="s">
        <v>23</v>
      </c>
      <c r="D20" s="59"/>
    </row>
    <row r="21" ht="14.5" spans="1:4">
      <c r="A21" s="57">
        <v>20</v>
      </c>
      <c r="B21" s="58" t="s">
        <v>4</v>
      </c>
      <c r="C21" s="59" t="s">
        <v>24</v>
      </c>
      <c r="D21" s="59"/>
    </row>
    <row r="22" ht="14.5" spans="1:4">
      <c r="A22" s="57">
        <v>21</v>
      </c>
      <c r="B22" s="58" t="s">
        <v>4</v>
      </c>
      <c r="C22" s="59" t="s">
        <v>25</v>
      </c>
      <c r="D22" s="59"/>
    </row>
    <row r="23" ht="14.5" spans="1:4">
      <c r="A23" s="57">
        <v>22</v>
      </c>
      <c r="B23" s="58" t="s">
        <v>4</v>
      </c>
      <c r="C23" s="59" t="s">
        <v>26</v>
      </c>
      <c r="D23" s="59"/>
    </row>
    <row r="24" ht="14.5" spans="1:4">
      <c r="A24" s="57">
        <v>23</v>
      </c>
      <c r="B24" s="58" t="s">
        <v>4</v>
      </c>
      <c r="C24" s="59" t="s">
        <v>27</v>
      </c>
      <c r="D24" s="59"/>
    </row>
    <row r="25" ht="14.5" spans="1:4">
      <c r="A25" s="57">
        <v>24</v>
      </c>
      <c r="B25" s="58" t="s">
        <v>4</v>
      </c>
      <c r="C25" s="59" t="s">
        <v>28</v>
      </c>
      <c r="D25" s="59"/>
    </row>
    <row r="26" ht="14.5" spans="1:4">
      <c r="A26" s="57">
        <v>25</v>
      </c>
      <c r="B26" s="58" t="s">
        <v>4</v>
      </c>
      <c r="C26" s="59" t="s">
        <v>29</v>
      </c>
      <c r="D26" s="59"/>
    </row>
    <row r="28" ht="16.5" spans="4:4">
      <c r="D28" s="60">
        <f>SUM(D2:D27)</f>
        <v>0</v>
      </c>
    </row>
  </sheetData>
  <conditionalFormatting sqref="C15">
    <cfRule type="duplicateValues" dxfId="0" priority="7"/>
  </conditionalFormatting>
  <conditionalFormatting sqref="D4:D11">
    <cfRule type="duplicateValues" dxfId="0" priority="6"/>
  </conditionalFormatting>
  <conditionalFormatting sqref="C1:D3 C4:C8 C10:C14">
    <cfRule type="duplicateValues" dxfId="0" priority="58"/>
  </conditionalFormatting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3"/>
  <sheetViews>
    <sheetView tabSelected="1" zoomScale="90" zoomScaleNormal="90" workbookViewId="0">
      <pane xSplit="8" ySplit="2" topLeftCell="AQ93" activePane="bottomRight" state="frozen"/>
      <selection/>
      <selection pane="topRight"/>
      <selection pane="bottomLeft"/>
      <selection pane="bottomRight" activeCell="AR107" sqref="AR107"/>
    </sheetView>
  </sheetViews>
  <sheetFormatPr defaultColWidth="9" defaultRowHeight="14.5"/>
  <cols>
    <col min="1" max="1" width="5.36363636363636" style="34" customWidth="1"/>
    <col min="2" max="2" width="32.4545454545455" style="34" customWidth="1"/>
    <col min="3" max="3" width="9.36363636363636" style="34" customWidth="1"/>
    <col min="4" max="4" width="9.54545454545454" style="34" customWidth="1"/>
    <col min="5" max="5" width="30.2" style="34" customWidth="1"/>
    <col min="6" max="6" width="11.0909090909091" style="34" hidden="1" customWidth="1"/>
    <col min="7" max="7" width="8.58181818181818" style="34" customWidth="1"/>
    <col min="8" max="8" width="9.29090909090909" style="34" customWidth="1"/>
    <col min="9" max="9" width="13.5272727272727" style="35" customWidth="1"/>
    <col min="10" max="10" width="9.72727272727273" style="36" customWidth="1"/>
    <col min="11" max="11" width="15.6363636363636" style="34" customWidth="1"/>
    <col min="12" max="12" width="15.0909090909091" style="34" customWidth="1"/>
    <col min="13" max="13" width="12.0909090909091" style="34" customWidth="1"/>
    <col min="14" max="14" width="9.09090909090909" style="34" customWidth="1"/>
    <col min="15" max="15" width="12.0909090909091" style="34" customWidth="1"/>
    <col min="16" max="16" width="12.3636363636364" style="34" customWidth="1"/>
    <col min="17" max="17" width="9.09090909090909" style="34" customWidth="1"/>
    <col min="18" max="18" width="12.7272727272727" style="34" customWidth="1"/>
    <col min="19" max="19" width="11.7272727272727" style="34" customWidth="1"/>
    <col min="20" max="20" width="11" style="34" customWidth="1"/>
    <col min="21" max="21" width="11.0909090909091" style="34" customWidth="1"/>
    <col min="22" max="22" width="13.7272727272727" style="34" customWidth="1"/>
    <col min="23" max="23" width="12.7272727272727" style="34" customWidth="1"/>
    <col min="24" max="24" width="11.7272727272727" style="34" customWidth="1"/>
    <col min="25" max="25" width="13.9090909090909" style="34" customWidth="1"/>
    <col min="26" max="26" width="13.2727272727273" style="34" customWidth="1"/>
    <col min="27" max="27" width="13.7272727272727" style="34" customWidth="1"/>
    <col min="28" max="28" width="13.6363636363636" style="34" customWidth="1"/>
    <col min="29" max="29" width="9.09090909090909" style="34" customWidth="1"/>
    <col min="30" max="30" width="11.7272727272727" style="34" customWidth="1"/>
    <col min="31" max="31" width="9.09090909090909" style="34" customWidth="1"/>
    <col min="32" max="32" width="12.6363636363636" style="34" customWidth="1"/>
    <col min="33" max="33" width="13.2727272727273" style="34" customWidth="1"/>
    <col min="34" max="34" width="13.3636363636364" style="34" customWidth="1"/>
    <col min="35" max="35" width="13.3636363636364" style="34" hidden="1" customWidth="1"/>
    <col min="36" max="37" width="13.3636363636364" style="34" customWidth="1"/>
    <col min="38" max="38" width="10" style="34" hidden="1" customWidth="1"/>
    <col min="39" max="39" width="11.2727272727273" style="34" customWidth="1"/>
    <col min="40" max="40" width="13.3636363636364" style="34" customWidth="1"/>
    <col min="41" max="41" width="14.4545454545455" style="34" customWidth="1"/>
    <col min="42" max="44" width="16.9090909090909" style="34" customWidth="1"/>
    <col min="45" max="45" width="17.6363636363636" style="34" customWidth="1"/>
    <col min="46" max="46" width="13.9090909090909" style="34" customWidth="1"/>
    <col min="47" max="16384" width="9" style="34"/>
  </cols>
  <sheetData>
    <row r="1" s="30" customFormat="1" ht="27.75" customHeight="1" spans="1:46">
      <c r="A1" s="30" t="s">
        <v>0</v>
      </c>
      <c r="B1" s="37" t="s">
        <v>30</v>
      </c>
      <c r="C1" s="37" t="s">
        <v>31</v>
      </c>
      <c r="D1" s="37" t="s">
        <v>32</v>
      </c>
      <c r="E1" s="37" t="s">
        <v>33</v>
      </c>
      <c r="F1" s="37" t="s">
        <v>34</v>
      </c>
      <c r="G1" s="37" t="s">
        <v>2</v>
      </c>
      <c r="H1" s="37" t="s">
        <v>35</v>
      </c>
      <c r="I1" s="40" t="s">
        <v>36</v>
      </c>
      <c r="J1" s="41" t="s">
        <v>37</v>
      </c>
      <c r="K1" s="42" t="s">
        <v>38</v>
      </c>
      <c r="L1" s="42" t="s">
        <v>39</v>
      </c>
      <c r="M1" s="37" t="s">
        <v>40</v>
      </c>
      <c r="N1" s="37" t="s">
        <v>41</v>
      </c>
      <c r="O1" s="37" t="s">
        <v>42</v>
      </c>
      <c r="P1" s="37" t="s">
        <v>43</v>
      </c>
      <c r="Q1" s="37" t="s">
        <v>44</v>
      </c>
      <c r="R1" s="37" t="s">
        <v>45</v>
      </c>
      <c r="S1" s="37" t="s">
        <v>46</v>
      </c>
      <c r="T1" s="37" t="s">
        <v>47</v>
      </c>
      <c r="U1" s="37" t="s">
        <v>48</v>
      </c>
      <c r="V1" s="37" t="s">
        <v>49</v>
      </c>
      <c r="W1" s="37" t="s">
        <v>50</v>
      </c>
      <c r="X1" s="37" t="s">
        <v>51</v>
      </c>
      <c r="Y1" s="47" t="s">
        <v>40</v>
      </c>
      <c r="Z1" s="47" t="s">
        <v>41</v>
      </c>
      <c r="AA1" s="47" t="s">
        <v>42</v>
      </c>
      <c r="AB1" s="47" t="s">
        <v>43</v>
      </c>
      <c r="AC1" s="47" t="s">
        <v>44</v>
      </c>
      <c r="AD1" s="47" t="s">
        <v>45</v>
      </c>
      <c r="AE1" s="47" t="s">
        <v>46</v>
      </c>
      <c r="AF1" s="47" t="s">
        <v>47</v>
      </c>
      <c r="AG1" s="47" t="s">
        <v>48</v>
      </c>
      <c r="AH1" s="47" t="s">
        <v>49</v>
      </c>
      <c r="AI1" s="47" t="s">
        <v>50</v>
      </c>
      <c r="AJ1" s="47" t="s">
        <v>52</v>
      </c>
      <c r="AK1" s="47" t="s">
        <v>51</v>
      </c>
      <c r="AL1" s="30" t="s">
        <v>53</v>
      </c>
      <c r="AM1" s="51" t="s">
        <v>54</v>
      </c>
      <c r="AN1" s="51" t="s">
        <v>47</v>
      </c>
      <c r="AO1" s="51" t="s">
        <v>55</v>
      </c>
      <c r="AP1" s="51" t="s">
        <v>56</v>
      </c>
      <c r="AQ1" s="51" t="s">
        <v>57</v>
      </c>
      <c r="AR1" s="51" t="s">
        <v>58</v>
      </c>
      <c r="AS1" s="51" t="s">
        <v>59</v>
      </c>
      <c r="AT1" s="51" t="s">
        <v>60</v>
      </c>
    </row>
    <row r="2" s="31" customFormat="1" ht="15.75" customHeight="1" spans="1:46">
      <c r="A2" s="38">
        <v>1</v>
      </c>
      <c r="B2" s="38" t="s">
        <v>61</v>
      </c>
      <c r="C2" s="38" t="s">
        <v>62</v>
      </c>
      <c r="D2" s="38" t="s">
        <v>63</v>
      </c>
      <c r="E2" s="38" t="s">
        <v>64</v>
      </c>
      <c r="F2" s="38" t="s">
        <v>4</v>
      </c>
      <c r="G2" s="38" t="s">
        <v>20</v>
      </c>
      <c r="H2" s="38" t="s">
        <v>23</v>
      </c>
      <c r="I2" s="39">
        <v>43132</v>
      </c>
      <c r="J2" s="43">
        <v>7</v>
      </c>
      <c r="K2" s="44">
        <v>10500</v>
      </c>
      <c r="L2" s="44">
        <v>10500</v>
      </c>
      <c r="M2" s="38"/>
      <c r="N2" s="38"/>
      <c r="O2" s="38"/>
      <c r="P2" s="38"/>
      <c r="Q2" s="38"/>
      <c r="R2" s="44">
        <v>10500</v>
      </c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46"/>
      <c r="AM2" s="38"/>
      <c r="AN2" s="38">
        <f>IF(D2="差额发票",ROUND(R2/1.05*5.77%,2),IF(D2="全额发票",ROUND(K2/1.06*6.77%,2)))</f>
        <v>670.61</v>
      </c>
      <c r="AO2" s="38"/>
      <c r="AP2" s="49">
        <f t="shared" ref="AP2:AP36" si="0">ROUND(R2+S2+T2+U2+V2+W2+X2-AE2-AF2-AG2-AH2-AI2-AJ2-AK2-AM2-AN2-AO2,2)</f>
        <v>9829.39</v>
      </c>
      <c r="AQ2" s="49">
        <v>0</v>
      </c>
      <c r="AR2" s="49">
        <f>AP2-AQ2</f>
        <v>9829.39</v>
      </c>
      <c r="AS2" s="50">
        <v>43769</v>
      </c>
      <c r="AT2" s="49" t="str">
        <f>IF((AS2-I2)/365&lt;1,"小于1年",IF(AND((AS2-I2)/365&gt;=1,(AS2-I2)/365&lt;2),"1-2年",IF(AND((AS2-I2)/365&gt;=2,(AS2-I2)/365&lt;3),"2-3年",IF((AS2-I2)/365&gt;=3,"3年以上"," "))))</f>
        <v>1-2年</v>
      </c>
    </row>
    <row r="3" s="31" customFormat="1" ht="15.75" customHeight="1" spans="1:46">
      <c r="A3" s="38">
        <v>2</v>
      </c>
      <c r="B3" s="38" t="s">
        <v>65</v>
      </c>
      <c r="C3" s="38" t="s">
        <v>62</v>
      </c>
      <c r="D3" s="38" t="s">
        <v>63</v>
      </c>
      <c r="E3" s="38" t="s">
        <v>66</v>
      </c>
      <c r="F3" s="38" t="s">
        <v>4</v>
      </c>
      <c r="G3" s="38" t="s">
        <v>18</v>
      </c>
      <c r="H3" s="38" t="s">
        <v>23</v>
      </c>
      <c r="I3" s="39">
        <v>43374</v>
      </c>
      <c r="J3" s="43"/>
      <c r="K3" s="44">
        <v>12800</v>
      </c>
      <c r="L3" s="44">
        <v>12800</v>
      </c>
      <c r="M3" s="44"/>
      <c r="N3" s="44"/>
      <c r="O3" s="44"/>
      <c r="P3" s="44"/>
      <c r="Q3" s="44"/>
      <c r="R3" s="44">
        <v>12800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46"/>
      <c r="AM3" s="38"/>
      <c r="AN3" s="38">
        <f>IF(D3="差额发票",ROUND(R3/1.05*5.77%,2),IF(D3="全额发票",ROUND(K3/1.06*6.77%,2)))</f>
        <v>817.51</v>
      </c>
      <c r="AO3" s="38"/>
      <c r="AP3" s="49">
        <f t="shared" si="0"/>
        <v>11982.49</v>
      </c>
      <c r="AQ3" s="49">
        <v>0</v>
      </c>
      <c r="AR3" s="49">
        <f t="shared" ref="AR3:AR67" si="1">AP3-AQ3</f>
        <v>11982.49</v>
      </c>
      <c r="AS3" s="50">
        <v>43769</v>
      </c>
      <c r="AT3" s="49" t="str">
        <f t="shared" ref="AT2:AT36" si="2">IF((AS3-I3)/365&lt;1,"小于1年",IF(AND((AS3-I3)/365&gt;=1,(AS3-I3)/365&lt;2),"1-2年",IF(AND((AS3-I3)/365&gt;=2,(AS3-I3)/365&lt;3),"2-3年",IF((AS3-I3)/365&gt;=3,"3年以上"," "))))</f>
        <v>1-2年</v>
      </c>
    </row>
    <row r="4" s="31" customFormat="1" ht="15.75" customHeight="1" spans="1:46">
      <c r="A4" s="38">
        <v>3</v>
      </c>
      <c r="B4" s="38" t="s">
        <v>67</v>
      </c>
      <c r="C4" s="38" t="s">
        <v>68</v>
      </c>
      <c r="D4" s="38" t="s">
        <v>63</v>
      </c>
      <c r="E4" s="38" t="s">
        <v>69</v>
      </c>
      <c r="F4" s="38" t="s">
        <v>4</v>
      </c>
      <c r="G4" s="38" t="s">
        <v>7</v>
      </c>
      <c r="H4" s="38" t="s">
        <v>12</v>
      </c>
      <c r="I4" s="39">
        <v>43516</v>
      </c>
      <c r="J4" s="43">
        <v>67</v>
      </c>
      <c r="K4" s="44">
        <v>291884.64</v>
      </c>
      <c r="L4" s="44">
        <v>6412.51000000007</v>
      </c>
      <c r="M4" s="44">
        <v>263399.48</v>
      </c>
      <c r="N4" s="44">
        <v>0</v>
      </c>
      <c r="O4" s="44">
        <v>1835.49</v>
      </c>
      <c r="P4" s="44"/>
      <c r="Q4" s="44"/>
      <c r="R4" s="44">
        <v>6412.51000000007</v>
      </c>
      <c r="S4" s="38"/>
      <c r="T4" s="38">
        <v>17832.16</v>
      </c>
      <c r="U4" s="38"/>
      <c r="V4" s="38">
        <v>2405</v>
      </c>
      <c r="W4" s="38"/>
      <c r="X4" s="38"/>
      <c r="Y4" s="38">
        <v>263399.48</v>
      </c>
      <c r="Z4" s="38">
        <v>0</v>
      </c>
      <c r="AA4" s="38">
        <v>1835.49</v>
      </c>
      <c r="AB4" s="38"/>
      <c r="AC4" s="38"/>
      <c r="AD4" s="38"/>
      <c r="AE4" s="38"/>
      <c r="AF4" s="38">
        <v>17832.16</v>
      </c>
      <c r="AG4" s="38"/>
      <c r="AH4" s="38">
        <v>2405</v>
      </c>
      <c r="AI4" s="38"/>
      <c r="AJ4" s="38">
        <v>737</v>
      </c>
      <c r="AK4" s="38"/>
      <c r="AL4" s="46"/>
      <c r="AM4" s="38"/>
      <c r="AN4" s="38">
        <v>0</v>
      </c>
      <c r="AO4" s="38"/>
      <c r="AP4" s="49">
        <f t="shared" si="0"/>
        <v>5675.51</v>
      </c>
      <c r="AQ4" s="49">
        <v>0</v>
      </c>
      <c r="AR4" s="49">
        <f t="shared" si="1"/>
        <v>5675.51</v>
      </c>
      <c r="AS4" s="50">
        <v>43769</v>
      </c>
      <c r="AT4" s="49" t="str">
        <f t="shared" si="2"/>
        <v>小于1年</v>
      </c>
    </row>
    <row r="5" s="31" customFormat="1" ht="15.75" customHeight="1" spans="1:46">
      <c r="A5" s="38">
        <v>4</v>
      </c>
      <c r="B5" s="38" t="s">
        <v>70</v>
      </c>
      <c r="C5" s="38" t="s">
        <v>68</v>
      </c>
      <c r="D5" s="38" t="s">
        <v>63</v>
      </c>
      <c r="E5" s="38" t="s">
        <v>69</v>
      </c>
      <c r="F5" s="38" t="s">
        <v>4</v>
      </c>
      <c r="G5" s="38" t="s">
        <v>7</v>
      </c>
      <c r="H5" s="38" t="s">
        <v>12</v>
      </c>
      <c r="I5" s="39">
        <v>43516</v>
      </c>
      <c r="J5" s="43">
        <v>85</v>
      </c>
      <c r="K5" s="44">
        <v>344425.06</v>
      </c>
      <c r="L5" s="44">
        <v>7902.71000000002</v>
      </c>
      <c r="M5" s="44">
        <v>309478.9</v>
      </c>
      <c r="N5" s="44">
        <v>449.05</v>
      </c>
      <c r="O5" s="44">
        <v>2437.29</v>
      </c>
      <c r="P5" s="44"/>
      <c r="Q5" s="44"/>
      <c r="R5" s="44">
        <v>7902.71000000002</v>
      </c>
      <c r="S5" s="38"/>
      <c r="T5" s="38">
        <v>20982.11</v>
      </c>
      <c r="U5" s="38"/>
      <c r="V5" s="38">
        <v>3175</v>
      </c>
      <c r="W5" s="38"/>
      <c r="X5" s="38"/>
      <c r="Y5" s="38">
        <v>309478.9</v>
      </c>
      <c r="Z5" s="38">
        <v>449.05</v>
      </c>
      <c r="AA5" s="38">
        <v>2437.29</v>
      </c>
      <c r="AB5" s="38"/>
      <c r="AC5" s="38"/>
      <c r="AD5" s="38"/>
      <c r="AE5" s="38"/>
      <c r="AF5" s="38">
        <v>20982.11</v>
      </c>
      <c r="AG5" s="38"/>
      <c r="AH5" s="38">
        <v>3175</v>
      </c>
      <c r="AI5" s="38"/>
      <c r="AJ5" s="38">
        <v>935</v>
      </c>
      <c r="AK5" s="38"/>
      <c r="AL5" s="46"/>
      <c r="AM5" s="38"/>
      <c r="AN5" s="38">
        <v>0</v>
      </c>
      <c r="AO5" s="38"/>
      <c r="AP5" s="49">
        <f t="shared" si="0"/>
        <v>6967.71</v>
      </c>
      <c r="AQ5" s="49">
        <v>0</v>
      </c>
      <c r="AR5" s="49">
        <f t="shared" si="1"/>
        <v>6967.71</v>
      </c>
      <c r="AS5" s="50">
        <v>43769</v>
      </c>
      <c r="AT5" s="49" t="str">
        <f t="shared" si="2"/>
        <v>小于1年</v>
      </c>
    </row>
    <row r="6" s="31" customFormat="1" ht="15.75" customHeight="1" spans="1:46">
      <c r="A6" s="38">
        <v>5</v>
      </c>
      <c r="B6" s="38" t="s">
        <v>71</v>
      </c>
      <c r="C6" s="38" t="s">
        <v>68</v>
      </c>
      <c r="D6" s="38" t="s">
        <v>63</v>
      </c>
      <c r="E6" s="38" t="s">
        <v>69</v>
      </c>
      <c r="F6" s="38" t="s">
        <v>4</v>
      </c>
      <c r="G6" s="38" t="s">
        <v>7</v>
      </c>
      <c r="H6" s="38" t="s">
        <v>12</v>
      </c>
      <c r="I6" s="39">
        <v>43516</v>
      </c>
      <c r="J6" s="43">
        <v>109</v>
      </c>
      <c r="K6" s="44">
        <v>532245.16</v>
      </c>
      <c r="L6" s="44">
        <v>10386.8200000001</v>
      </c>
      <c r="M6" s="44">
        <v>480801.58</v>
      </c>
      <c r="N6" s="44">
        <v>1716.91</v>
      </c>
      <c r="O6" s="44">
        <v>3069.18</v>
      </c>
      <c r="P6" s="44"/>
      <c r="Q6" s="44"/>
      <c r="R6" s="44">
        <v>10386.8200000001</v>
      </c>
      <c r="S6" s="38"/>
      <c r="T6" s="38">
        <v>32395.67</v>
      </c>
      <c r="U6" s="38"/>
      <c r="V6" s="38">
        <v>3875</v>
      </c>
      <c r="W6" s="38"/>
      <c r="X6" s="38"/>
      <c r="Y6" s="38">
        <v>480801.58</v>
      </c>
      <c r="Z6" s="38">
        <v>1716.91</v>
      </c>
      <c r="AA6" s="38">
        <v>3069.18</v>
      </c>
      <c r="AB6" s="38"/>
      <c r="AC6" s="38"/>
      <c r="AD6" s="38"/>
      <c r="AE6" s="38"/>
      <c r="AF6" s="38">
        <v>32395.67</v>
      </c>
      <c r="AG6" s="38"/>
      <c r="AH6" s="38">
        <v>3875</v>
      </c>
      <c r="AI6" s="38"/>
      <c r="AJ6" s="38">
        <v>1199</v>
      </c>
      <c r="AK6" s="38"/>
      <c r="AL6" s="46"/>
      <c r="AM6" s="38"/>
      <c r="AN6" s="38">
        <v>0</v>
      </c>
      <c r="AO6" s="38"/>
      <c r="AP6" s="49">
        <f t="shared" si="0"/>
        <v>9187.82</v>
      </c>
      <c r="AQ6" s="49">
        <v>0</v>
      </c>
      <c r="AR6" s="49">
        <f t="shared" si="1"/>
        <v>9187.82</v>
      </c>
      <c r="AS6" s="50">
        <v>43769</v>
      </c>
      <c r="AT6" s="49" t="str">
        <f t="shared" si="2"/>
        <v>小于1年</v>
      </c>
    </row>
    <row r="7" s="31" customFormat="1" ht="15" customHeight="1" spans="1:46">
      <c r="A7" s="38">
        <v>6</v>
      </c>
      <c r="B7" s="38" t="s">
        <v>72</v>
      </c>
      <c r="C7" s="38" t="s">
        <v>68</v>
      </c>
      <c r="D7" s="38" t="s">
        <v>63</v>
      </c>
      <c r="E7" s="38" t="s">
        <v>69</v>
      </c>
      <c r="F7" s="38" t="s">
        <v>4</v>
      </c>
      <c r="G7" s="38" t="s">
        <v>7</v>
      </c>
      <c r="H7" s="38" t="s">
        <v>12</v>
      </c>
      <c r="I7" s="39">
        <v>43516</v>
      </c>
      <c r="J7" s="43">
        <v>22</v>
      </c>
      <c r="K7" s="44">
        <v>112548.83</v>
      </c>
      <c r="L7" s="44">
        <v>2026.02</v>
      </c>
      <c r="M7" s="44">
        <v>102121.58</v>
      </c>
      <c r="N7" s="44">
        <v>14.64</v>
      </c>
      <c r="O7" s="44">
        <v>661.98</v>
      </c>
      <c r="P7" s="44"/>
      <c r="Q7" s="44"/>
      <c r="R7" s="44">
        <v>2026.02</v>
      </c>
      <c r="S7" s="38"/>
      <c r="T7" s="38">
        <v>6914.61</v>
      </c>
      <c r="U7" s="38"/>
      <c r="V7" s="38">
        <v>810</v>
      </c>
      <c r="W7" s="38"/>
      <c r="X7" s="38"/>
      <c r="Y7" s="38">
        <v>102121.58</v>
      </c>
      <c r="Z7" s="38">
        <v>14.64</v>
      </c>
      <c r="AA7" s="38">
        <v>661.98</v>
      </c>
      <c r="AB7" s="38"/>
      <c r="AC7" s="38"/>
      <c r="AD7" s="38"/>
      <c r="AE7" s="38"/>
      <c r="AF7" s="38">
        <v>6914.61</v>
      </c>
      <c r="AG7" s="38"/>
      <c r="AH7" s="38">
        <v>810</v>
      </c>
      <c r="AI7" s="38"/>
      <c r="AJ7" s="38">
        <v>242</v>
      </c>
      <c r="AK7" s="38"/>
      <c r="AL7" s="46"/>
      <c r="AM7" s="38"/>
      <c r="AN7" s="38">
        <v>0</v>
      </c>
      <c r="AO7" s="38"/>
      <c r="AP7" s="49">
        <f t="shared" si="0"/>
        <v>1784.02</v>
      </c>
      <c r="AQ7" s="49">
        <v>0</v>
      </c>
      <c r="AR7" s="49">
        <f t="shared" si="1"/>
        <v>1784.02</v>
      </c>
      <c r="AS7" s="50">
        <v>43769</v>
      </c>
      <c r="AT7" s="49" t="str">
        <f t="shared" si="2"/>
        <v>小于1年</v>
      </c>
    </row>
    <row r="8" s="31" customFormat="1" ht="15" customHeight="1" spans="1:46">
      <c r="A8" s="38">
        <v>7</v>
      </c>
      <c r="B8" s="38" t="s">
        <v>73</v>
      </c>
      <c r="C8" s="38" t="s">
        <v>68</v>
      </c>
      <c r="D8" s="38" t="s">
        <v>63</v>
      </c>
      <c r="E8" s="38" t="s">
        <v>69</v>
      </c>
      <c r="F8" s="38" t="s">
        <v>4</v>
      </c>
      <c r="G8" s="38" t="s">
        <v>7</v>
      </c>
      <c r="H8" s="38" t="s">
        <v>12</v>
      </c>
      <c r="I8" s="39">
        <v>43575</v>
      </c>
      <c r="J8" s="43">
        <v>30</v>
      </c>
      <c r="K8" s="44">
        <v>135087.39</v>
      </c>
      <c r="L8" s="44">
        <v>2275.66000000003</v>
      </c>
      <c r="M8" s="44">
        <v>122161.76</v>
      </c>
      <c r="N8" s="44">
        <v>300.5</v>
      </c>
      <c r="O8" s="44">
        <v>992.97</v>
      </c>
      <c r="P8" s="44"/>
      <c r="Q8" s="44"/>
      <c r="R8" s="44">
        <v>2275.66000000003</v>
      </c>
      <c r="S8" s="38"/>
      <c r="T8" s="38">
        <v>8286.5</v>
      </c>
      <c r="U8" s="38"/>
      <c r="V8" s="38">
        <v>1070</v>
      </c>
      <c r="W8" s="38"/>
      <c r="X8" s="38"/>
      <c r="Y8" s="38">
        <v>122161.76</v>
      </c>
      <c r="Z8" s="38">
        <v>300.5</v>
      </c>
      <c r="AA8" s="38">
        <v>992.97</v>
      </c>
      <c r="AB8" s="38"/>
      <c r="AC8" s="38"/>
      <c r="AD8" s="38"/>
      <c r="AE8" s="38"/>
      <c r="AF8" s="38">
        <v>8286.5</v>
      </c>
      <c r="AG8" s="38"/>
      <c r="AH8" s="38">
        <v>1070</v>
      </c>
      <c r="AI8" s="38"/>
      <c r="AJ8" s="38">
        <v>330</v>
      </c>
      <c r="AK8" s="38"/>
      <c r="AL8" s="46"/>
      <c r="AM8" s="38"/>
      <c r="AN8" s="38">
        <v>0</v>
      </c>
      <c r="AO8" s="38"/>
      <c r="AP8" s="49">
        <f t="shared" si="0"/>
        <v>1945.66</v>
      </c>
      <c r="AQ8" s="49">
        <v>0</v>
      </c>
      <c r="AR8" s="49">
        <f t="shared" si="1"/>
        <v>1945.66</v>
      </c>
      <c r="AS8" s="50">
        <v>43769</v>
      </c>
      <c r="AT8" s="49" t="str">
        <f t="shared" si="2"/>
        <v>小于1年</v>
      </c>
    </row>
    <row r="9" s="31" customFormat="1" ht="15.75" customHeight="1" spans="1:46">
      <c r="A9" s="38">
        <v>8</v>
      </c>
      <c r="B9" s="38" t="s">
        <v>74</v>
      </c>
      <c r="C9" s="38" t="s">
        <v>68</v>
      </c>
      <c r="D9" s="38" t="s">
        <v>63</v>
      </c>
      <c r="E9" s="38" t="s">
        <v>69</v>
      </c>
      <c r="F9" s="38" t="s">
        <v>4</v>
      </c>
      <c r="G9" s="38" t="s">
        <v>7</v>
      </c>
      <c r="H9" s="38" t="s">
        <v>12</v>
      </c>
      <c r="I9" s="39">
        <v>43605</v>
      </c>
      <c r="J9" s="43">
        <v>32</v>
      </c>
      <c r="K9" s="44">
        <v>117657.48</v>
      </c>
      <c r="L9" s="44">
        <v>2985.12</v>
      </c>
      <c r="M9" s="44">
        <v>105423.43</v>
      </c>
      <c r="N9" s="44">
        <v>8.31</v>
      </c>
      <c r="O9" s="44">
        <v>962.88</v>
      </c>
      <c r="P9" s="44"/>
      <c r="Q9" s="44"/>
      <c r="R9" s="44">
        <v>2985.12</v>
      </c>
      <c r="S9" s="38"/>
      <c r="T9" s="38">
        <v>7137.74</v>
      </c>
      <c r="U9" s="38"/>
      <c r="V9" s="38">
        <v>1140</v>
      </c>
      <c r="W9" s="38"/>
      <c r="X9" s="38"/>
      <c r="Y9" s="48">
        <v>105423.43</v>
      </c>
      <c r="Z9" s="38">
        <v>8.31</v>
      </c>
      <c r="AA9" s="38">
        <v>962.88</v>
      </c>
      <c r="AB9" s="38"/>
      <c r="AC9" s="38"/>
      <c r="AD9" s="38"/>
      <c r="AE9" s="38"/>
      <c r="AF9" s="38">
        <v>7137.74</v>
      </c>
      <c r="AG9" s="38"/>
      <c r="AH9" s="38">
        <v>1140</v>
      </c>
      <c r="AI9" s="38"/>
      <c r="AJ9" s="38">
        <v>352</v>
      </c>
      <c r="AK9" s="38"/>
      <c r="AL9" s="46"/>
      <c r="AM9" s="38"/>
      <c r="AN9" s="38">
        <v>0</v>
      </c>
      <c r="AO9" s="38"/>
      <c r="AP9" s="49">
        <f t="shared" si="0"/>
        <v>2633.12</v>
      </c>
      <c r="AQ9" s="49">
        <v>0</v>
      </c>
      <c r="AR9" s="49">
        <f t="shared" si="1"/>
        <v>2633.12</v>
      </c>
      <c r="AS9" s="50">
        <v>43769</v>
      </c>
      <c r="AT9" s="49" t="str">
        <f t="shared" si="2"/>
        <v>小于1年</v>
      </c>
    </row>
    <row r="10" s="31" customFormat="1" ht="15.75" customHeight="1" spans="1:46">
      <c r="A10" s="38">
        <v>9</v>
      </c>
      <c r="B10" s="38" t="s">
        <v>75</v>
      </c>
      <c r="C10" s="38" t="s">
        <v>48</v>
      </c>
      <c r="D10" s="38" t="s">
        <v>63</v>
      </c>
      <c r="E10" s="38" t="s">
        <v>66</v>
      </c>
      <c r="F10" s="38" t="s">
        <v>4</v>
      </c>
      <c r="G10" s="38" t="s">
        <v>27</v>
      </c>
      <c r="H10" s="38" t="s">
        <v>12</v>
      </c>
      <c r="I10" s="39">
        <v>43707</v>
      </c>
      <c r="J10" s="43">
        <v>18</v>
      </c>
      <c r="K10" s="44">
        <v>1800</v>
      </c>
      <c r="L10" s="44">
        <v>180</v>
      </c>
      <c r="M10" s="44"/>
      <c r="N10" s="44"/>
      <c r="O10" s="44"/>
      <c r="P10" s="44"/>
      <c r="Q10" s="44"/>
      <c r="R10" s="44">
        <v>180</v>
      </c>
      <c r="S10" s="38"/>
      <c r="T10" s="38"/>
      <c r="U10" s="38">
        <v>1620</v>
      </c>
      <c r="V10" s="38"/>
      <c r="W10" s="38"/>
      <c r="X10" s="38"/>
      <c r="Y10" s="48"/>
      <c r="Z10" s="38"/>
      <c r="AA10" s="38"/>
      <c r="AB10" s="38"/>
      <c r="AC10" s="38"/>
      <c r="AD10" s="38"/>
      <c r="AE10" s="38"/>
      <c r="AF10" s="38"/>
      <c r="AG10" s="38">
        <v>1620</v>
      </c>
      <c r="AH10" s="38"/>
      <c r="AI10" s="38"/>
      <c r="AJ10" s="38"/>
      <c r="AK10" s="38"/>
      <c r="AL10" s="46"/>
      <c r="AM10" s="38"/>
      <c r="AN10" s="38">
        <v>0</v>
      </c>
      <c r="AO10" s="38"/>
      <c r="AP10" s="49">
        <f t="shared" si="0"/>
        <v>180</v>
      </c>
      <c r="AQ10" s="49">
        <v>0</v>
      </c>
      <c r="AR10" s="49">
        <f t="shared" si="1"/>
        <v>180</v>
      </c>
      <c r="AS10" s="50">
        <v>43769</v>
      </c>
      <c r="AT10" s="49" t="str">
        <f t="shared" si="2"/>
        <v>小于1年</v>
      </c>
    </row>
    <row r="11" s="31" customFormat="1" ht="15.75" customHeight="1" spans="1:46">
      <c r="A11" s="38">
        <v>10</v>
      </c>
      <c r="B11" s="38" t="s">
        <v>76</v>
      </c>
      <c r="C11" s="38" t="s">
        <v>48</v>
      </c>
      <c r="D11" s="38" t="s">
        <v>63</v>
      </c>
      <c r="E11" s="38" t="s">
        <v>66</v>
      </c>
      <c r="F11" s="38" t="s">
        <v>4</v>
      </c>
      <c r="G11" s="38" t="s">
        <v>27</v>
      </c>
      <c r="H11" s="38" t="s">
        <v>12</v>
      </c>
      <c r="I11" s="39">
        <v>43707</v>
      </c>
      <c r="J11" s="43">
        <v>17</v>
      </c>
      <c r="K11" s="44">
        <v>1730</v>
      </c>
      <c r="L11" s="44">
        <v>200</v>
      </c>
      <c r="M11" s="44"/>
      <c r="N11" s="44"/>
      <c r="O11" s="44"/>
      <c r="P11" s="44"/>
      <c r="Q11" s="44"/>
      <c r="R11" s="44">
        <v>200</v>
      </c>
      <c r="S11" s="38"/>
      <c r="T11" s="38"/>
      <c r="U11" s="38">
        <v>1530</v>
      </c>
      <c r="V11" s="38"/>
      <c r="W11" s="38"/>
      <c r="X11" s="38"/>
      <c r="Y11" s="48"/>
      <c r="Z11" s="38"/>
      <c r="AA11" s="38"/>
      <c r="AB11" s="38"/>
      <c r="AC11" s="38"/>
      <c r="AD11" s="38"/>
      <c r="AE11" s="38"/>
      <c r="AF11" s="38"/>
      <c r="AG11" s="38">
        <v>1530</v>
      </c>
      <c r="AH11" s="38"/>
      <c r="AI11" s="38"/>
      <c r="AJ11" s="38"/>
      <c r="AK11" s="38"/>
      <c r="AL11" s="46"/>
      <c r="AM11" s="38"/>
      <c r="AN11" s="38">
        <v>0</v>
      </c>
      <c r="AO11" s="38"/>
      <c r="AP11" s="49">
        <f t="shared" si="0"/>
        <v>200</v>
      </c>
      <c r="AQ11" s="49">
        <v>0</v>
      </c>
      <c r="AR11" s="49">
        <f t="shared" si="1"/>
        <v>200</v>
      </c>
      <c r="AS11" s="50">
        <v>43769</v>
      </c>
      <c r="AT11" s="49" t="str">
        <f t="shared" si="2"/>
        <v>小于1年</v>
      </c>
    </row>
    <row r="12" s="31" customFormat="1" ht="15.75" customHeight="1" spans="1:46">
      <c r="A12" s="38">
        <v>11</v>
      </c>
      <c r="B12" s="38" t="s">
        <v>77</v>
      </c>
      <c r="C12" s="38" t="s">
        <v>78</v>
      </c>
      <c r="D12" s="38" t="s">
        <v>79</v>
      </c>
      <c r="E12" s="38" t="s">
        <v>80</v>
      </c>
      <c r="F12" s="38" t="s">
        <v>4</v>
      </c>
      <c r="G12" s="38" t="s">
        <v>18</v>
      </c>
      <c r="H12" s="38" t="s">
        <v>19</v>
      </c>
      <c r="I12" s="39">
        <v>43197</v>
      </c>
      <c r="J12" s="43">
        <v>382</v>
      </c>
      <c r="K12" s="44">
        <v>1806946.46</v>
      </c>
      <c r="L12" s="44">
        <v>28500</v>
      </c>
      <c r="M12" s="44">
        <v>1371011.59</v>
      </c>
      <c r="N12" s="44">
        <v>2907.63</v>
      </c>
      <c r="O12" s="44">
        <v>250950.39</v>
      </c>
      <c r="P12" s="44">
        <v>124016</v>
      </c>
      <c r="Q12" s="44">
        <v>13333.85</v>
      </c>
      <c r="R12" s="44">
        <v>28500</v>
      </c>
      <c r="S12" s="38"/>
      <c r="T12" s="38">
        <v>987</v>
      </c>
      <c r="U12" s="38">
        <v>15240</v>
      </c>
      <c r="V12" s="38"/>
      <c r="W12" s="38"/>
      <c r="X12" s="38"/>
      <c r="Y12" s="48">
        <v>1371011.59</v>
      </c>
      <c r="Z12" s="38">
        <v>2907.63</v>
      </c>
      <c r="AA12" s="38">
        <v>250950.39</v>
      </c>
      <c r="AB12" s="38">
        <v>124016</v>
      </c>
      <c r="AC12" s="38">
        <v>13333.85</v>
      </c>
      <c r="AD12" s="38"/>
      <c r="AE12" s="38"/>
      <c r="AF12" s="38">
        <v>987</v>
      </c>
      <c r="AG12" s="38">
        <v>15240</v>
      </c>
      <c r="AH12" s="38"/>
      <c r="AI12" s="38"/>
      <c r="AJ12" s="38"/>
      <c r="AK12" s="38">
        <v>2200</v>
      </c>
      <c r="AL12" s="46"/>
      <c r="AM12" s="38"/>
      <c r="AN12" s="38">
        <v>0</v>
      </c>
      <c r="AO12" s="38"/>
      <c r="AP12" s="49">
        <f t="shared" si="0"/>
        <v>26300</v>
      </c>
      <c r="AQ12" s="49">
        <v>0</v>
      </c>
      <c r="AR12" s="49">
        <f t="shared" si="1"/>
        <v>26300</v>
      </c>
      <c r="AS12" s="50">
        <v>43769</v>
      </c>
      <c r="AT12" s="49" t="str">
        <f t="shared" si="2"/>
        <v>1-2年</v>
      </c>
    </row>
    <row r="13" s="31" customFormat="1" ht="15.75" customHeight="1" spans="1:46">
      <c r="A13" s="38">
        <v>12</v>
      </c>
      <c r="B13" s="38" t="s">
        <v>81</v>
      </c>
      <c r="C13" s="38" t="s">
        <v>82</v>
      </c>
      <c r="D13" s="38" t="s">
        <v>79</v>
      </c>
      <c r="E13" s="38" t="s">
        <v>66</v>
      </c>
      <c r="F13" s="38" t="s">
        <v>4</v>
      </c>
      <c r="G13" s="38" t="s">
        <v>18</v>
      </c>
      <c r="H13" s="38" t="s">
        <v>19</v>
      </c>
      <c r="I13" s="39">
        <v>43197</v>
      </c>
      <c r="J13" s="43">
        <v>137</v>
      </c>
      <c r="K13" s="44">
        <v>1071865.84</v>
      </c>
      <c r="L13" s="44">
        <v>2055</v>
      </c>
      <c r="M13" s="44">
        <v>679173.95</v>
      </c>
      <c r="N13" s="44">
        <v>2374.05</v>
      </c>
      <c r="O13" s="44">
        <v>250950.39</v>
      </c>
      <c r="P13" s="44">
        <v>124016</v>
      </c>
      <c r="Q13" s="44">
        <v>13296.45</v>
      </c>
      <c r="R13" s="44">
        <v>2055</v>
      </c>
      <c r="S13" s="38"/>
      <c r="T13" s="38"/>
      <c r="U13" s="38"/>
      <c r="V13" s="38"/>
      <c r="W13" s="38"/>
      <c r="X13" s="38"/>
      <c r="Y13" s="38">
        <v>679173.95</v>
      </c>
      <c r="Z13" s="38">
        <v>2374.05</v>
      </c>
      <c r="AA13" s="38">
        <v>250950.39</v>
      </c>
      <c r="AB13" s="38">
        <v>124016</v>
      </c>
      <c r="AC13" s="38">
        <v>13296.45</v>
      </c>
      <c r="AD13" s="38"/>
      <c r="AE13" s="38"/>
      <c r="AF13" s="38"/>
      <c r="AG13" s="38"/>
      <c r="AH13" s="38"/>
      <c r="AI13" s="38"/>
      <c r="AJ13" s="38"/>
      <c r="AK13" s="38"/>
      <c r="AL13" s="52"/>
      <c r="AM13" s="38"/>
      <c r="AN13" s="38">
        <f>IF(D13="差额发票",ROUND(R13/1.05*5.77%,2),IF(D13="全额发票",ROUND(K13/1.06*6.77%,2)))</f>
        <v>112.93</v>
      </c>
      <c r="AO13" s="38"/>
      <c r="AP13" s="49">
        <f t="shared" si="0"/>
        <v>1942.07</v>
      </c>
      <c r="AQ13" s="49">
        <v>0</v>
      </c>
      <c r="AR13" s="49">
        <f t="shared" si="1"/>
        <v>1942.07</v>
      </c>
      <c r="AS13" s="50">
        <v>43769</v>
      </c>
      <c r="AT13" s="49" t="str">
        <f t="shared" si="2"/>
        <v>1-2年</v>
      </c>
    </row>
    <row r="14" s="31" customFormat="1" ht="15.75" customHeight="1" spans="1:46">
      <c r="A14" s="38">
        <v>13</v>
      </c>
      <c r="B14" s="38" t="s">
        <v>83</v>
      </c>
      <c r="C14" s="38" t="s">
        <v>78</v>
      </c>
      <c r="D14" s="38" t="s">
        <v>79</v>
      </c>
      <c r="E14" s="38" t="s">
        <v>80</v>
      </c>
      <c r="F14" s="38" t="s">
        <v>4</v>
      </c>
      <c r="G14" s="38" t="s">
        <v>18</v>
      </c>
      <c r="H14" s="38" t="s">
        <v>19</v>
      </c>
      <c r="I14" s="39">
        <v>43499</v>
      </c>
      <c r="J14" s="43">
        <v>24</v>
      </c>
      <c r="K14" s="44">
        <v>183585.08</v>
      </c>
      <c r="L14" s="44">
        <v>1571.4</v>
      </c>
      <c r="M14" s="44">
        <v>133966.32</v>
      </c>
      <c r="N14" s="44">
        <v>436.62</v>
      </c>
      <c r="O14" s="44">
        <v>30906.27</v>
      </c>
      <c r="P14" s="44">
        <v>15490.88</v>
      </c>
      <c r="Q14" s="44">
        <v>912.99</v>
      </c>
      <c r="R14" s="44">
        <v>1571.4</v>
      </c>
      <c r="S14" s="38"/>
      <c r="T14" s="38">
        <v>72</v>
      </c>
      <c r="U14" s="38">
        <v>228.6</v>
      </c>
      <c r="V14" s="38"/>
      <c r="W14" s="38"/>
      <c r="X14" s="38"/>
      <c r="Y14" s="38">
        <v>133966.32</v>
      </c>
      <c r="Z14" s="38">
        <v>436.62</v>
      </c>
      <c r="AA14" s="38">
        <v>30906.27</v>
      </c>
      <c r="AB14" s="38">
        <v>15490.88</v>
      </c>
      <c r="AC14" s="38">
        <v>912.99</v>
      </c>
      <c r="AD14" s="38"/>
      <c r="AE14" s="38"/>
      <c r="AF14" s="38">
        <v>72</v>
      </c>
      <c r="AG14" s="38">
        <v>228.6</v>
      </c>
      <c r="AH14" s="38"/>
      <c r="AI14" s="38"/>
      <c r="AJ14" s="38"/>
      <c r="AK14" s="38"/>
      <c r="AL14" s="52"/>
      <c r="AM14" s="38">
        <v>330</v>
      </c>
      <c r="AN14" s="38">
        <v>0</v>
      </c>
      <c r="AO14" s="38"/>
      <c r="AP14" s="49">
        <f t="shared" si="0"/>
        <v>1241.4</v>
      </c>
      <c r="AQ14" s="49">
        <v>0</v>
      </c>
      <c r="AR14" s="49">
        <f t="shared" si="1"/>
        <v>1241.4</v>
      </c>
      <c r="AS14" s="50">
        <v>43769</v>
      </c>
      <c r="AT14" s="49" t="str">
        <f t="shared" si="2"/>
        <v>小于1年</v>
      </c>
    </row>
    <row r="15" s="31" customFormat="1" ht="15.75" customHeight="1" spans="1:46">
      <c r="A15" s="38">
        <v>14</v>
      </c>
      <c r="B15" s="38" t="s">
        <v>84</v>
      </c>
      <c r="C15" s="38" t="s">
        <v>82</v>
      </c>
      <c r="D15" s="38" t="s">
        <v>79</v>
      </c>
      <c r="E15" s="38" t="s">
        <v>66</v>
      </c>
      <c r="F15" s="38" t="s">
        <v>4</v>
      </c>
      <c r="G15" s="38" t="s">
        <v>18</v>
      </c>
      <c r="H15" s="38" t="s">
        <v>19</v>
      </c>
      <c r="I15" s="39">
        <v>43499</v>
      </c>
      <c r="J15" s="43">
        <v>6</v>
      </c>
      <c r="K15" s="44">
        <v>56622.63</v>
      </c>
      <c r="L15" s="44">
        <v>90</v>
      </c>
      <c r="M15" s="44">
        <v>39926.73</v>
      </c>
      <c r="N15" s="44">
        <v>121.41</v>
      </c>
      <c r="O15" s="44">
        <v>10859.41</v>
      </c>
      <c r="P15" s="44">
        <v>4856</v>
      </c>
      <c r="Q15" s="44">
        <v>769.08</v>
      </c>
      <c r="R15" s="44">
        <v>90</v>
      </c>
      <c r="S15" s="38"/>
      <c r="T15" s="38"/>
      <c r="U15" s="38"/>
      <c r="V15" s="38"/>
      <c r="W15" s="38"/>
      <c r="X15" s="38"/>
      <c r="Y15" s="38">
        <v>39926.73</v>
      </c>
      <c r="Z15" s="38">
        <v>121.41</v>
      </c>
      <c r="AA15" s="38">
        <v>10859.41</v>
      </c>
      <c r="AB15" s="38">
        <v>4856</v>
      </c>
      <c r="AC15" s="38">
        <v>769.08</v>
      </c>
      <c r="AD15" s="38"/>
      <c r="AE15" s="38"/>
      <c r="AF15" s="38"/>
      <c r="AG15" s="38"/>
      <c r="AH15" s="38"/>
      <c r="AI15" s="38"/>
      <c r="AJ15" s="38"/>
      <c r="AK15" s="38"/>
      <c r="AL15" s="52"/>
      <c r="AM15" s="38"/>
      <c r="AN15" s="38">
        <f>IF(D15="差额发票",ROUND(R15/1.05*5.77%,2),IF(D15="全额发票",ROUND(K15/1.06*6.77%,2)))</f>
        <v>4.95</v>
      </c>
      <c r="AO15" s="38"/>
      <c r="AP15" s="49">
        <f t="shared" si="0"/>
        <v>85.05</v>
      </c>
      <c r="AQ15" s="49">
        <v>0</v>
      </c>
      <c r="AR15" s="49">
        <f t="shared" si="1"/>
        <v>85.05</v>
      </c>
      <c r="AS15" s="50">
        <v>43769</v>
      </c>
      <c r="AT15" s="49" t="str">
        <f t="shared" si="2"/>
        <v>小于1年</v>
      </c>
    </row>
    <row r="16" s="31" customFormat="1" ht="15.75" customHeight="1" spans="1:46">
      <c r="A16" s="38">
        <v>15</v>
      </c>
      <c r="B16" s="38" t="s">
        <v>85</v>
      </c>
      <c r="C16" s="38" t="s">
        <v>78</v>
      </c>
      <c r="D16" s="38" t="s">
        <v>79</v>
      </c>
      <c r="E16" s="38" t="s">
        <v>80</v>
      </c>
      <c r="F16" s="38" t="s">
        <v>4</v>
      </c>
      <c r="G16" s="38" t="s">
        <v>18</v>
      </c>
      <c r="H16" s="38" t="s">
        <v>19</v>
      </c>
      <c r="I16" s="39">
        <v>43493</v>
      </c>
      <c r="J16" s="43">
        <v>1</v>
      </c>
      <c r="K16" s="44">
        <v>348</v>
      </c>
      <c r="L16" s="44">
        <v>60</v>
      </c>
      <c r="M16" s="44">
        <v>285</v>
      </c>
      <c r="N16" s="44"/>
      <c r="O16" s="44"/>
      <c r="P16" s="44"/>
      <c r="Q16" s="44"/>
      <c r="R16" s="44">
        <v>60</v>
      </c>
      <c r="S16" s="38"/>
      <c r="T16" s="38">
        <v>3</v>
      </c>
      <c r="U16" s="38"/>
      <c r="V16" s="38"/>
      <c r="W16" s="38"/>
      <c r="X16" s="38"/>
      <c r="Y16" s="38">
        <v>285</v>
      </c>
      <c r="Z16" s="38"/>
      <c r="AA16" s="38"/>
      <c r="AB16" s="38"/>
      <c r="AC16" s="38"/>
      <c r="AD16" s="38"/>
      <c r="AE16" s="38"/>
      <c r="AF16" s="38">
        <v>3</v>
      </c>
      <c r="AG16" s="38"/>
      <c r="AH16" s="38"/>
      <c r="AI16" s="38"/>
      <c r="AJ16" s="38"/>
      <c r="AK16" s="38"/>
      <c r="AL16" s="52"/>
      <c r="AM16" s="38"/>
      <c r="AN16" s="38">
        <v>0</v>
      </c>
      <c r="AO16" s="38"/>
      <c r="AP16" s="49">
        <f t="shared" si="0"/>
        <v>60</v>
      </c>
      <c r="AQ16" s="49">
        <v>0</v>
      </c>
      <c r="AR16" s="49">
        <f t="shared" si="1"/>
        <v>60</v>
      </c>
      <c r="AS16" s="50">
        <v>43769</v>
      </c>
      <c r="AT16" s="49" t="str">
        <f t="shared" si="2"/>
        <v>小于1年</v>
      </c>
    </row>
    <row r="17" s="31" customFormat="1" ht="15.75" customHeight="1" spans="1:46">
      <c r="A17" s="38">
        <v>16</v>
      </c>
      <c r="B17" s="38" t="s">
        <v>86</v>
      </c>
      <c r="C17" s="38" t="s">
        <v>68</v>
      </c>
      <c r="D17" s="38" t="s">
        <v>63</v>
      </c>
      <c r="E17" s="38" t="s">
        <v>69</v>
      </c>
      <c r="F17" s="38" t="s">
        <v>4</v>
      </c>
      <c r="G17" s="38" t="s">
        <v>24</v>
      </c>
      <c r="H17" s="38" t="s">
        <v>19</v>
      </c>
      <c r="I17" s="39">
        <v>43570</v>
      </c>
      <c r="J17" s="43">
        <v>34</v>
      </c>
      <c r="K17" s="44">
        <v>200612.8</v>
      </c>
      <c r="L17" s="44">
        <v>3527.3</v>
      </c>
      <c r="M17" s="44">
        <v>180814.76</v>
      </c>
      <c r="N17" s="44">
        <v>707.31</v>
      </c>
      <c r="O17" s="44"/>
      <c r="P17" s="44"/>
      <c r="Q17" s="44"/>
      <c r="R17" s="44">
        <v>3527.3</v>
      </c>
      <c r="S17" s="38"/>
      <c r="T17" s="38">
        <v>12790.73</v>
      </c>
      <c r="U17" s="38">
        <v>1870</v>
      </c>
      <c r="V17" s="38">
        <v>902.7</v>
      </c>
      <c r="W17" s="38"/>
      <c r="X17" s="38"/>
      <c r="Y17" s="38">
        <v>180814.76</v>
      </c>
      <c r="Z17" s="38">
        <v>707.31</v>
      </c>
      <c r="AA17" s="38"/>
      <c r="AB17" s="38"/>
      <c r="AC17" s="38"/>
      <c r="AD17" s="38"/>
      <c r="AE17" s="38"/>
      <c r="AF17" s="38">
        <v>12790.73</v>
      </c>
      <c r="AG17" s="38">
        <v>1870</v>
      </c>
      <c r="AH17" s="38">
        <v>902.7</v>
      </c>
      <c r="AI17" s="38"/>
      <c r="AJ17" s="38"/>
      <c r="AK17" s="38"/>
      <c r="AL17" s="52"/>
      <c r="AM17" s="38"/>
      <c r="AN17" s="38">
        <v>0</v>
      </c>
      <c r="AO17" s="38"/>
      <c r="AP17" s="49">
        <f t="shared" si="0"/>
        <v>3527.3</v>
      </c>
      <c r="AQ17" s="49">
        <v>0</v>
      </c>
      <c r="AR17" s="49">
        <f t="shared" si="1"/>
        <v>3527.3</v>
      </c>
      <c r="AS17" s="50">
        <v>43769</v>
      </c>
      <c r="AT17" s="49" t="str">
        <f t="shared" si="2"/>
        <v>小于1年</v>
      </c>
    </row>
    <row r="18" s="31" customFormat="1" ht="15.75" customHeight="1" spans="1:46">
      <c r="A18" s="38">
        <v>17</v>
      </c>
      <c r="B18" s="38" t="s">
        <v>87</v>
      </c>
      <c r="C18" s="38" t="s">
        <v>68</v>
      </c>
      <c r="D18" s="38" t="s">
        <v>63</v>
      </c>
      <c r="E18" s="38" t="s">
        <v>69</v>
      </c>
      <c r="F18" s="38" t="s">
        <v>4</v>
      </c>
      <c r="G18" s="38" t="s">
        <v>24</v>
      </c>
      <c r="H18" s="38" t="s">
        <v>19</v>
      </c>
      <c r="I18" s="39">
        <v>43570</v>
      </c>
      <c r="J18" s="43">
        <v>24</v>
      </c>
      <c r="K18" s="44">
        <v>112693.09</v>
      </c>
      <c r="L18" s="44">
        <v>2578.02</v>
      </c>
      <c r="M18" s="44">
        <v>100931.8</v>
      </c>
      <c r="N18" s="44">
        <v>16.2</v>
      </c>
      <c r="O18" s="44"/>
      <c r="P18" s="44"/>
      <c r="Q18" s="44"/>
      <c r="R18" s="44">
        <v>2578.02</v>
      </c>
      <c r="S18" s="38"/>
      <c r="T18" s="38">
        <v>7185.09</v>
      </c>
      <c r="U18" s="38">
        <v>1320</v>
      </c>
      <c r="V18" s="38">
        <v>661.98</v>
      </c>
      <c r="W18" s="38"/>
      <c r="X18" s="38"/>
      <c r="Y18" s="38">
        <v>100931.8</v>
      </c>
      <c r="Z18" s="38">
        <v>16.2</v>
      </c>
      <c r="AA18" s="38"/>
      <c r="AB18" s="38"/>
      <c r="AC18" s="38"/>
      <c r="AD18" s="38"/>
      <c r="AE18" s="38"/>
      <c r="AF18" s="38">
        <v>7185.09</v>
      </c>
      <c r="AG18" s="38">
        <v>1320</v>
      </c>
      <c r="AH18" s="38">
        <v>661.98</v>
      </c>
      <c r="AI18" s="38"/>
      <c r="AJ18" s="38"/>
      <c r="AK18" s="38"/>
      <c r="AL18" s="52"/>
      <c r="AM18" s="38"/>
      <c r="AN18" s="38">
        <v>0</v>
      </c>
      <c r="AO18" s="38"/>
      <c r="AP18" s="49">
        <f t="shared" si="0"/>
        <v>2578.02</v>
      </c>
      <c r="AQ18" s="49">
        <v>0</v>
      </c>
      <c r="AR18" s="49">
        <f t="shared" si="1"/>
        <v>2578.02</v>
      </c>
      <c r="AS18" s="50">
        <v>43769</v>
      </c>
      <c r="AT18" s="49" t="str">
        <f t="shared" si="2"/>
        <v>小于1年</v>
      </c>
    </row>
    <row r="19" s="31" customFormat="1" ht="15.75" customHeight="1" spans="1:46">
      <c r="A19" s="38">
        <v>18</v>
      </c>
      <c r="B19" s="38" t="s">
        <v>88</v>
      </c>
      <c r="C19" s="38" t="s">
        <v>68</v>
      </c>
      <c r="D19" s="38" t="s">
        <v>63</v>
      </c>
      <c r="E19" s="38" t="s">
        <v>69</v>
      </c>
      <c r="F19" s="38" t="s">
        <v>4</v>
      </c>
      <c r="G19" s="38" t="s">
        <v>24</v>
      </c>
      <c r="H19" s="38" t="s">
        <v>19</v>
      </c>
      <c r="I19" s="39">
        <v>43570</v>
      </c>
      <c r="J19" s="43">
        <v>8</v>
      </c>
      <c r="K19" s="44">
        <v>44476.55</v>
      </c>
      <c r="L19" s="44">
        <v>839.28</v>
      </c>
      <c r="M19" s="44">
        <v>40106.31</v>
      </c>
      <c r="N19" s="44">
        <v>14.5</v>
      </c>
      <c r="O19" s="44"/>
      <c r="P19" s="44"/>
      <c r="Q19" s="44"/>
      <c r="R19" s="44">
        <v>839.28</v>
      </c>
      <c r="S19" s="38"/>
      <c r="T19" s="38">
        <v>2835.74</v>
      </c>
      <c r="U19" s="38">
        <v>440</v>
      </c>
      <c r="V19" s="38">
        <v>240.72</v>
      </c>
      <c r="W19" s="38"/>
      <c r="X19" s="38"/>
      <c r="Y19" s="38">
        <v>40106.31</v>
      </c>
      <c r="Z19" s="38">
        <v>14.5</v>
      </c>
      <c r="AA19" s="38"/>
      <c r="AB19" s="38"/>
      <c r="AC19" s="38"/>
      <c r="AD19" s="38"/>
      <c r="AE19" s="38"/>
      <c r="AF19" s="38">
        <v>2835.74</v>
      </c>
      <c r="AG19" s="38">
        <v>440</v>
      </c>
      <c r="AH19" s="38">
        <v>240.72</v>
      </c>
      <c r="AI19" s="38"/>
      <c r="AJ19" s="38"/>
      <c r="AK19" s="38"/>
      <c r="AL19" s="46"/>
      <c r="AM19" s="38"/>
      <c r="AN19" s="38">
        <v>0</v>
      </c>
      <c r="AO19" s="38"/>
      <c r="AP19" s="49">
        <f t="shared" si="0"/>
        <v>839.28</v>
      </c>
      <c r="AQ19" s="49">
        <v>0</v>
      </c>
      <c r="AR19" s="49">
        <f t="shared" si="1"/>
        <v>839.28</v>
      </c>
      <c r="AS19" s="50">
        <v>43769</v>
      </c>
      <c r="AT19" s="49" t="str">
        <f t="shared" si="2"/>
        <v>小于1年</v>
      </c>
    </row>
    <row r="20" s="31" customFormat="1" ht="15.75" customHeight="1" spans="1:46">
      <c r="A20" s="38">
        <v>19</v>
      </c>
      <c r="B20" s="38" t="s">
        <v>89</v>
      </c>
      <c r="C20" s="38" t="s">
        <v>68</v>
      </c>
      <c r="D20" s="38" t="s">
        <v>63</v>
      </c>
      <c r="E20" s="38" t="s">
        <v>69</v>
      </c>
      <c r="F20" s="38" t="s">
        <v>4</v>
      </c>
      <c r="G20" s="38" t="s">
        <v>24</v>
      </c>
      <c r="H20" s="38" t="s">
        <v>19</v>
      </c>
      <c r="I20" s="39">
        <v>43570</v>
      </c>
      <c r="J20" s="43">
        <v>16</v>
      </c>
      <c r="K20" s="44">
        <v>160637.98</v>
      </c>
      <c r="L20" s="44">
        <v>1678.56</v>
      </c>
      <c r="M20" s="44">
        <v>142985.49</v>
      </c>
      <c r="N20" s="44">
        <v>4370.54</v>
      </c>
      <c r="O20" s="44"/>
      <c r="P20" s="44"/>
      <c r="Q20" s="44"/>
      <c r="R20" s="44">
        <v>1678.56</v>
      </c>
      <c r="S20" s="38"/>
      <c r="T20" s="38">
        <v>10241.95</v>
      </c>
      <c r="U20" s="38">
        <v>880</v>
      </c>
      <c r="V20" s="38">
        <v>481.44</v>
      </c>
      <c r="W20" s="38"/>
      <c r="X20" s="38"/>
      <c r="Y20" s="38">
        <v>142985.49</v>
      </c>
      <c r="Z20" s="38">
        <v>4370.54</v>
      </c>
      <c r="AA20" s="38"/>
      <c r="AB20" s="38"/>
      <c r="AC20" s="38"/>
      <c r="AD20" s="38"/>
      <c r="AE20" s="38"/>
      <c r="AF20" s="38">
        <v>10241.95</v>
      </c>
      <c r="AG20" s="38">
        <v>880</v>
      </c>
      <c r="AH20" s="38">
        <v>481.44</v>
      </c>
      <c r="AI20" s="38"/>
      <c r="AJ20" s="38"/>
      <c r="AK20" s="38"/>
      <c r="AL20" s="46"/>
      <c r="AM20" s="38"/>
      <c r="AN20" s="38">
        <v>0</v>
      </c>
      <c r="AO20" s="38"/>
      <c r="AP20" s="49">
        <f t="shared" si="0"/>
        <v>1678.56</v>
      </c>
      <c r="AQ20" s="49">
        <v>0</v>
      </c>
      <c r="AR20" s="49">
        <f t="shared" si="1"/>
        <v>1678.56</v>
      </c>
      <c r="AS20" s="50">
        <v>43769</v>
      </c>
      <c r="AT20" s="49" t="str">
        <f t="shared" si="2"/>
        <v>小于1年</v>
      </c>
    </row>
    <row r="21" s="31" customFormat="1" ht="15.75" customHeight="1" spans="1:46">
      <c r="A21" s="38">
        <v>20</v>
      </c>
      <c r="B21" s="38" t="s">
        <v>90</v>
      </c>
      <c r="C21" s="38" t="s">
        <v>48</v>
      </c>
      <c r="D21" s="38" t="s">
        <v>63</v>
      </c>
      <c r="E21" s="38" t="s">
        <v>66</v>
      </c>
      <c r="F21" s="38" t="s">
        <v>4</v>
      </c>
      <c r="G21" s="38" t="s">
        <v>24</v>
      </c>
      <c r="H21" s="38" t="s">
        <v>19</v>
      </c>
      <c r="I21" s="39">
        <v>43493</v>
      </c>
      <c r="J21" s="43">
        <v>43</v>
      </c>
      <c r="K21" s="44">
        <v>1720</v>
      </c>
      <c r="L21" s="44">
        <v>537.5</v>
      </c>
      <c r="M21" s="44"/>
      <c r="N21" s="44"/>
      <c r="O21" s="44"/>
      <c r="P21" s="44"/>
      <c r="Q21" s="44"/>
      <c r="R21" s="44">
        <v>537.5</v>
      </c>
      <c r="S21" s="38"/>
      <c r="T21" s="38"/>
      <c r="U21" s="38">
        <v>1182.5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>
        <v>1182.5</v>
      </c>
      <c r="AH21" s="38"/>
      <c r="AI21" s="38"/>
      <c r="AJ21" s="38"/>
      <c r="AK21" s="38"/>
      <c r="AL21" s="46"/>
      <c r="AM21" s="38"/>
      <c r="AN21" s="38">
        <v>0</v>
      </c>
      <c r="AO21" s="38"/>
      <c r="AP21" s="49">
        <f t="shared" si="0"/>
        <v>537.5</v>
      </c>
      <c r="AQ21" s="49">
        <v>0</v>
      </c>
      <c r="AR21" s="49">
        <f t="shared" si="1"/>
        <v>537.5</v>
      </c>
      <c r="AS21" s="50">
        <v>43769</v>
      </c>
      <c r="AT21" s="49" t="str">
        <f t="shared" si="2"/>
        <v>小于1年</v>
      </c>
    </row>
    <row r="22" s="31" customFormat="1" ht="15.75" customHeight="1" spans="1:46">
      <c r="A22" s="38">
        <v>21</v>
      </c>
      <c r="B22" s="38" t="s">
        <v>91</v>
      </c>
      <c r="C22" s="38" t="s">
        <v>92</v>
      </c>
      <c r="D22" s="38" t="s">
        <v>63</v>
      </c>
      <c r="E22" s="38" t="s">
        <v>66</v>
      </c>
      <c r="F22" s="38" t="s">
        <v>4</v>
      </c>
      <c r="G22" s="38" t="s">
        <v>6</v>
      </c>
      <c r="H22" s="38" t="s">
        <v>19</v>
      </c>
      <c r="I22" s="39">
        <v>43641</v>
      </c>
      <c r="J22" s="43">
        <v>2</v>
      </c>
      <c r="K22" s="44">
        <v>27808.87</v>
      </c>
      <c r="L22" s="44">
        <v>3863.94</v>
      </c>
      <c r="M22" s="44">
        <v>13611.92</v>
      </c>
      <c r="N22" s="44">
        <v>420.99</v>
      </c>
      <c r="O22" s="44">
        <v>4578</v>
      </c>
      <c r="P22" s="44">
        <v>2880</v>
      </c>
      <c r="Q22" s="44">
        <v>283.74</v>
      </c>
      <c r="R22" s="44">
        <v>3863.94</v>
      </c>
      <c r="S22" s="38"/>
      <c r="T22" s="38">
        <v>1763.28</v>
      </c>
      <c r="U22" s="38">
        <v>107</v>
      </c>
      <c r="V22" s="38"/>
      <c r="W22" s="38"/>
      <c r="X22" s="38">
        <v>300</v>
      </c>
      <c r="Y22" s="38">
        <v>13611.92</v>
      </c>
      <c r="Z22" s="38">
        <v>420.99</v>
      </c>
      <c r="AA22" s="38">
        <v>4578</v>
      </c>
      <c r="AB22" s="38">
        <v>2880</v>
      </c>
      <c r="AC22" s="38">
        <v>283.74</v>
      </c>
      <c r="AD22" s="38"/>
      <c r="AE22" s="38"/>
      <c r="AF22" s="38">
        <v>1763.28</v>
      </c>
      <c r="AG22" s="38">
        <v>107</v>
      </c>
      <c r="AH22" s="38"/>
      <c r="AI22" s="38"/>
      <c r="AJ22" s="38"/>
      <c r="AK22" s="38"/>
      <c r="AL22" s="46"/>
      <c r="AM22" s="38"/>
      <c r="AN22" s="38">
        <v>0</v>
      </c>
      <c r="AO22" s="38"/>
      <c r="AP22" s="49">
        <f t="shared" si="0"/>
        <v>4163.94</v>
      </c>
      <c r="AQ22" s="49">
        <f>ROUND(AP22*20%,2)</f>
        <v>832.79</v>
      </c>
      <c r="AR22" s="49">
        <f t="shared" si="1"/>
        <v>3331.15</v>
      </c>
      <c r="AS22" s="50">
        <v>43769</v>
      </c>
      <c r="AT22" s="49" t="str">
        <f t="shared" si="2"/>
        <v>小于1年</v>
      </c>
    </row>
    <row r="23" s="31" customFormat="1" ht="15.75" customHeight="1" spans="1:46">
      <c r="A23" s="38">
        <v>22</v>
      </c>
      <c r="B23" s="38" t="s">
        <v>93</v>
      </c>
      <c r="C23" s="38" t="s">
        <v>68</v>
      </c>
      <c r="D23" s="38" t="s">
        <v>63</v>
      </c>
      <c r="E23" s="38" t="s">
        <v>94</v>
      </c>
      <c r="F23" s="38" t="s">
        <v>4</v>
      </c>
      <c r="G23" s="38" t="s">
        <v>27</v>
      </c>
      <c r="H23" s="38" t="s">
        <v>19</v>
      </c>
      <c r="I23" s="39">
        <v>43671</v>
      </c>
      <c r="J23" s="43">
        <v>2</v>
      </c>
      <c r="K23" s="44">
        <v>104827.86</v>
      </c>
      <c r="L23" s="44">
        <v>2391.03</v>
      </c>
      <c r="M23" s="44">
        <v>95298.05</v>
      </c>
      <c r="N23" s="44"/>
      <c r="O23" s="44"/>
      <c r="P23" s="44"/>
      <c r="Q23" s="44"/>
      <c r="R23" s="44">
        <v>2391.03</v>
      </c>
      <c r="S23" s="38"/>
      <c r="T23" s="38">
        <v>7138.78</v>
      </c>
      <c r="U23" s="38"/>
      <c r="V23" s="38"/>
      <c r="W23" s="38"/>
      <c r="X23" s="38"/>
      <c r="Y23" s="38">
        <v>95298.05</v>
      </c>
      <c r="Z23" s="38"/>
      <c r="AA23" s="38"/>
      <c r="AB23" s="38"/>
      <c r="AC23" s="38"/>
      <c r="AD23" s="38"/>
      <c r="AE23" s="38"/>
      <c r="AF23" s="38">
        <v>7138.78</v>
      </c>
      <c r="AG23" s="38"/>
      <c r="AH23" s="38"/>
      <c r="AI23" s="38"/>
      <c r="AJ23" s="38"/>
      <c r="AK23" s="38"/>
      <c r="AL23" s="46"/>
      <c r="AM23" s="38"/>
      <c r="AN23" s="38">
        <v>0</v>
      </c>
      <c r="AO23" s="38"/>
      <c r="AP23" s="49">
        <f t="shared" si="0"/>
        <v>2391.03</v>
      </c>
      <c r="AQ23" s="49">
        <v>0</v>
      </c>
      <c r="AR23" s="49">
        <f t="shared" si="1"/>
        <v>2391.03</v>
      </c>
      <c r="AS23" s="50">
        <v>43769</v>
      </c>
      <c r="AT23" s="49" t="str">
        <f t="shared" si="2"/>
        <v>小于1年</v>
      </c>
    </row>
    <row r="24" s="31" customFormat="1" ht="15.75" customHeight="1" spans="1:46">
      <c r="A24" s="38">
        <v>23</v>
      </c>
      <c r="B24" s="38" t="s">
        <v>95</v>
      </c>
      <c r="C24" s="38" t="s">
        <v>78</v>
      </c>
      <c r="D24" s="38" t="s">
        <v>79</v>
      </c>
      <c r="E24" s="38" t="s">
        <v>66</v>
      </c>
      <c r="F24" s="38" t="s">
        <v>4</v>
      </c>
      <c r="G24" s="38" t="s">
        <v>20</v>
      </c>
      <c r="H24" s="38" t="s">
        <v>19</v>
      </c>
      <c r="I24" s="39">
        <v>43678</v>
      </c>
      <c r="J24" s="43">
        <v>100</v>
      </c>
      <c r="K24" s="44">
        <v>502225.2</v>
      </c>
      <c r="L24" s="44">
        <v>5000</v>
      </c>
      <c r="M24" s="44">
        <v>375996.15</v>
      </c>
      <c r="N24" s="44">
        <v>760.85</v>
      </c>
      <c r="O24" s="44">
        <v>70198.91</v>
      </c>
      <c r="P24" s="44">
        <v>43200</v>
      </c>
      <c r="Q24" s="44">
        <v>7069.29</v>
      </c>
      <c r="R24" s="44">
        <v>5000</v>
      </c>
      <c r="S24" s="38"/>
      <c r="T24" s="38"/>
      <c r="U24" s="38"/>
      <c r="V24" s="38"/>
      <c r="W24" s="38"/>
      <c r="X24" s="38"/>
      <c r="Y24" s="38">
        <v>375996.15</v>
      </c>
      <c r="Z24" s="38">
        <v>760.85</v>
      </c>
      <c r="AA24" s="38">
        <v>70198.91</v>
      </c>
      <c r="AB24" s="38">
        <v>43200</v>
      </c>
      <c r="AC24" s="38">
        <v>7069.29</v>
      </c>
      <c r="AD24" s="38"/>
      <c r="AE24" s="38"/>
      <c r="AF24" s="38"/>
      <c r="AG24" s="38"/>
      <c r="AH24" s="38"/>
      <c r="AI24" s="38"/>
      <c r="AJ24" s="38"/>
      <c r="AK24" s="38"/>
      <c r="AL24" s="46"/>
      <c r="AM24" s="38"/>
      <c r="AN24" s="38">
        <f>IF(D24="差额发票",ROUND(R24/1.05*5.77%,2),IF(D24="全额发票",ROUND(K24/1.06*6.77%,2)))</f>
        <v>274.76</v>
      </c>
      <c r="AO24" s="38"/>
      <c r="AP24" s="49">
        <f t="shared" si="0"/>
        <v>4725.24</v>
      </c>
      <c r="AQ24" s="49">
        <v>0</v>
      </c>
      <c r="AR24" s="49">
        <f t="shared" si="1"/>
        <v>4725.24</v>
      </c>
      <c r="AS24" s="50">
        <v>43769</v>
      </c>
      <c r="AT24" s="49" t="str">
        <f t="shared" si="2"/>
        <v>小于1年</v>
      </c>
    </row>
    <row r="25" s="31" customFormat="1" ht="15.75" customHeight="1" spans="1:46">
      <c r="A25" s="38">
        <v>24</v>
      </c>
      <c r="B25" s="38" t="s">
        <v>96</v>
      </c>
      <c r="C25" s="38" t="s">
        <v>68</v>
      </c>
      <c r="D25" s="38" t="s">
        <v>63</v>
      </c>
      <c r="E25" s="38" t="s">
        <v>69</v>
      </c>
      <c r="F25" s="38" t="s">
        <v>4</v>
      </c>
      <c r="G25" s="38" t="s">
        <v>24</v>
      </c>
      <c r="H25" s="38" t="s">
        <v>19</v>
      </c>
      <c r="I25" s="39">
        <v>43693</v>
      </c>
      <c r="J25" s="43">
        <v>8</v>
      </c>
      <c r="K25" s="44">
        <v>47862.05</v>
      </c>
      <c r="L25" s="44">
        <v>839.28</v>
      </c>
      <c r="M25" s="44">
        <v>43148.61</v>
      </c>
      <c r="N25" s="44">
        <v>141.86</v>
      </c>
      <c r="O25" s="44"/>
      <c r="P25" s="44"/>
      <c r="Q25" s="44"/>
      <c r="R25" s="44">
        <v>839.28</v>
      </c>
      <c r="S25" s="38"/>
      <c r="T25" s="38">
        <v>3051.58</v>
      </c>
      <c r="U25" s="38">
        <v>440</v>
      </c>
      <c r="V25" s="38">
        <v>240.72</v>
      </c>
      <c r="W25" s="38"/>
      <c r="X25" s="38"/>
      <c r="Y25" s="38">
        <v>43148.61</v>
      </c>
      <c r="Z25" s="38">
        <v>141.86</v>
      </c>
      <c r="AA25" s="38"/>
      <c r="AB25" s="38"/>
      <c r="AC25" s="38"/>
      <c r="AD25" s="38"/>
      <c r="AE25" s="38"/>
      <c r="AF25" s="38">
        <v>3051.58</v>
      </c>
      <c r="AG25" s="38">
        <v>440</v>
      </c>
      <c r="AH25" s="38">
        <v>240.72</v>
      </c>
      <c r="AI25" s="38"/>
      <c r="AJ25" s="38"/>
      <c r="AK25" s="38"/>
      <c r="AL25" s="46"/>
      <c r="AM25" s="38"/>
      <c r="AN25" s="38">
        <v>0</v>
      </c>
      <c r="AO25" s="38"/>
      <c r="AP25" s="49">
        <f t="shared" si="0"/>
        <v>839.28</v>
      </c>
      <c r="AQ25" s="49">
        <v>0</v>
      </c>
      <c r="AR25" s="49">
        <f t="shared" si="1"/>
        <v>839.28</v>
      </c>
      <c r="AS25" s="50">
        <v>43769</v>
      </c>
      <c r="AT25" s="49" t="str">
        <f t="shared" si="2"/>
        <v>小于1年</v>
      </c>
    </row>
    <row r="26" s="31" customFormat="1" ht="15.75" customHeight="1" spans="1:46">
      <c r="A26" s="38">
        <v>25</v>
      </c>
      <c r="B26" s="38" t="s">
        <v>97</v>
      </c>
      <c r="C26" s="38" t="s">
        <v>68</v>
      </c>
      <c r="D26" s="38" t="s">
        <v>63</v>
      </c>
      <c r="E26" s="38" t="s">
        <v>94</v>
      </c>
      <c r="F26" s="38" t="s">
        <v>4</v>
      </c>
      <c r="G26" s="38" t="s">
        <v>22</v>
      </c>
      <c r="H26" s="38" t="s">
        <v>19</v>
      </c>
      <c r="I26" s="39">
        <v>43715</v>
      </c>
      <c r="J26" s="43">
        <v>2</v>
      </c>
      <c r="K26" s="44">
        <v>27348.1</v>
      </c>
      <c r="L26" s="44">
        <v>992.73</v>
      </c>
      <c r="M26" s="44">
        <v>24328.88</v>
      </c>
      <c r="N26" s="44"/>
      <c r="O26" s="44"/>
      <c r="P26" s="44"/>
      <c r="Q26" s="44"/>
      <c r="R26" s="44">
        <v>992.73</v>
      </c>
      <c r="S26" s="38"/>
      <c r="T26" s="38">
        <v>2026.49</v>
      </c>
      <c r="U26" s="38"/>
      <c r="V26" s="38"/>
      <c r="W26" s="38"/>
      <c r="X26" s="38"/>
      <c r="Y26" s="38">
        <v>24328.88</v>
      </c>
      <c r="Z26" s="38"/>
      <c r="AA26" s="38"/>
      <c r="AB26" s="38"/>
      <c r="AC26" s="38"/>
      <c r="AD26" s="38"/>
      <c r="AE26" s="38"/>
      <c r="AF26" s="38">
        <v>2026.49</v>
      </c>
      <c r="AG26" s="38"/>
      <c r="AH26" s="38"/>
      <c r="AI26" s="38"/>
      <c r="AJ26" s="38"/>
      <c r="AK26" s="38"/>
      <c r="AL26" s="46"/>
      <c r="AM26" s="38"/>
      <c r="AN26" s="38">
        <v>0</v>
      </c>
      <c r="AO26" s="38"/>
      <c r="AP26" s="49">
        <f t="shared" si="0"/>
        <v>992.73</v>
      </c>
      <c r="AQ26" s="49">
        <v>0</v>
      </c>
      <c r="AR26" s="49">
        <f t="shared" si="1"/>
        <v>992.73</v>
      </c>
      <c r="AS26" s="50">
        <v>43769</v>
      </c>
      <c r="AT26" s="49" t="str">
        <f t="shared" si="2"/>
        <v>小于1年</v>
      </c>
    </row>
    <row r="27" s="31" customFormat="1" ht="15.75" customHeight="1" spans="1:46">
      <c r="A27" s="38">
        <v>26</v>
      </c>
      <c r="B27" s="38" t="s">
        <v>98</v>
      </c>
      <c r="C27" s="38" t="s">
        <v>68</v>
      </c>
      <c r="D27" s="38" t="s">
        <v>63</v>
      </c>
      <c r="E27" s="38" t="s">
        <v>94</v>
      </c>
      <c r="F27" s="38" t="s">
        <v>4</v>
      </c>
      <c r="G27" s="38" t="s">
        <v>22</v>
      </c>
      <c r="H27" s="38" t="s">
        <v>19</v>
      </c>
      <c r="I27" s="39">
        <v>43715</v>
      </c>
      <c r="J27" s="43">
        <v>3</v>
      </c>
      <c r="K27" s="44">
        <v>40467.6</v>
      </c>
      <c r="L27" s="44">
        <v>1468.95</v>
      </c>
      <c r="M27" s="44">
        <v>36000</v>
      </c>
      <c r="N27" s="44"/>
      <c r="O27" s="44"/>
      <c r="P27" s="44"/>
      <c r="Q27" s="44"/>
      <c r="R27" s="44">
        <v>1468.95</v>
      </c>
      <c r="S27" s="38"/>
      <c r="T27" s="38">
        <v>2998.65</v>
      </c>
      <c r="U27" s="38"/>
      <c r="V27" s="38"/>
      <c r="W27" s="38"/>
      <c r="X27" s="38"/>
      <c r="Y27" s="38">
        <v>36000</v>
      </c>
      <c r="Z27" s="38"/>
      <c r="AA27" s="38"/>
      <c r="AB27" s="38"/>
      <c r="AC27" s="38"/>
      <c r="AD27" s="38"/>
      <c r="AE27" s="38"/>
      <c r="AF27" s="38">
        <v>2998.65</v>
      </c>
      <c r="AG27" s="38"/>
      <c r="AH27" s="38"/>
      <c r="AI27" s="38"/>
      <c r="AJ27" s="38"/>
      <c r="AK27" s="38"/>
      <c r="AL27" s="46"/>
      <c r="AM27" s="38"/>
      <c r="AN27" s="38">
        <v>0</v>
      </c>
      <c r="AO27" s="38"/>
      <c r="AP27" s="49">
        <f t="shared" si="0"/>
        <v>1468.95</v>
      </c>
      <c r="AQ27" s="49">
        <v>0</v>
      </c>
      <c r="AR27" s="49">
        <f t="shared" si="1"/>
        <v>1468.95</v>
      </c>
      <c r="AS27" s="50">
        <v>43769</v>
      </c>
      <c r="AT27" s="49" t="str">
        <f t="shared" si="2"/>
        <v>小于1年</v>
      </c>
    </row>
    <row r="28" s="31" customFormat="1" ht="15.75" customHeight="1" spans="1:46">
      <c r="A28" s="38">
        <v>27</v>
      </c>
      <c r="B28" s="38" t="s">
        <v>99</v>
      </c>
      <c r="C28" s="38" t="s">
        <v>68</v>
      </c>
      <c r="D28" s="38" t="s">
        <v>63</v>
      </c>
      <c r="E28" s="38" t="s">
        <v>94</v>
      </c>
      <c r="F28" s="38" t="s">
        <v>4</v>
      </c>
      <c r="G28" s="38" t="s">
        <v>22</v>
      </c>
      <c r="H28" s="38" t="s">
        <v>19</v>
      </c>
      <c r="I28" s="39">
        <v>43715</v>
      </c>
      <c r="J28" s="43">
        <v>1</v>
      </c>
      <c r="K28" s="44">
        <v>16861.5</v>
      </c>
      <c r="L28" s="44">
        <v>612.06</v>
      </c>
      <c r="M28" s="44">
        <v>15000</v>
      </c>
      <c r="N28" s="44"/>
      <c r="O28" s="44"/>
      <c r="P28" s="44"/>
      <c r="Q28" s="44"/>
      <c r="R28" s="44">
        <v>612.06</v>
      </c>
      <c r="S28" s="38"/>
      <c r="T28" s="38">
        <v>1249.44</v>
      </c>
      <c r="U28" s="38"/>
      <c r="V28" s="38"/>
      <c r="W28" s="38"/>
      <c r="X28" s="38"/>
      <c r="Y28" s="38">
        <v>15000</v>
      </c>
      <c r="Z28" s="38"/>
      <c r="AA28" s="38"/>
      <c r="AB28" s="38"/>
      <c r="AC28" s="38"/>
      <c r="AD28" s="38"/>
      <c r="AE28" s="38"/>
      <c r="AF28" s="38">
        <v>1249.44</v>
      </c>
      <c r="AG28" s="38"/>
      <c r="AH28" s="38"/>
      <c r="AI28" s="38"/>
      <c r="AJ28" s="38"/>
      <c r="AK28" s="38"/>
      <c r="AL28" s="46"/>
      <c r="AM28" s="38"/>
      <c r="AN28" s="38">
        <v>0</v>
      </c>
      <c r="AO28" s="38"/>
      <c r="AP28" s="49">
        <f t="shared" si="0"/>
        <v>612.06</v>
      </c>
      <c r="AQ28" s="49">
        <v>0</v>
      </c>
      <c r="AR28" s="49">
        <f t="shared" si="1"/>
        <v>612.06</v>
      </c>
      <c r="AS28" s="50">
        <v>43769</v>
      </c>
      <c r="AT28" s="49" t="str">
        <f t="shared" si="2"/>
        <v>小于1年</v>
      </c>
    </row>
    <row r="29" s="31" customFormat="1" ht="15.75" customHeight="1" spans="1:46">
      <c r="A29" s="38">
        <v>28</v>
      </c>
      <c r="B29" s="38" t="s">
        <v>100</v>
      </c>
      <c r="C29" s="38" t="s">
        <v>78</v>
      </c>
      <c r="D29" s="38" t="s">
        <v>79</v>
      </c>
      <c r="E29" s="38" t="s">
        <v>101</v>
      </c>
      <c r="F29" s="38" t="s">
        <v>4</v>
      </c>
      <c r="G29" s="38" t="s">
        <v>24</v>
      </c>
      <c r="H29" s="38" t="s">
        <v>19</v>
      </c>
      <c r="I29" s="39">
        <v>43755</v>
      </c>
      <c r="J29" s="43">
        <v>1</v>
      </c>
      <c r="K29" s="44">
        <v>6981.21</v>
      </c>
      <c r="L29" s="44">
        <v>300</v>
      </c>
      <c r="M29" s="44">
        <v>6630.77</v>
      </c>
      <c r="N29" s="44">
        <v>50.44</v>
      </c>
      <c r="O29" s="44"/>
      <c r="P29" s="44"/>
      <c r="Q29" s="44"/>
      <c r="R29" s="44">
        <v>300</v>
      </c>
      <c r="S29" s="38"/>
      <c r="T29" s="38"/>
      <c r="U29" s="38"/>
      <c r="V29" s="38"/>
      <c r="W29" s="38"/>
      <c r="X29" s="38"/>
      <c r="Y29" s="38">
        <v>6630.77</v>
      </c>
      <c r="Z29" s="38">
        <v>50.44</v>
      </c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46"/>
      <c r="AM29" s="38"/>
      <c r="AN29" s="38">
        <f>IF(D29="差额发票",ROUND(R29/1.05*5.77%,2),IF(D29="全额发票",ROUND(K29/1.06*6.77%,2)))</f>
        <v>16.49</v>
      </c>
      <c r="AO29" s="38"/>
      <c r="AP29" s="49">
        <f t="shared" si="0"/>
        <v>283.51</v>
      </c>
      <c r="AQ29" s="49">
        <v>0</v>
      </c>
      <c r="AR29" s="49">
        <f t="shared" si="1"/>
        <v>283.51</v>
      </c>
      <c r="AS29" s="50">
        <v>43769</v>
      </c>
      <c r="AT29" s="49" t="str">
        <f t="shared" si="2"/>
        <v>小于1年</v>
      </c>
    </row>
    <row r="30" s="31" customFormat="1" ht="15.75" customHeight="1" spans="1:16384">
      <c r="A30" s="38">
        <v>29</v>
      </c>
      <c r="B30" s="38" t="s">
        <v>102</v>
      </c>
      <c r="C30" s="38" t="s">
        <v>78</v>
      </c>
      <c r="D30" s="38" t="s">
        <v>79</v>
      </c>
      <c r="E30" s="38" t="s">
        <v>64</v>
      </c>
      <c r="F30" s="38" t="s">
        <v>4</v>
      </c>
      <c r="G30" s="38" t="s">
        <v>18</v>
      </c>
      <c r="H30" s="39" t="s">
        <v>17</v>
      </c>
      <c r="I30" s="43">
        <v>43466</v>
      </c>
      <c r="J30" s="44">
        <v>302</v>
      </c>
      <c r="K30" s="44">
        <v>1272472.97</v>
      </c>
      <c r="L30" s="44">
        <v>24225</v>
      </c>
      <c r="M30" s="44">
        <v>1032726.94</v>
      </c>
      <c r="N30" s="44">
        <v>5963.07</v>
      </c>
      <c r="O30" s="44">
        <v>182264.56</v>
      </c>
      <c r="P30" s="44">
        <v>0</v>
      </c>
      <c r="Q30" s="44">
        <v>7133.4</v>
      </c>
      <c r="R30" s="38">
        <v>24225</v>
      </c>
      <c r="S30" s="38">
        <v>0</v>
      </c>
      <c r="T30" s="38">
        <v>0</v>
      </c>
      <c r="U30" s="38">
        <v>20160</v>
      </c>
      <c r="V30" s="38">
        <v>0</v>
      </c>
      <c r="W30" s="38">
        <v>0</v>
      </c>
      <c r="X30" s="38">
        <v>0</v>
      </c>
      <c r="Y30" s="38">
        <v>1032726.94</v>
      </c>
      <c r="Z30" s="38">
        <v>5963.07</v>
      </c>
      <c r="AA30" s="38">
        <v>182264.56</v>
      </c>
      <c r="AB30" s="38">
        <v>0</v>
      </c>
      <c r="AC30" s="38">
        <v>7133.4</v>
      </c>
      <c r="AD30" s="38">
        <v>0</v>
      </c>
      <c r="AE30" s="38">
        <v>0</v>
      </c>
      <c r="AF30" s="38">
        <v>0</v>
      </c>
      <c r="AG30" s="38">
        <v>20160</v>
      </c>
      <c r="AH30" s="38">
        <v>0</v>
      </c>
      <c r="AI30" s="38">
        <v>0</v>
      </c>
      <c r="AJ30" s="38">
        <v>0</v>
      </c>
      <c r="AK30" s="38">
        <v>0</v>
      </c>
      <c r="AL30" s="38"/>
      <c r="AM30" s="38">
        <v>858</v>
      </c>
      <c r="AN30" s="49">
        <f>IF(D30="差额发票",ROUND(R30/1.05*5.77%,2),IF(D30="全额发票",ROUND(K30/1.06*6.77%,2)))</f>
        <v>1331.22</v>
      </c>
      <c r="AO30" s="49"/>
      <c r="AP30" s="49">
        <f t="shared" si="0"/>
        <v>22035.78</v>
      </c>
      <c r="AQ30" s="49">
        <v>0</v>
      </c>
      <c r="AR30" s="49">
        <f t="shared" si="1"/>
        <v>22035.78</v>
      </c>
      <c r="AS30" s="31">
        <v>43769</v>
      </c>
      <c r="AT30" s="31" t="str">
        <f t="shared" si="2"/>
        <v>小于1年</v>
      </c>
      <c r="XFC30" s="38"/>
      <c r="XFD30" s="38"/>
    </row>
    <row r="31" s="31" customFormat="1" ht="15.75" customHeight="1" spans="1:46">
      <c r="A31" s="38">
        <v>30</v>
      </c>
      <c r="B31" s="38" t="s">
        <v>103</v>
      </c>
      <c r="C31" s="38" t="s">
        <v>92</v>
      </c>
      <c r="D31" s="38" t="s">
        <v>63</v>
      </c>
      <c r="E31" s="38" t="s">
        <v>66</v>
      </c>
      <c r="F31" s="38" t="s">
        <v>4</v>
      </c>
      <c r="G31" s="38" t="s">
        <v>7</v>
      </c>
      <c r="H31" s="38" t="s">
        <v>17</v>
      </c>
      <c r="I31" s="39">
        <v>43191</v>
      </c>
      <c r="J31" s="43">
        <v>27</v>
      </c>
      <c r="K31" s="44">
        <v>545289.65</v>
      </c>
      <c r="L31" s="44">
        <v>125306.66</v>
      </c>
      <c r="M31" s="44">
        <v>304565.22</v>
      </c>
      <c r="N31" s="44">
        <v>14152.99</v>
      </c>
      <c r="O31" s="44">
        <v>44045.43</v>
      </c>
      <c r="P31" s="44">
        <v>16200</v>
      </c>
      <c r="Q31" s="44">
        <v>5741.95</v>
      </c>
      <c r="R31" s="44">
        <v>125306.66</v>
      </c>
      <c r="S31" s="38">
        <v>0</v>
      </c>
      <c r="T31" s="38">
        <v>34575.4</v>
      </c>
      <c r="U31" s="38">
        <v>702</v>
      </c>
      <c r="V31" s="38">
        <v>0</v>
      </c>
      <c r="W31" s="38">
        <v>0</v>
      </c>
      <c r="X31" s="38">
        <v>0</v>
      </c>
      <c r="Y31" s="38">
        <v>304565.22</v>
      </c>
      <c r="Z31" s="38">
        <v>14152.99</v>
      </c>
      <c r="AA31" s="38">
        <v>44045.43</v>
      </c>
      <c r="AB31" s="38">
        <v>16200</v>
      </c>
      <c r="AC31" s="38">
        <v>5741.95</v>
      </c>
      <c r="AD31" s="38">
        <v>0</v>
      </c>
      <c r="AE31" s="38">
        <v>71936.84</v>
      </c>
      <c r="AF31" s="38">
        <v>34575.4</v>
      </c>
      <c r="AG31" s="38">
        <v>702</v>
      </c>
      <c r="AH31" s="38">
        <v>0</v>
      </c>
      <c r="AI31" s="38">
        <v>0</v>
      </c>
      <c r="AJ31" s="38">
        <v>0</v>
      </c>
      <c r="AK31" s="38">
        <v>0</v>
      </c>
      <c r="AL31" s="46"/>
      <c r="AM31" s="38"/>
      <c r="AN31" s="38">
        <v>0</v>
      </c>
      <c r="AO31" s="38"/>
      <c r="AP31" s="49">
        <f t="shared" si="0"/>
        <v>53369.82</v>
      </c>
      <c r="AQ31" s="49">
        <f>ROUND(AP31*20%,2)</f>
        <v>10673.96</v>
      </c>
      <c r="AR31" s="49">
        <f t="shared" si="1"/>
        <v>42695.86</v>
      </c>
      <c r="AS31" s="50">
        <v>43769</v>
      </c>
      <c r="AT31" s="49" t="str">
        <f t="shared" si="2"/>
        <v>1-2年</v>
      </c>
    </row>
    <row r="32" s="31" customFormat="1" ht="15.75" customHeight="1" spans="1:46">
      <c r="A32" s="38">
        <v>31</v>
      </c>
      <c r="B32" s="38" t="s">
        <v>104</v>
      </c>
      <c r="C32" s="38" t="s">
        <v>68</v>
      </c>
      <c r="D32" s="38" t="s">
        <v>63</v>
      </c>
      <c r="E32" s="38" t="s">
        <v>69</v>
      </c>
      <c r="F32" s="38" t="s">
        <v>4</v>
      </c>
      <c r="G32" s="38" t="s">
        <v>7</v>
      </c>
      <c r="H32" s="38" t="s">
        <v>17</v>
      </c>
      <c r="I32" s="39">
        <v>43516</v>
      </c>
      <c r="J32" s="43">
        <v>25</v>
      </c>
      <c r="K32" s="44">
        <v>98069.75</v>
      </c>
      <c r="L32" s="44">
        <v>2347.75</v>
      </c>
      <c r="M32" s="44">
        <v>88128.45</v>
      </c>
      <c r="N32" s="44">
        <v>0</v>
      </c>
      <c r="O32" s="44">
        <v>752.25</v>
      </c>
      <c r="P32" s="44">
        <v>0</v>
      </c>
      <c r="Q32" s="44">
        <v>0</v>
      </c>
      <c r="R32" s="44">
        <v>2347.75</v>
      </c>
      <c r="S32" s="38">
        <v>0</v>
      </c>
      <c r="T32" s="38">
        <v>5966.3</v>
      </c>
      <c r="U32" s="38">
        <v>0</v>
      </c>
      <c r="V32" s="38">
        <v>875</v>
      </c>
      <c r="W32" s="38">
        <v>0</v>
      </c>
      <c r="X32" s="38">
        <v>0</v>
      </c>
      <c r="Y32" s="38">
        <v>88128.45</v>
      </c>
      <c r="Z32" s="38">
        <v>0</v>
      </c>
      <c r="AA32" s="38">
        <v>752.25</v>
      </c>
      <c r="AB32" s="38">
        <v>0</v>
      </c>
      <c r="AC32" s="38">
        <v>0</v>
      </c>
      <c r="AD32" s="38">
        <v>0</v>
      </c>
      <c r="AE32" s="38">
        <v>0</v>
      </c>
      <c r="AF32" s="38">
        <v>6204.8</v>
      </c>
      <c r="AG32" s="38">
        <v>0</v>
      </c>
      <c r="AH32" s="38">
        <v>875</v>
      </c>
      <c r="AI32" s="38">
        <v>0</v>
      </c>
      <c r="AJ32" s="38">
        <v>275</v>
      </c>
      <c r="AK32" s="38">
        <v>0</v>
      </c>
      <c r="AL32" s="46"/>
      <c r="AM32" s="38"/>
      <c r="AN32" s="38">
        <v>0</v>
      </c>
      <c r="AO32" s="38"/>
      <c r="AP32" s="49">
        <f t="shared" si="0"/>
        <v>1834.25</v>
      </c>
      <c r="AQ32" s="49">
        <v>0</v>
      </c>
      <c r="AR32" s="49">
        <f t="shared" si="1"/>
        <v>1834.25</v>
      </c>
      <c r="AS32" s="50">
        <v>43769</v>
      </c>
      <c r="AT32" s="49" t="str">
        <f t="shared" si="2"/>
        <v>小于1年</v>
      </c>
    </row>
    <row r="33" s="31" customFormat="1" ht="15.75" customHeight="1" spans="1:46">
      <c r="A33" s="38">
        <v>32</v>
      </c>
      <c r="B33" s="38" t="s">
        <v>105</v>
      </c>
      <c r="C33" s="38" t="s">
        <v>68</v>
      </c>
      <c r="D33" s="38" t="s">
        <v>63</v>
      </c>
      <c r="E33" s="38" t="s">
        <v>69</v>
      </c>
      <c r="F33" s="38" t="s">
        <v>4</v>
      </c>
      <c r="G33" s="38" t="s">
        <v>7</v>
      </c>
      <c r="H33" s="38" t="s">
        <v>17</v>
      </c>
      <c r="I33" s="39">
        <v>43516</v>
      </c>
      <c r="J33" s="43">
        <v>36</v>
      </c>
      <c r="K33" s="44">
        <v>130047.63</v>
      </c>
      <c r="L33" s="44">
        <v>3320.94</v>
      </c>
      <c r="M33" s="44">
        <v>116440.61</v>
      </c>
      <c r="N33" s="44">
        <v>0</v>
      </c>
      <c r="O33" s="44">
        <v>1023.06</v>
      </c>
      <c r="P33" s="44">
        <v>0</v>
      </c>
      <c r="Q33" s="44">
        <v>0</v>
      </c>
      <c r="R33" s="44">
        <v>3320.94</v>
      </c>
      <c r="S33" s="38">
        <v>0</v>
      </c>
      <c r="T33" s="38">
        <v>7883.02</v>
      </c>
      <c r="U33" s="38">
        <v>0</v>
      </c>
      <c r="V33" s="38">
        <v>1380</v>
      </c>
      <c r="W33" s="38">
        <v>0</v>
      </c>
      <c r="X33" s="38">
        <v>0</v>
      </c>
      <c r="Y33" s="38">
        <v>116440.61</v>
      </c>
      <c r="Z33" s="38">
        <v>0</v>
      </c>
      <c r="AA33" s="38">
        <v>1023.06</v>
      </c>
      <c r="AB33" s="38">
        <v>0</v>
      </c>
      <c r="AC33" s="38">
        <v>0</v>
      </c>
      <c r="AD33" s="38">
        <v>0</v>
      </c>
      <c r="AE33" s="38">
        <v>0</v>
      </c>
      <c r="AF33" s="38">
        <v>8226.46</v>
      </c>
      <c r="AG33" s="38">
        <v>0</v>
      </c>
      <c r="AH33" s="38">
        <v>1380</v>
      </c>
      <c r="AI33" s="38">
        <v>0</v>
      </c>
      <c r="AJ33" s="38">
        <v>396</v>
      </c>
      <c r="AK33" s="38">
        <v>0</v>
      </c>
      <c r="AL33" s="46"/>
      <c r="AM33" s="38"/>
      <c r="AN33" s="38">
        <v>0</v>
      </c>
      <c r="AO33" s="38"/>
      <c r="AP33" s="49">
        <f t="shared" si="0"/>
        <v>2581.5</v>
      </c>
      <c r="AQ33" s="49">
        <v>0</v>
      </c>
      <c r="AR33" s="49">
        <f t="shared" si="1"/>
        <v>2581.5</v>
      </c>
      <c r="AS33" s="50">
        <v>43769</v>
      </c>
      <c r="AT33" s="49" t="str">
        <f t="shared" si="2"/>
        <v>小于1年</v>
      </c>
    </row>
    <row r="34" s="32" customFormat="1" ht="15.75" customHeight="1" spans="1:46">
      <c r="A34" s="38">
        <v>33</v>
      </c>
      <c r="B34" s="38" t="s">
        <v>106</v>
      </c>
      <c r="C34" s="38" t="s">
        <v>68</v>
      </c>
      <c r="D34" s="38" t="s">
        <v>63</v>
      </c>
      <c r="E34" s="38" t="s">
        <v>69</v>
      </c>
      <c r="F34" s="38" t="s">
        <v>4</v>
      </c>
      <c r="G34" s="38" t="s">
        <v>7</v>
      </c>
      <c r="H34" s="38" t="s">
        <v>17</v>
      </c>
      <c r="I34" s="39">
        <v>43516</v>
      </c>
      <c r="J34" s="45">
        <v>11</v>
      </c>
      <c r="K34" s="44">
        <v>53669.19</v>
      </c>
      <c r="L34" s="44">
        <v>982.92</v>
      </c>
      <c r="M34" s="44">
        <v>48392.51</v>
      </c>
      <c r="N34" s="44">
        <v>235.56</v>
      </c>
      <c r="O34" s="44">
        <v>361.08</v>
      </c>
      <c r="P34" s="44">
        <v>0</v>
      </c>
      <c r="Q34" s="38">
        <v>0</v>
      </c>
      <c r="R34" s="38">
        <v>982.92</v>
      </c>
      <c r="S34" s="38">
        <v>0</v>
      </c>
      <c r="T34" s="38">
        <v>3292.12</v>
      </c>
      <c r="U34" s="38">
        <v>0</v>
      </c>
      <c r="V34" s="38">
        <v>405</v>
      </c>
      <c r="W34" s="38">
        <v>0</v>
      </c>
      <c r="X34" s="38">
        <v>0</v>
      </c>
      <c r="Y34" s="38">
        <v>48392.51</v>
      </c>
      <c r="Z34" s="38">
        <v>235.56</v>
      </c>
      <c r="AA34" s="38">
        <v>361.08</v>
      </c>
      <c r="AB34" s="38">
        <v>0</v>
      </c>
      <c r="AC34" s="38">
        <v>0</v>
      </c>
      <c r="AD34" s="38">
        <v>0</v>
      </c>
      <c r="AE34" s="38">
        <v>0</v>
      </c>
      <c r="AF34" s="38">
        <v>3397.06</v>
      </c>
      <c r="AG34" s="38">
        <v>0</v>
      </c>
      <c r="AH34" s="38">
        <v>405</v>
      </c>
      <c r="AI34" s="46">
        <v>0</v>
      </c>
      <c r="AJ34" s="38">
        <v>121</v>
      </c>
      <c r="AK34" s="38">
        <v>0</v>
      </c>
      <c r="AL34" s="38"/>
      <c r="AM34" s="49"/>
      <c r="AN34" s="38">
        <v>0</v>
      </c>
      <c r="AO34" s="49"/>
      <c r="AP34" s="49">
        <f t="shared" si="0"/>
        <v>756.98</v>
      </c>
      <c r="AQ34" s="49">
        <v>0</v>
      </c>
      <c r="AR34" s="31">
        <f t="shared" si="1"/>
        <v>756.98</v>
      </c>
      <c r="AS34" s="50">
        <v>43769</v>
      </c>
      <c r="AT34" s="49" t="str">
        <f t="shared" si="2"/>
        <v>小于1年</v>
      </c>
    </row>
    <row r="35" s="31" customFormat="1" ht="15.75" customHeight="1" spans="1:46">
      <c r="A35" s="38">
        <v>34</v>
      </c>
      <c r="B35" s="38" t="s">
        <v>107</v>
      </c>
      <c r="C35" s="38" t="s">
        <v>68</v>
      </c>
      <c r="D35" s="38" t="s">
        <v>63</v>
      </c>
      <c r="E35" s="38" t="s">
        <v>69</v>
      </c>
      <c r="F35" s="38" t="s">
        <v>4</v>
      </c>
      <c r="G35" s="38" t="s">
        <v>7</v>
      </c>
      <c r="H35" s="38" t="s">
        <v>17</v>
      </c>
      <c r="I35" s="39">
        <v>43516</v>
      </c>
      <c r="J35" s="43">
        <v>8</v>
      </c>
      <c r="K35" s="44">
        <v>30257.51</v>
      </c>
      <c r="L35" s="44">
        <v>751.28</v>
      </c>
      <c r="M35" s="44">
        <v>27147.62</v>
      </c>
      <c r="N35" s="44">
        <v>0</v>
      </c>
      <c r="O35" s="44">
        <v>240.72</v>
      </c>
      <c r="P35" s="44">
        <v>0</v>
      </c>
      <c r="Q35" s="44">
        <v>0</v>
      </c>
      <c r="R35" s="44">
        <v>751.28</v>
      </c>
      <c r="S35" s="38">
        <v>0</v>
      </c>
      <c r="T35" s="38">
        <v>1837.89</v>
      </c>
      <c r="U35" s="38">
        <v>0</v>
      </c>
      <c r="V35" s="38">
        <v>280</v>
      </c>
      <c r="W35" s="38">
        <v>0</v>
      </c>
      <c r="X35" s="38">
        <v>0</v>
      </c>
      <c r="Y35" s="38">
        <v>27147.62</v>
      </c>
      <c r="Z35" s="38">
        <v>0</v>
      </c>
      <c r="AA35" s="38">
        <v>240.72</v>
      </c>
      <c r="AB35" s="38">
        <v>0</v>
      </c>
      <c r="AC35" s="38">
        <v>0</v>
      </c>
      <c r="AD35" s="38">
        <v>0</v>
      </c>
      <c r="AE35" s="38">
        <v>0</v>
      </c>
      <c r="AF35" s="38">
        <v>1914.21</v>
      </c>
      <c r="AG35" s="38">
        <v>0</v>
      </c>
      <c r="AH35" s="38">
        <v>280</v>
      </c>
      <c r="AI35" s="38">
        <v>0</v>
      </c>
      <c r="AJ35" s="38">
        <v>88</v>
      </c>
      <c r="AK35" s="38">
        <v>0</v>
      </c>
      <c r="AL35" s="46"/>
      <c r="AM35" s="38"/>
      <c r="AN35" s="38">
        <v>0</v>
      </c>
      <c r="AO35" s="38"/>
      <c r="AP35" s="49">
        <f t="shared" si="0"/>
        <v>586.96</v>
      </c>
      <c r="AQ35" s="49">
        <v>0</v>
      </c>
      <c r="AR35" s="49">
        <f t="shared" si="1"/>
        <v>586.96</v>
      </c>
      <c r="AS35" s="50">
        <v>43769</v>
      </c>
      <c r="AT35" s="49" t="str">
        <f t="shared" si="2"/>
        <v>小于1年</v>
      </c>
    </row>
    <row r="36" s="31" customFormat="1" ht="15.75" customHeight="1" spans="1:46">
      <c r="A36" s="38">
        <v>35</v>
      </c>
      <c r="B36" s="38" t="s">
        <v>108</v>
      </c>
      <c r="C36" s="38" t="s">
        <v>68</v>
      </c>
      <c r="D36" s="38" t="s">
        <v>63</v>
      </c>
      <c r="E36" s="38" t="s">
        <v>69</v>
      </c>
      <c r="F36" s="38" t="s">
        <v>4</v>
      </c>
      <c r="G36" s="38" t="s">
        <v>7</v>
      </c>
      <c r="H36" s="38" t="s">
        <v>17</v>
      </c>
      <c r="I36" s="39">
        <v>43516</v>
      </c>
      <c r="J36" s="43">
        <v>15</v>
      </c>
      <c r="K36" s="44">
        <v>65832.9</v>
      </c>
      <c r="L36" s="44">
        <v>1408.65</v>
      </c>
      <c r="M36" s="44">
        <v>59424.83</v>
      </c>
      <c r="N36" s="44">
        <v>0</v>
      </c>
      <c r="O36" s="44">
        <v>451.35</v>
      </c>
      <c r="P36" s="44">
        <v>0</v>
      </c>
      <c r="Q36" s="44">
        <v>0</v>
      </c>
      <c r="R36" s="44">
        <v>1408.65</v>
      </c>
      <c r="S36" s="38">
        <v>0</v>
      </c>
      <c r="T36" s="38">
        <v>4023.07</v>
      </c>
      <c r="U36" s="38">
        <v>0</v>
      </c>
      <c r="V36" s="38">
        <v>525</v>
      </c>
      <c r="W36" s="38">
        <v>0</v>
      </c>
      <c r="X36" s="38">
        <v>0</v>
      </c>
      <c r="Y36" s="38">
        <v>59424.83</v>
      </c>
      <c r="Z36" s="38">
        <v>0</v>
      </c>
      <c r="AA36" s="38">
        <v>451.35</v>
      </c>
      <c r="AB36" s="38">
        <v>0</v>
      </c>
      <c r="AC36" s="38">
        <v>0</v>
      </c>
      <c r="AD36" s="38">
        <v>0</v>
      </c>
      <c r="AE36" s="38">
        <v>0</v>
      </c>
      <c r="AF36" s="38">
        <v>4166.17</v>
      </c>
      <c r="AG36" s="38">
        <v>0</v>
      </c>
      <c r="AH36" s="38">
        <v>525</v>
      </c>
      <c r="AI36" s="38">
        <v>0</v>
      </c>
      <c r="AJ36" s="38">
        <v>165</v>
      </c>
      <c r="AK36" s="38">
        <v>0</v>
      </c>
      <c r="AL36" s="46"/>
      <c r="AM36" s="38"/>
      <c r="AN36" s="38">
        <v>0</v>
      </c>
      <c r="AO36" s="38"/>
      <c r="AP36" s="49">
        <f t="shared" si="0"/>
        <v>1100.55</v>
      </c>
      <c r="AQ36" s="49">
        <v>0</v>
      </c>
      <c r="AR36" s="49">
        <f t="shared" si="1"/>
        <v>1100.55</v>
      </c>
      <c r="AS36" s="50">
        <v>43769</v>
      </c>
      <c r="AT36" s="49" t="str">
        <f t="shared" si="2"/>
        <v>小于1年</v>
      </c>
    </row>
    <row r="37" s="31" customFormat="1" ht="15.75" customHeight="1" spans="1:46">
      <c r="A37" s="38">
        <v>36</v>
      </c>
      <c r="B37" s="38" t="s">
        <v>109</v>
      </c>
      <c r="C37" s="38" t="s">
        <v>68</v>
      </c>
      <c r="D37" s="38" t="s">
        <v>63</v>
      </c>
      <c r="E37" s="38" t="s">
        <v>69</v>
      </c>
      <c r="F37" s="38" t="s">
        <v>4</v>
      </c>
      <c r="G37" s="38" t="s">
        <v>7</v>
      </c>
      <c r="H37" s="38" t="s">
        <v>17</v>
      </c>
      <c r="I37" s="39">
        <v>43516</v>
      </c>
      <c r="J37" s="43">
        <v>106</v>
      </c>
      <c r="K37" s="44">
        <v>483618.78</v>
      </c>
      <c r="L37" s="44">
        <v>9824.55</v>
      </c>
      <c r="M37" s="44">
        <v>436149.98</v>
      </c>
      <c r="N37" s="44">
        <v>1018.46</v>
      </c>
      <c r="O37" s="44">
        <v>3159.45</v>
      </c>
      <c r="P37" s="44">
        <v>0</v>
      </c>
      <c r="Q37" s="44">
        <v>0</v>
      </c>
      <c r="R37" s="44">
        <v>9824.55</v>
      </c>
      <c r="S37" s="38">
        <v>0</v>
      </c>
      <c r="T37" s="38">
        <v>29596.34</v>
      </c>
      <c r="U37" s="38">
        <v>0</v>
      </c>
      <c r="V37" s="38">
        <v>3870</v>
      </c>
      <c r="W37" s="38">
        <v>0</v>
      </c>
      <c r="X37" s="38">
        <v>0</v>
      </c>
      <c r="Y37" s="38">
        <v>436149.98</v>
      </c>
      <c r="Z37" s="38">
        <v>1018.46</v>
      </c>
      <c r="AA37" s="38">
        <v>3159.45</v>
      </c>
      <c r="AB37" s="38">
        <v>0</v>
      </c>
      <c r="AC37" s="38">
        <v>0</v>
      </c>
      <c r="AD37" s="38">
        <v>0</v>
      </c>
      <c r="AE37" s="38">
        <v>0</v>
      </c>
      <c r="AF37" s="38">
        <v>30607.58</v>
      </c>
      <c r="AG37" s="38">
        <v>0</v>
      </c>
      <c r="AH37" s="38">
        <v>3870</v>
      </c>
      <c r="AI37" s="38">
        <v>0</v>
      </c>
      <c r="AJ37" s="38">
        <v>1166</v>
      </c>
      <c r="AK37" s="38">
        <v>0</v>
      </c>
      <c r="AL37" s="46"/>
      <c r="AM37" s="38"/>
      <c r="AN37" s="38">
        <v>0</v>
      </c>
      <c r="AO37" s="38"/>
      <c r="AP37" s="49">
        <f t="shared" ref="AP37:AP65" si="3">ROUND(R37+S37+T37+U37+V37+W37+X37-AE37-AF37-AG37-AH37-AI37-AJ37-AK37-AM37-AN37-AO37,2)</f>
        <v>7647.31</v>
      </c>
      <c r="AQ37" s="49">
        <v>0</v>
      </c>
      <c r="AR37" s="49">
        <f t="shared" si="1"/>
        <v>7647.31</v>
      </c>
      <c r="AS37" s="50">
        <v>43769</v>
      </c>
      <c r="AT37" s="49" t="str">
        <f t="shared" ref="AT37:AT65" si="4">IF((AS37-I37)/365&lt;1,"小于1年",IF(AND((AS37-I37)/365&gt;=1,(AS37-I37)/365&lt;2),"1-2年",IF(AND((AS37-I37)/365&gt;=2,(AS37-I37)/365&lt;3),"2-3年",IF((AS37-I37)/365&gt;=3,"3年以上"," "))))</f>
        <v>小于1年</v>
      </c>
    </row>
    <row r="38" s="31" customFormat="1" ht="15.75" customHeight="1" spans="1:46">
      <c r="A38" s="38">
        <v>37</v>
      </c>
      <c r="B38" s="38" t="s">
        <v>110</v>
      </c>
      <c r="C38" s="38" t="s">
        <v>68</v>
      </c>
      <c r="D38" s="38" t="s">
        <v>63</v>
      </c>
      <c r="E38" s="38" t="s">
        <v>69</v>
      </c>
      <c r="F38" s="38" t="s">
        <v>4</v>
      </c>
      <c r="G38" s="38" t="s">
        <v>7</v>
      </c>
      <c r="H38" s="38" t="s">
        <v>17</v>
      </c>
      <c r="I38" s="39">
        <v>43516</v>
      </c>
      <c r="J38" s="43">
        <v>84</v>
      </c>
      <c r="K38" s="44">
        <v>396206.88</v>
      </c>
      <c r="L38" s="44">
        <v>7758.53</v>
      </c>
      <c r="M38" s="44">
        <v>358115.93</v>
      </c>
      <c r="N38" s="44">
        <v>459.46</v>
      </c>
      <c r="O38" s="44">
        <v>2497.47</v>
      </c>
      <c r="P38" s="44">
        <v>0</v>
      </c>
      <c r="Q38" s="44">
        <v>0</v>
      </c>
      <c r="R38" s="44">
        <v>7758.53</v>
      </c>
      <c r="S38" s="38">
        <v>0</v>
      </c>
      <c r="T38" s="38">
        <v>24275.49</v>
      </c>
      <c r="U38" s="38">
        <v>0</v>
      </c>
      <c r="V38" s="38">
        <v>3100</v>
      </c>
      <c r="W38" s="38">
        <v>0</v>
      </c>
      <c r="X38" s="38">
        <v>0</v>
      </c>
      <c r="Y38" s="38">
        <v>358115.93</v>
      </c>
      <c r="Z38" s="38">
        <v>459.46</v>
      </c>
      <c r="AA38" s="38">
        <v>2497.47</v>
      </c>
      <c r="AB38" s="38">
        <v>0</v>
      </c>
      <c r="AC38" s="38">
        <v>0</v>
      </c>
      <c r="AD38" s="38">
        <v>0</v>
      </c>
      <c r="AE38" s="38">
        <v>0</v>
      </c>
      <c r="AF38" s="38">
        <v>25076.85</v>
      </c>
      <c r="AG38" s="38">
        <v>0</v>
      </c>
      <c r="AH38" s="38">
        <v>3100</v>
      </c>
      <c r="AI38" s="38">
        <v>0</v>
      </c>
      <c r="AJ38" s="38">
        <v>924</v>
      </c>
      <c r="AK38" s="38">
        <v>0</v>
      </c>
      <c r="AL38" s="46"/>
      <c r="AM38" s="38"/>
      <c r="AN38" s="38">
        <v>0</v>
      </c>
      <c r="AO38" s="38"/>
      <c r="AP38" s="49">
        <f t="shared" si="3"/>
        <v>6033.17</v>
      </c>
      <c r="AQ38" s="49">
        <v>0</v>
      </c>
      <c r="AR38" s="49">
        <f t="shared" si="1"/>
        <v>6033.17</v>
      </c>
      <c r="AS38" s="50">
        <v>43769</v>
      </c>
      <c r="AT38" s="49" t="str">
        <f t="shared" si="4"/>
        <v>小于1年</v>
      </c>
    </row>
    <row r="39" s="31" customFormat="1" ht="15.75" customHeight="1" spans="1:46">
      <c r="A39" s="38">
        <v>38</v>
      </c>
      <c r="B39" s="38" t="s">
        <v>111</v>
      </c>
      <c r="C39" s="38" t="s">
        <v>68</v>
      </c>
      <c r="D39" s="38" t="s">
        <v>63</v>
      </c>
      <c r="E39" s="38" t="s">
        <v>69</v>
      </c>
      <c r="F39" s="38" t="s">
        <v>4</v>
      </c>
      <c r="G39" s="38" t="s">
        <v>7</v>
      </c>
      <c r="H39" s="38" t="s">
        <v>17</v>
      </c>
      <c r="I39" s="39">
        <v>43516</v>
      </c>
      <c r="J39" s="43">
        <v>9</v>
      </c>
      <c r="K39" s="44">
        <v>29319.07</v>
      </c>
      <c r="L39" s="44">
        <v>335.19</v>
      </c>
      <c r="M39" s="44">
        <v>26541.23</v>
      </c>
      <c r="N39" s="44">
        <v>0</v>
      </c>
      <c r="O39" s="44">
        <v>270.81</v>
      </c>
      <c r="P39" s="44">
        <v>0</v>
      </c>
      <c r="Q39" s="44">
        <v>0</v>
      </c>
      <c r="R39" s="44">
        <v>335.19</v>
      </c>
      <c r="S39" s="38">
        <v>0</v>
      </c>
      <c r="T39" s="38">
        <v>1796.84</v>
      </c>
      <c r="U39" s="38">
        <v>0</v>
      </c>
      <c r="V39" s="38">
        <v>375</v>
      </c>
      <c r="W39" s="38">
        <v>0</v>
      </c>
      <c r="X39" s="38">
        <v>0</v>
      </c>
      <c r="Y39" s="38">
        <v>26541.23</v>
      </c>
      <c r="Z39" s="38">
        <v>0</v>
      </c>
      <c r="AA39" s="38">
        <v>270.81</v>
      </c>
      <c r="AB39" s="38">
        <v>0</v>
      </c>
      <c r="AC39" s="38">
        <v>0</v>
      </c>
      <c r="AD39" s="38">
        <v>0</v>
      </c>
      <c r="AE39" s="38">
        <v>0</v>
      </c>
      <c r="AF39" s="38">
        <v>1882.7</v>
      </c>
      <c r="AG39" s="38">
        <v>0</v>
      </c>
      <c r="AH39" s="38">
        <v>375</v>
      </c>
      <c r="AI39" s="38">
        <v>0</v>
      </c>
      <c r="AJ39" s="38">
        <v>99</v>
      </c>
      <c r="AK39" s="38">
        <v>0</v>
      </c>
      <c r="AL39" s="46"/>
      <c r="AM39" s="38"/>
      <c r="AN39" s="38">
        <v>0</v>
      </c>
      <c r="AO39" s="38"/>
      <c r="AP39" s="49">
        <f t="shared" si="3"/>
        <v>150.33</v>
      </c>
      <c r="AQ39" s="49">
        <v>0</v>
      </c>
      <c r="AR39" s="49">
        <f t="shared" si="1"/>
        <v>150.33</v>
      </c>
      <c r="AS39" s="50">
        <v>43769</v>
      </c>
      <c r="AT39" s="49" t="str">
        <f t="shared" si="4"/>
        <v>小于1年</v>
      </c>
    </row>
    <row r="40" s="31" customFormat="1" ht="15.75" customHeight="1" spans="1:46">
      <c r="A40" s="38">
        <v>39</v>
      </c>
      <c r="B40" s="38" t="s">
        <v>112</v>
      </c>
      <c r="C40" s="38" t="s">
        <v>68</v>
      </c>
      <c r="D40" s="38" t="s">
        <v>63</v>
      </c>
      <c r="E40" s="38" t="s">
        <v>69</v>
      </c>
      <c r="F40" s="38" t="s">
        <v>4</v>
      </c>
      <c r="G40" s="38" t="s">
        <v>7</v>
      </c>
      <c r="H40" s="38" t="s">
        <v>17</v>
      </c>
      <c r="I40" s="39">
        <v>43516</v>
      </c>
      <c r="J40" s="43">
        <v>37</v>
      </c>
      <c r="K40" s="44">
        <v>177103.24</v>
      </c>
      <c r="L40" s="44">
        <v>3514.85</v>
      </c>
      <c r="M40" s="44">
        <v>160251.45</v>
      </c>
      <c r="N40" s="44">
        <v>112.2</v>
      </c>
      <c r="O40" s="44">
        <v>1053.15</v>
      </c>
      <c r="P40" s="44">
        <v>0</v>
      </c>
      <c r="Q40" s="44">
        <v>0</v>
      </c>
      <c r="R40" s="44">
        <v>3514.85</v>
      </c>
      <c r="S40" s="38">
        <v>0</v>
      </c>
      <c r="T40" s="38">
        <v>10856.59</v>
      </c>
      <c r="U40" s="38">
        <v>0</v>
      </c>
      <c r="V40" s="38">
        <v>1315</v>
      </c>
      <c r="W40" s="38">
        <v>0</v>
      </c>
      <c r="X40" s="38">
        <v>0</v>
      </c>
      <c r="Y40" s="38">
        <v>160251.45</v>
      </c>
      <c r="Z40" s="38">
        <v>112.2</v>
      </c>
      <c r="AA40" s="38">
        <v>1053.15</v>
      </c>
      <c r="AB40" s="38">
        <v>0</v>
      </c>
      <c r="AC40" s="38">
        <v>0</v>
      </c>
      <c r="AD40" s="38">
        <v>0</v>
      </c>
      <c r="AE40" s="38">
        <v>0</v>
      </c>
      <c r="AF40" s="38">
        <v>11209.57</v>
      </c>
      <c r="AG40" s="38">
        <v>0</v>
      </c>
      <c r="AH40" s="38">
        <v>1315</v>
      </c>
      <c r="AI40" s="38">
        <v>0</v>
      </c>
      <c r="AJ40" s="38">
        <v>407</v>
      </c>
      <c r="AK40" s="38">
        <v>0</v>
      </c>
      <c r="AL40" s="46"/>
      <c r="AM40" s="38"/>
      <c r="AN40" s="38">
        <v>0</v>
      </c>
      <c r="AO40" s="38"/>
      <c r="AP40" s="49">
        <f t="shared" si="3"/>
        <v>2754.87</v>
      </c>
      <c r="AQ40" s="49">
        <v>0</v>
      </c>
      <c r="AR40" s="49">
        <f t="shared" si="1"/>
        <v>2754.87</v>
      </c>
      <c r="AS40" s="50">
        <v>43769</v>
      </c>
      <c r="AT40" s="49" t="str">
        <f t="shared" si="4"/>
        <v>小于1年</v>
      </c>
    </row>
    <row r="41" s="31" customFormat="1" ht="15.75" customHeight="1" spans="1:46">
      <c r="A41" s="38">
        <v>40</v>
      </c>
      <c r="B41" s="38" t="s">
        <v>113</v>
      </c>
      <c r="C41" s="38" t="s">
        <v>68</v>
      </c>
      <c r="D41" s="38" t="s">
        <v>63</v>
      </c>
      <c r="E41" s="38" t="s">
        <v>69</v>
      </c>
      <c r="F41" s="38" t="s">
        <v>4</v>
      </c>
      <c r="G41" s="38" t="s">
        <v>7</v>
      </c>
      <c r="H41" s="38" t="s">
        <v>17</v>
      </c>
      <c r="I41" s="39">
        <v>43516</v>
      </c>
      <c r="J41" s="43">
        <v>32</v>
      </c>
      <c r="K41" s="44">
        <v>123704.37</v>
      </c>
      <c r="L41" s="44">
        <v>3741.84</v>
      </c>
      <c r="M41" s="44">
        <v>110375.32</v>
      </c>
      <c r="N41" s="44">
        <v>124.23</v>
      </c>
      <c r="O41" s="44">
        <v>722.16</v>
      </c>
      <c r="P41" s="44">
        <v>0</v>
      </c>
      <c r="Q41" s="44">
        <v>0</v>
      </c>
      <c r="R41" s="44">
        <v>3741.84</v>
      </c>
      <c r="S41" s="38">
        <v>0</v>
      </c>
      <c r="T41" s="38">
        <v>7480.82</v>
      </c>
      <c r="U41" s="38">
        <v>0</v>
      </c>
      <c r="V41" s="38">
        <v>1260</v>
      </c>
      <c r="W41" s="38">
        <v>0</v>
      </c>
      <c r="X41" s="38">
        <v>0</v>
      </c>
      <c r="Y41" s="38">
        <v>110375.32</v>
      </c>
      <c r="Z41" s="38">
        <v>124.23</v>
      </c>
      <c r="AA41" s="38">
        <v>722.16</v>
      </c>
      <c r="AB41" s="38">
        <v>0</v>
      </c>
      <c r="AC41" s="38">
        <v>0</v>
      </c>
      <c r="AD41" s="38">
        <v>0</v>
      </c>
      <c r="AE41" s="38">
        <v>0</v>
      </c>
      <c r="AF41" s="38">
        <v>7786.1</v>
      </c>
      <c r="AG41" s="38">
        <v>0</v>
      </c>
      <c r="AH41" s="38">
        <v>1260</v>
      </c>
      <c r="AI41" s="38">
        <v>0</v>
      </c>
      <c r="AJ41" s="38">
        <v>352</v>
      </c>
      <c r="AK41" s="38">
        <v>0</v>
      </c>
      <c r="AL41" s="46"/>
      <c r="AM41" s="38"/>
      <c r="AN41" s="38">
        <v>0</v>
      </c>
      <c r="AO41" s="38"/>
      <c r="AP41" s="49">
        <f t="shared" si="3"/>
        <v>3084.56</v>
      </c>
      <c r="AQ41" s="49">
        <v>0</v>
      </c>
      <c r="AR41" s="49">
        <f t="shared" si="1"/>
        <v>3084.56</v>
      </c>
      <c r="AS41" s="50">
        <v>43769</v>
      </c>
      <c r="AT41" s="49" t="str">
        <f t="shared" si="4"/>
        <v>小于1年</v>
      </c>
    </row>
    <row r="42" s="31" customFormat="1" ht="15.75" customHeight="1" spans="1:46">
      <c r="A42" s="38">
        <v>41</v>
      </c>
      <c r="B42" s="38" t="s">
        <v>114</v>
      </c>
      <c r="C42" s="38" t="s">
        <v>68</v>
      </c>
      <c r="D42" s="38" t="s">
        <v>63</v>
      </c>
      <c r="E42" s="38" t="s">
        <v>69</v>
      </c>
      <c r="F42" s="38" t="s">
        <v>4</v>
      </c>
      <c r="G42" s="38" t="s">
        <v>7</v>
      </c>
      <c r="H42" s="38" t="s">
        <v>17</v>
      </c>
      <c r="I42" s="39">
        <v>43516</v>
      </c>
      <c r="J42" s="43">
        <v>69</v>
      </c>
      <c r="K42" s="44">
        <v>247151.4</v>
      </c>
      <c r="L42" s="44">
        <v>6479.97</v>
      </c>
      <c r="M42" s="44">
        <v>221188.61</v>
      </c>
      <c r="N42" s="44">
        <v>16.23</v>
      </c>
      <c r="O42" s="44">
        <v>2016.03</v>
      </c>
      <c r="P42" s="44">
        <v>0</v>
      </c>
      <c r="Q42" s="44">
        <v>0</v>
      </c>
      <c r="R42" s="44">
        <v>6479.97</v>
      </c>
      <c r="S42" s="38">
        <v>0</v>
      </c>
      <c r="T42" s="38">
        <v>14975.56</v>
      </c>
      <c r="U42" s="38">
        <v>0</v>
      </c>
      <c r="V42" s="38">
        <v>2475</v>
      </c>
      <c r="W42" s="38">
        <v>0</v>
      </c>
      <c r="X42" s="38">
        <v>0</v>
      </c>
      <c r="Y42" s="38">
        <v>221188.61</v>
      </c>
      <c r="Z42" s="38">
        <v>16.23</v>
      </c>
      <c r="AA42" s="38">
        <v>2016.03</v>
      </c>
      <c r="AB42" s="38">
        <v>0</v>
      </c>
      <c r="AC42" s="38">
        <v>0</v>
      </c>
      <c r="AD42" s="38">
        <v>0</v>
      </c>
      <c r="AE42" s="38">
        <v>0</v>
      </c>
      <c r="AF42" s="38">
        <v>15633.82</v>
      </c>
      <c r="AG42" s="38">
        <v>0</v>
      </c>
      <c r="AH42" s="38">
        <v>2475</v>
      </c>
      <c r="AI42" s="38">
        <v>0</v>
      </c>
      <c r="AJ42" s="38">
        <v>759</v>
      </c>
      <c r="AK42" s="38">
        <v>0</v>
      </c>
      <c r="AL42" s="46"/>
      <c r="AM42" s="38"/>
      <c r="AN42" s="38">
        <v>0</v>
      </c>
      <c r="AO42" s="38"/>
      <c r="AP42" s="49">
        <f t="shared" si="3"/>
        <v>5062.71</v>
      </c>
      <c r="AQ42" s="49">
        <v>0</v>
      </c>
      <c r="AR42" s="49">
        <f t="shared" si="1"/>
        <v>5062.71</v>
      </c>
      <c r="AS42" s="50">
        <v>43769</v>
      </c>
      <c r="AT42" s="49" t="str">
        <f t="shared" si="4"/>
        <v>小于1年</v>
      </c>
    </row>
    <row r="43" s="31" customFormat="1" ht="15.75" customHeight="1" spans="1:46">
      <c r="A43" s="38">
        <v>42</v>
      </c>
      <c r="B43" s="38" t="s">
        <v>115</v>
      </c>
      <c r="C43" s="38" t="s">
        <v>68</v>
      </c>
      <c r="D43" s="38" t="s">
        <v>63</v>
      </c>
      <c r="E43" s="38" t="s">
        <v>69</v>
      </c>
      <c r="F43" s="38" t="s">
        <v>4</v>
      </c>
      <c r="G43" s="38" t="s">
        <v>7</v>
      </c>
      <c r="H43" s="38" t="s">
        <v>17</v>
      </c>
      <c r="I43" s="39">
        <v>43516</v>
      </c>
      <c r="J43" s="43">
        <v>31</v>
      </c>
      <c r="K43" s="44">
        <v>120026.85</v>
      </c>
      <c r="L43" s="44">
        <v>2911.21</v>
      </c>
      <c r="M43" s="44">
        <v>107799.81</v>
      </c>
      <c r="N43" s="44">
        <v>0</v>
      </c>
      <c r="O43" s="44">
        <v>932.79</v>
      </c>
      <c r="P43" s="44">
        <v>0</v>
      </c>
      <c r="Q43" s="44">
        <v>0</v>
      </c>
      <c r="R43" s="44">
        <v>2911.21</v>
      </c>
      <c r="S43" s="38">
        <v>0</v>
      </c>
      <c r="T43" s="38">
        <v>7298.04</v>
      </c>
      <c r="U43" s="38">
        <v>0</v>
      </c>
      <c r="V43" s="38">
        <v>1085</v>
      </c>
      <c r="W43" s="38">
        <v>0</v>
      </c>
      <c r="X43" s="38">
        <v>0</v>
      </c>
      <c r="Y43" s="38">
        <v>107799.81</v>
      </c>
      <c r="Z43" s="38">
        <v>0</v>
      </c>
      <c r="AA43" s="38">
        <v>932.79</v>
      </c>
      <c r="AB43" s="38">
        <v>0</v>
      </c>
      <c r="AC43" s="38">
        <v>0</v>
      </c>
      <c r="AD43" s="38">
        <v>0</v>
      </c>
      <c r="AE43" s="38">
        <v>0</v>
      </c>
      <c r="AF43" s="38">
        <v>7593.78</v>
      </c>
      <c r="AG43" s="38">
        <v>0</v>
      </c>
      <c r="AH43" s="38">
        <v>1085</v>
      </c>
      <c r="AI43" s="38">
        <v>0</v>
      </c>
      <c r="AJ43" s="38">
        <v>341</v>
      </c>
      <c r="AK43" s="38">
        <v>0</v>
      </c>
      <c r="AL43" s="46"/>
      <c r="AM43" s="38"/>
      <c r="AN43" s="38">
        <v>0</v>
      </c>
      <c r="AO43" s="38"/>
      <c r="AP43" s="49">
        <f t="shared" si="3"/>
        <v>2274.47</v>
      </c>
      <c r="AQ43" s="49">
        <v>0</v>
      </c>
      <c r="AR43" s="49">
        <f t="shared" si="1"/>
        <v>2274.47</v>
      </c>
      <c r="AS43" s="50">
        <v>43769</v>
      </c>
      <c r="AT43" s="49" t="str">
        <f t="shared" si="4"/>
        <v>小于1年</v>
      </c>
    </row>
    <row r="44" s="31" customFormat="1" ht="15.75" customHeight="1" spans="1:46">
      <c r="A44" s="38">
        <v>43</v>
      </c>
      <c r="B44" s="38" t="s">
        <v>116</v>
      </c>
      <c r="C44" s="38" t="s">
        <v>68</v>
      </c>
      <c r="D44" s="38" t="s">
        <v>63</v>
      </c>
      <c r="E44" s="38" t="s">
        <v>69</v>
      </c>
      <c r="F44" s="38" t="s">
        <v>4</v>
      </c>
      <c r="G44" s="38" t="s">
        <v>7</v>
      </c>
      <c r="H44" s="38" t="s">
        <v>17</v>
      </c>
      <c r="I44" s="39">
        <v>43516</v>
      </c>
      <c r="J44" s="43">
        <v>39</v>
      </c>
      <c r="K44" s="44">
        <v>135115.75</v>
      </c>
      <c r="L44" s="44">
        <v>3672.58</v>
      </c>
      <c r="M44" s="44">
        <v>120703.49</v>
      </c>
      <c r="N44" s="44">
        <v>37.11</v>
      </c>
      <c r="O44" s="44">
        <v>1143.42</v>
      </c>
      <c r="P44" s="44">
        <v>0</v>
      </c>
      <c r="Q44" s="44">
        <v>0</v>
      </c>
      <c r="R44" s="44">
        <v>3672.58</v>
      </c>
      <c r="S44" s="38">
        <v>0</v>
      </c>
      <c r="T44" s="38">
        <v>8174.15</v>
      </c>
      <c r="U44" s="38">
        <v>0</v>
      </c>
      <c r="V44" s="38">
        <v>1385</v>
      </c>
      <c r="W44" s="38">
        <v>0</v>
      </c>
      <c r="X44" s="38">
        <v>0</v>
      </c>
      <c r="Y44" s="38">
        <v>120703.49</v>
      </c>
      <c r="Z44" s="38">
        <v>37.11</v>
      </c>
      <c r="AA44" s="38">
        <v>1143.42</v>
      </c>
      <c r="AB44" s="38">
        <v>0</v>
      </c>
      <c r="AC44" s="38">
        <v>0</v>
      </c>
      <c r="AD44" s="38">
        <v>0</v>
      </c>
      <c r="AE44" s="38">
        <v>0</v>
      </c>
      <c r="AF44" s="38">
        <v>8546.21</v>
      </c>
      <c r="AG44" s="38">
        <v>0</v>
      </c>
      <c r="AH44" s="38">
        <v>1085</v>
      </c>
      <c r="AI44" s="38">
        <v>0</v>
      </c>
      <c r="AJ44" s="38">
        <v>429</v>
      </c>
      <c r="AK44" s="38">
        <v>0</v>
      </c>
      <c r="AL44" s="46"/>
      <c r="AM44" s="38"/>
      <c r="AN44" s="38">
        <v>0</v>
      </c>
      <c r="AO44" s="38"/>
      <c r="AP44" s="49">
        <f t="shared" si="3"/>
        <v>3171.52</v>
      </c>
      <c r="AQ44" s="49">
        <v>0</v>
      </c>
      <c r="AR44" s="49">
        <f t="shared" si="1"/>
        <v>3171.52</v>
      </c>
      <c r="AS44" s="50">
        <v>43769</v>
      </c>
      <c r="AT44" s="49" t="str">
        <f t="shared" si="4"/>
        <v>小于1年</v>
      </c>
    </row>
    <row r="45" s="31" customFormat="1" ht="15.75" customHeight="1" spans="1:46">
      <c r="A45" s="38">
        <v>44</v>
      </c>
      <c r="B45" s="38" t="s">
        <v>117</v>
      </c>
      <c r="C45" s="38" t="s">
        <v>68</v>
      </c>
      <c r="D45" s="38" t="s">
        <v>63</v>
      </c>
      <c r="E45" s="38" t="s">
        <v>69</v>
      </c>
      <c r="F45" s="38" t="s">
        <v>4</v>
      </c>
      <c r="G45" s="38" t="s">
        <v>7</v>
      </c>
      <c r="H45" s="38" t="s">
        <v>17</v>
      </c>
      <c r="I45" s="39">
        <v>43516</v>
      </c>
      <c r="J45" s="43">
        <v>166</v>
      </c>
      <c r="K45" s="44">
        <v>679796.09</v>
      </c>
      <c r="L45" s="44">
        <v>15504.78</v>
      </c>
      <c r="M45" s="44">
        <v>611190.09</v>
      </c>
      <c r="N45" s="44">
        <v>781.6</v>
      </c>
      <c r="O45" s="44">
        <v>4754.22</v>
      </c>
      <c r="P45" s="44">
        <v>0</v>
      </c>
      <c r="Q45" s="44">
        <v>0</v>
      </c>
      <c r="R45" s="44">
        <v>15504.78</v>
      </c>
      <c r="S45" s="38">
        <v>0</v>
      </c>
      <c r="T45" s="38">
        <v>41430.4</v>
      </c>
      <c r="U45" s="38">
        <v>0</v>
      </c>
      <c r="V45" s="38">
        <v>6135</v>
      </c>
      <c r="W45" s="38">
        <v>0</v>
      </c>
      <c r="X45" s="38">
        <v>0</v>
      </c>
      <c r="Y45" s="38">
        <v>611190.09</v>
      </c>
      <c r="Z45" s="38">
        <v>781.6</v>
      </c>
      <c r="AA45" s="38">
        <v>4754.22</v>
      </c>
      <c r="AB45" s="38">
        <v>0</v>
      </c>
      <c r="AC45" s="38">
        <v>0</v>
      </c>
      <c r="AD45" s="38">
        <v>0</v>
      </c>
      <c r="AE45" s="38">
        <v>0</v>
      </c>
      <c r="AF45" s="38">
        <v>43014.04</v>
      </c>
      <c r="AG45" s="38">
        <v>0</v>
      </c>
      <c r="AH45" s="38">
        <v>6135</v>
      </c>
      <c r="AI45" s="38">
        <v>0</v>
      </c>
      <c r="AJ45" s="38">
        <v>1826</v>
      </c>
      <c r="AK45" s="38">
        <v>0</v>
      </c>
      <c r="AL45" s="46"/>
      <c r="AM45" s="38"/>
      <c r="AN45" s="38">
        <v>0</v>
      </c>
      <c r="AO45" s="38"/>
      <c r="AP45" s="49">
        <f t="shared" si="3"/>
        <v>12095.14</v>
      </c>
      <c r="AQ45" s="49">
        <v>0</v>
      </c>
      <c r="AR45" s="49">
        <f t="shared" si="1"/>
        <v>12095.14</v>
      </c>
      <c r="AS45" s="50">
        <v>43769</v>
      </c>
      <c r="AT45" s="49" t="str">
        <f t="shared" si="4"/>
        <v>小于1年</v>
      </c>
    </row>
    <row r="46" s="31" customFormat="1" ht="15.75" customHeight="1" spans="1:46">
      <c r="A46" s="38">
        <v>45</v>
      </c>
      <c r="B46" s="38" t="s">
        <v>118</v>
      </c>
      <c r="C46" s="38" t="s">
        <v>68</v>
      </c>
      <c r="D46" s="38" t="s">
        <v>63</v>
      </c>
      <c r="E46" s="38" t="s">
        <v>69</v>
      </c>
      <c r="F46" s="38" t="s">
        <v>4</v>
      </c>
      <c r="G46" s="38" t="s">
        <v>7</v>
      </c>
      <c r="H46" s="38" t="s">
        <v>17</v>
      </c>
      <c r="I46" s="39">
        <v>43516</v>
      </c>
      <c r="J46" s="43">
        <v>25</v>
      </c>
      <c r="K46" s="44">
        <v>66630.38</v>
      </c>
      <c r="L46" s="44">
        <v>2127.75</v>
      </c>
      <c r="M46" s="44">
        <v>58682.58</v>
      </c>
      <c r="N46" s="44">
        <v>0</v>
      </c>
      <c r="O46" s="44">
        <v>752.25</v>
      </c>
      <c r="P46" s="44">
        <v>0</v>
      </c>
      <c r="Q46" s="44">
        <v>0</v>
      </c>
      <c r="R46" s="44">
        <v>2127.75</v>
      </c>
      <c r="S46" s="38">
        <v>0</v>
      </c>
      <c r="T46" s="38">
        <v>3972.8</v>
      </c>
      <c r="U46" s="38">
        <v>0</v>
      </c>
      <c r="V46" s="38">
        <v>1095</v>
      </c>
      <c r="W46" s="38">
        <v>0</v>
      </c>
      <c r="X46" s="38">
        <v>0</v>
      </c>
      <c r="Y46" s="38">
        <v>58682.58</v>
      </c>
      <c r="Z46" s="38">
        <v>0</v>
      </c>
      <c r="AA46" s="38">
        <v>752.25</v>
      </c>
      <c r="AB46" s="38">
        <v>0</v>
      </c>
      <c r="AC46" s="38">
        <v>0</v>
      </c>
      <c r="AD46" s="38">
        <v>0</v>
      </c>
      <c r="AE46" s="38">
        <v>0</v>
      </c>
      <c r="AF46" s="38">
        <v>4211.3</v>
      </c>
      <c r="AG46" s="38">
        <v>0</v>
      </c>
      <c r="AH46" s="38">
        <v>1095</v>
      </c>
      <c r="AI46" s="38">
        <v>0</v>
      </c>
      <c r="AJ46" s="38">
        <v>275</v>
      </c>
      <c r="AK46" s="38">
        <v>0</v>
      </c>
      <c r="AL46" s="46"/>
      <c r="AM46" s="38"/>
      <c r="AN46" s="38">
        <v>0</v>
      </c>
      <c r="AO46" s="38"/>
      <c r="AP46" s="49">
        <f t="shared" si="3"/>
        <v>1614.25</v>
      </c>
      <c r="AQ46" s="49">
        <v>0</v>
      </c>
      <c r="AR46" s="49">
        <f t="shared" si="1"/>
        <v>1614.25</v>
      </c>
      <c r="AS46" s="50">
        <v>43769</v>
      </c>
      <c r="AT46" s="49" t="str">
        <f t="shared" si="4"/>
        <v>小于1年</v>
      </c>
    </row>
    <row r="47" s="31" customFormat="1" ht="15.75" customHeight="1" spans="1:46">
      <c r="A47" s="38">
        <v>46</v>
      </c>
      <c r="B47" s="38" t="s">
        <v>119</v>
      </c>
      <c r="C47" s="38" t="s">
        <v>68</v>
      </c>
      <c r="D47" s="38" t="s">
        <v>63</v>
      </c>
      <c r="E47" s="38" t="s">
        <v>69</v>
      </c>
      <c r="F47" s="38" t="s">
        <v>4</v>
      </c>
      <c r="G47" s="38" t="s">
        <v>7</v>
      </c>
      <c r="H47" s="38" t="s">
        <v>17</v>
      </c>
      <c r="I47" s="39">
        <v>43516</v>
      </c>
      <c r="J47" s="43">
        <v>71</v>
      </c>
      <c r="K47" s="44">
        <v>256694.97</v>
      </c>
      <c r="L47" s="44">
        <v>6918.42</v>
      </c>
      <c r="M47" s="44">
        <v>229845.4</v>
      </c>
      <c r="N47" s="44">
        <v>0</v>
      </c>
      <c r="O47" s="44">
        <v>1865.58</v>
      </c>
      <c r="P47" s="44">
        <v>0</v>
      </c>
      <c r="Q47" s="44">
        <v>0</v>
      </c>
      <c r="R47" s="44">
        <v>6918.42</v>
      </c>
      <c r="S47" s="38">
        <v>0</v>
      </c>
      <c r="T47" s="38">
        <v>15560.57</v>
      </c>
      <c r="U47" s="38">
        <v>0</v>
      </c>
      <c r="V47" s="38">
        <v>2505</v>
      </c>
      <c r="W47" s="38">
        <v>0</v>
      </c>
      <c r="X47" s="38">
        <v>0</v>
      </c>
      <c r="Y47" s="38">
        <v>229845.4</v>
      </c>
      <c r="Z47" s="38">
        <v>0</v>
      </c>
      <c r="AA47" s="38">
        <v>1865.58</v>
      </c>
      <c r="AB47" s="38">
        <v>0</v>
      </c>
      <c r="AC47" s="38">
        <v>0</v>
      </c>
      <c r="AD47" s="38">
        <v>0</v>
      </c>
      <c r="AE47" s="38">
        <v>0</v>
      </c>
      <c r="AF47" s="38">
        <v>16237.91</v>
      </c>
      <c r="AG47" s="38">
        <v>0</v>
      </c>
      <c r="AH47" s="38">
        <v>2505</v>
      </c>
      <c r="AI47" s="38">
        <v>0</v>
      </c>
      <c r="AJ47" s="38">
        <v>781</v>
      </c>
      <c r="AK47" s="38">
        <v>0</v>
      </c>
      <c r="AL47" s="46"/>
      <c r="AM47" s="38"/>
      <c r="AN47" s="38">
        <v>0</v>
      </c>
      <c r="AO47" s="38"/>
      <c r="AP47" s="49">
        <f t="shared" si="3"/>
        <v>5460.08</v>
      </c>
      <c r="AQ47" s="49">
        <v>0</v>
      </c>
      <c r="AR47" s="49">
        <f t="shared" si="1"/>
        <v>5460.08</v>
      </c>
      <c r="AS47" s="50">
        <v>43769</v>
      </c>
      <c r="AT47" s="49" t="str">
        <f t="shared" si="4"/>
        <v>小于1年</v>
      </c>
    </row>
    <row r="48" s="31" customFormat="1" ht="15.75" customHeight="1" spans="1:46">
      <c r="A48" s="38">
        <v>47</v>
      </c>
      <c r="B48" s="38" t="s">
        <v>120</v>
      </c>
      <c r="C48" s="38" t="s">
        <v>68</v>
      </c>
      <c r="D48" s="38" t="s">
        <v>63</v>
      </c>
      <c r="E48" s="38" t="s">
        <v>69</v>
      </c>
      <c r="F48" s="38" t="s">
        <v>4</v>
      </c>
      <c r="G48" s="38" t="s">
        <v>7</v>
      </c>
      <c r="H48" s="38" t="s">
        <v>17</v>
      </c>
      <c r="I48" s="39">
        <v>43516</v>
      </c>
      <c r="J48" s="43">
        <v>13</v>
      </c>
      <c r="K48" s="44">
        <v>48957.31</v>
      </c>
      <c r="L48" s="44">
        <v>1241.01</v>
      </c>
      <c r="M48" s="44">
        <v>43878.12</v>
      </c>
      <c r="N48" s="44">
        <v>38.99</v>
      </c>
      <c r="O48" s="44">
        <v>330.99</v>
      </c>
      <c r="P48" s="44">
        <v>0</v>
      </c>
      <c r="Q48" s="44">
        <v>0</v>
      </c>
      <c r="R48" s="44">
        <v>1241.01</v>
      </c>
      <c r="S48" s="38">
        <v>0</v>
      </c>
      <c r="T48" s="38">
        <v>2973.2</v>
      </c>
      <c r="U48" s="38">
        <v>0</v>
      </c>
      <c r="V48" s="38">
        <v>495</v>
      </c>
      <c r="W48" s="38">
        <v>0</v>
      </c>
      <c r="X48" s="38">
        <v>0</v>
      </c>
      <c r="Y48" s="38">
        <v>43878.12</v>
      </c>
      <c r="Z48" s="38">
        <v>38.99</v>
      </c>
      <c r="AA48" s="38">
        <v>330.99</v>
      </c>
      <c r="AB48" s="38">
        <v>0</v>
      </c>
      <c r="AC48" s="38">
        <v>0</v>
      </c>
      <c r="AD48" s="38">
        <v>0</v>
      </c>
      <c r="AE48" s="38">
        <v>0</v>
      </c>
      <c r="AF48" s="38">
        <v>3097.22</v>
      </c>
      <c r="AG48" s="38">
        <v>0</v>
      </c>
      <c r="AH48" s="38">
        <v>495</v>
      </c>
      <c r="AI48" s="38">
        <v>0</v>
      </c>
      <c r="AJ48" s="38">
        <v>143</v>
      </c>
      <c r="AK48" s="38">
        <v>0</v>
      </c>
      <c r="AL48" s="46"/>
      <c r="AM48" s="38"/>
      <c r="AN48" s="38">
        <v>0</v>
      </c>
      <c r="AO48" s="38"/>
      <c r="AP48" s="49">
        <f t="shared" si="3"/>
        <v>973.99</v>
      </c>
      <c r="AQ48" s="49">
        <v>0</v>
      </c>
      <c r="AR48" s="49">
        <f t="shared" si="1"/>
        <v>973.99</v>
      </c>
      <c r="AS48" s="50">
        <v>43769</v>
      </c>
      <c r="AT48" s="49" t="str">
        <f t="shared" si="4"/>
        <v>小于1年</v>
      </c>
    </row>
    <row r="49" s="31" customFormat="1" ht="15.75" customHeight="1" spans="1:46">
      <c r="A49" s="38">
        <v>48</v>
      </c>
      <c r="B49" s="38" t="s">
        <v>121</v>
      </c>
      <c r="C49" s="38" t="s">
        <v>68</v>
      </c>
      <c r="D49" s="38" t="s">
        <v>63</v>
      </c>
      <c r="E49" s="38" t="s">
        <v>69</v>
      </c>
      <c r="F49" s="38" t="s">
        <v>4</v>
      </c>
      <c r="G49" s="38" t="s">
        <v>7</v>
      </c>
      <c r="H49" s="38" t="s">
        <v>17</v>
      </c>
      <c r="I49" s="39">
        <v>43647</v>
      </c>
      <c r="J49" s="43">
        <v>2</v>
      </c>
      <c r="K49" s="44">
        <v>5442.96</v>
      </c>
      <c r="L49" s="44">
        <v>187.82</v>
      </c>
      <c r="M49" s="44">
        <v>4800</v>
      </c>
      <c r="N49" s="44">
        <v>0</v>
      </c>
      <c r="O49" s="44">
        <v>60.18</v>
      </c>
      <c r="P49" s="44">
        <v>0</v>
      </c>
      <c r="Q49" s="44">
        <v>0</v>
      </c>
      <c r="R49" s="44">
        <v>187.82</v>
      </c>
      <c r="S49" s="38">
        <v>0</v>
      </c>
      <c r="T49" s="38">
        <v>324.96</v>
      </c>
      <c r="U49" s="38">
        <v>0</v>
      </c>
      <c r="V49" s="38">
        <v>70</v>
      </c>
      <c r="W49" s="38">
        <v>0</v>
      </c>
      <c r="X49" s="38">
        <v>0</v>
      </c>
      <c r="Y49" s="38">
        <v>4800</v>
      </c>
      <c r="Z49" s="38">
        <v>0</v>
      </c>
      <c r="AA49" s="38">
        <v>60.18</v>
      </c>
      <c r="AB49" s="38">
        <v>0</v>
      </c>
      <c r="AC49" s="38">
        <v>0</v>
      </c>
      <c r="AD49" s="38">
        <v>0</v>
      </c>
      <c r="AE49" s="38">
        <v>0</v>
      </c>
      <c r="AF49" s="38">
        <v>344.04</v>
      </c>
      <c r="AG49" s="38">
        <v>0</v>
      </c>
      <c r="AH49" s="38">
        <v>70</v>
      </c>
      <c r="AI49" s="38">
        <v>0</v>
      </c>
      <c r="AJ49" s="38">
        <v>22</v>
      </c>
      <c r="AK49" s="38">
        <v>0</v>
      </c>
      <c r="AL49" s="46"/>
      <c r="AM49" s="38"/>
      <c r="AN49" s="38">
        <v>0</v>
      </c>
      <c r="AO49" s="38"/>
      <c r="AP49" s="49">
        <f t="shared" si="3"/>
        <v>146.74</v>
      </c>
      <c r="AQ49" s="49">
        <v>0</v>
      </c>
      <c r="AR49" s="49">
        <f t="shared" si="1"/>
        <v>146.74</v>
      </c>
      <c r="AS49" s="50">
        <v>43769</v>
      </c>
      <c r="AT49" s="49" t="str">
        <f t="shared" si="4"/>
        <v>小于1年</v>
      </c>
    </row>
    <row r="50" s="31" customFormat="1" ht="15.75" customHeight="1" spans="1:46">
      <c r="A50" s="38">
        <v>49</v>
      </c>
      <c r="B50" s="38" t="s">
        <v>122</v>
      </c>
      <c r="C50" s="38" t="s">
        <v>68</v>
      </c>
      <c r="D50" s="38" t="s">
        <v>63</v>
      </c>
      <c r="E50" s="38" t="s">
        <v>69</v>
      </c>
      <c r="F50" s="38" t="s">
        <v>4</v>
      </c>
      <c r="G50" s="38" t="s">
        <v>7</v>
      </c>
      <c r="H50" s="38" t="s">
        <v>17</v>
      </c>
      <c r="I50" s="39">
        <v>43648</v>
      </c>
      <c r="J50" s="43">
        <v>4</v>
      </c>
      <c r="K50" s="44">
        <v>12508.82</v>
      </c>
      <c r="L50" s="44">
        <v>375.64</v>
      </c>
      <c r="M50" s="44">
        <v>11120</v>
      </c>
      <c r="N50" s="44">
        <v>0</v>
      </c>
      <c r="O50" s="44">
        <v>120.36</v>
      </c>
      <c r="P50" s="44">
        <v>0</v>
      </c>
      <c r="Q50" s="44">
        <v>0</v>
      </c>
      <c r="R50" s="44">
        <v>375.64</v>
      </c>
      <c r="S50" s="38">
        <v>0</v>
      </c>
      <c r="T50" s="38">
        <v>752.82</v>
      </c>
      <c r="U50" s="38">
        <v>0</v>
      </c>
      <c r="V50" s="38">
        <v>140</v>
      </c>
      <c r="W50" s="38">
        <v>0</v>
      </c>
      <c r="X50" s="38">
        <v>0</v>
      </c>
      <c r="Y50" s="38">
        <v>11120</v>
      </c>
      <c r="Z50" s="38">
        <v>0</v>
      </c>
      <c r="AA50" s="38">
        <v>120.36</v>
      </c>
      <c r="AB50" s="38">
        <v>0</v>
      </c>
      <c r="AC50" s="38">
        <v>0</v>
      </c>
      <c r="AD50" s="38">
        <v>0</v>
      </c>
      <c r="AE50" s="38">
        <v>0</v>
      </c>
      <c r="AF50" s="38">
        <v>790.98</v>
      </c>
      <c r="AG50" s="38">
        <v>0</v>
      </c>
      <c r="AH50" s="38">
        <v>140</v>
      </c>
      <c r="AI50" s="38">
        <v>0</v>
      </c>
      <c r="AJ50" s="38">
        <v>44</v>
      </c>
      <c r="AK50" s="38">
        <v>0</v>
      </c>
      <c r="AL50" s="46"/>
      <c r="AM50" s="38"/>
      <c r="AN50" s="38">
        <v>0</v>
      </c>
      <c r="AO50" s="38"/>
      <c r="AP50" s="49">
        <f t="shared" si="3"/>
        <v>293.48</v>
      </c>
      <c r="AQ50" s="49">
        <v>0</v>
      </c>
      <c r="AR50" s="49">
        <f t="shared" si="1"/>
        <v>293.48</v>
      </c>
      <c r="AS50" s="50">
        <v>43769</v>
      </c>
      <c r="AT50" s="49" t="str">
        <f t="shared" si="4"/>
        <v>小于1年</v>
      </c>
    </row>
    <row r="51" s="32" customFormat="1" ht="15.75" customHeight="1" spans="1:46">
      <c r="A51" s="38">
        <v>50</v>
      </c>
      <c r="B51" s="38" t="s">
        <v>123</v>
      </c>
      <c r="C51" s="38" t="s">
        <v>68</v>
      </c>
      <c r="D51" s="38" t="s">
        <v>63</v>
      </c>
      <c r="E51" s="38" t="s">
        <v>69</v>
      </c>
      <c r="F51" s="38" t="s">
        <v>4</v>
      </c>
      <c r="G51" s="38" t="s">
        <v>7</v>
      </c>
      <c r="H51" s="38" t="s">
        <v>17</v>
      </c>
      <c r="I51" s="39">
        <v>43649</v>
      </c>
      <c r="J51" s="45">
        <v>44</v>
      </c>
      <c r="K51" s="44">
        <v>158882.65</v>
      </c>
      <c r="L51" s="44">
        <v>4332.76</v>
      </c>
      <c r="M51" s="44">
        <v>142174.42</v>
      </c>
      <c r="N51" s="44">
        <v>81.49</v>
      </c>
      <c r="O51" s="44">
        <v>1083.24</v>
      </c>
      <c r="P51" s="44">
        <v>0</v>
      </c>
      <c r="Q51" s="38">
        <v>0</v>
      </c>
      <c r="R51" s="38">
        <v>4332.76</v>
      </c>
      <c r="S51" s="38">
        <v>0</v>
      </c>
      <c r="T51" s="38">
        <v>9630.74</v>
      </c>
      <c r="U51" s="38">
        <v>0</v>
      </c>
      <c r="V51" s="38">
        <v>1580</v>
      </c>
      <c r="W51" s="38">
        <v>0</v>
      </c>
      <c r="X51" s="38">
        <v>0</v>
      </c>
      <c r="Y51" s="38">
        <v>142174.42</v>
      </c>
      <c r="Z51" s="38">
        <v>81.49</v>
      </c>
      <c r="AA51" s="38">
        <v>1083.24</v>
      </c>
      <c r="AB51" s="38">
        <v>0</v>
      </c>
      <c r="AC51" s="38">
        <v>0</v>
      </c>
      <c r="AD51" s="38">
        <v>0</v>
      </c>
      <c r="AE51" s="38">
        <v>0</v>
      </c>
      <c r="AF51" s="38">
        <v>10050.5</v>
      </c>
      <c r="AG51" s="38">
        <v>0</v>
      </c>
      <c r="AH51" s="38">
        <v>1580</v>
      </c>
      <c r="AI51" s="46">
        <v>0</v>
      </c>
      <c r="AJ51" s="38">
        <v>484</v>
      </c>
      <c r="AK51" s="38">
        <v>0</v>
      </c>
      <c r="AL51" s="38"/>
      <c r="AM51" s="49"/>
      <c r="AN51" s="38">
        <v>0</v>
      </c>
      <c r="AO51" s="49"/>
      <c r="AP51" s="49">
        <f t="shared" si="3"/>
        <v>3429</v>
      </c>
      <c r="AQ51" s="49">
        <v>0</v>
      </c>
      <c r="AR51" s="49">
        <f t="shared" si="1"/>
        <v>3429</v>
      </c>
      <c r="AS51" s="50">
        <v>43769</v>
      </c>
      <c r="AT51" s="49" t="str">
        <f t="shared" si="4"/>
        <v>小于1年</v>
      </c>
    </row>
    <row r="52" s="32" customFormat="1" ht="15.75" customHeight="1" spans="1:46">
      <c r="A52" s="38">
        <v>51</v>
      </c>
      <c r="B52" s="38" t="s">
        <v>124</v>
      </c>
      <c r="C52" s="38" t="s">
        <v>68</v>
      </c>
      <c r="D52" s="38" t="s">
        <v>63</v>
      </c>
      <c r="E52" s="38" t="s">
        <v>69</v>
      </c>
      <c r="F52" s="38" t="s">
        <v>4</v>
      </c>
      <c r="G52" s="38" t="s">
        <v>7</v>
      </c>
      <c r="H52" s="38" t="s">
        <v>17</v>
      </c>
      <c r="I52" s="39">
        <v>43650</v>
      </c>
      <c r="J52" s="45">
        <v>1</v>
      </c>
      <c r="K52" s="44">
        <v>3041.79</v>
      </c>
      <c r="L52" s="44">
        <v>93.91</v>
      </c>
      <c r="M52" s="44">
        <v>2700</v>
      </c>
      <c r="N52" s="44">
        <v>0</v>
      </c>
      <c r="O52" s="38">
        <v>30.09</v>
      </c>
      <c r="P52" s="38">
        <v>0</v>
      </c>
      <c r="Q52" s="38">
        <v>0</v>
      </c>
      <c r="R52" s="38">
        <v>93.91</v>
      </c>
      <c r="S52" s="38">
        <v>0</v>
      </c>
      <c r="T52" s="38">
        <v>182.79</v>
      </c>
      <c r="U52" s="38">
        <v>0</v>
      </c>
      <c r="V52" s="38">
        <v>35</v>
      </c>
      <c r="W52" s="38">
        <v>0</v>
      </c>
      <c r="X52" s="38">
        <v>0</v>
      </c>
      <c r="Y52" s="38">
        <v>2700</v>
      </c>
      <c r="Z52" s="38">
        <v>0</v>
      </c>
      <c r="AA52" s="38">
        <v>30.09</v>
      </c>
      <c r="AB52" s="38">
        <v>0</v>
      </c>
      <c r="AC52" s="38">
        <v>0</v>
      </c>
      <c r="AD52" s="38">
        <v>0</v>
      </c>
      <c r="AE52" s="38">
        <v>0</v>
      </c>
      <c r="AF52" s="46">
        <v>192.33</v>
      </c>
      <c r="AG52" s="38">
        <v>0</v>
      </c>
      <c r="AH52" s="38">
        <v>35</v>
      </c>
      <c r="AI52" s="38">
        <v>0</v>
      </c>
      <c r="AJ52" s="49">
        <v>11</v>
      </c>
      <c r="AK52" s="49">
        <v>0</v>
      </c>
      <c r="AL52" s="49"/>
      <c r="AM52" s="50"/>
      <c r="AN52" s="38">
        <v>0</v>
      </c>
      <c r="AO52" s="49"/>
      <c r="AP52" s="49">
        <f t="shared" si="3"/>
        <v>73.37</v>
      </c>
      <c r="AQ52" s="49">
        <v>0</v>
      </c>
      <c r="AR52" s="49">
        <f t="shared" si="1"/>
        <v>73.37</v>
      </c>
      <c r="AS52" s="50">
        <v>43769</v>
      </c>
      <c r="AT52" s="49" t="str">
        <f t="shared" si="4"/>
        <v>小于1年</v>
      </c>
    </row>
    <row r="53" s="33" customFormat="1" ht="15.75" customHeight="1" spans="1:46">
      <c r="A53" s="38">
        <v>52</v>
      </c>
      <c r="B53" s="38" t="s">
        <v>125</v>
      </c>
      <c r="C53" s="38" t="s">
        <v>68</v>
      </c>
      <c r="D53" s="38" t="s">
        <v>63</v>
      </c>
      <c r="E53" s="38" t="s">
        <v>69</v>
      </c>
      <c r="F53" s="38" t="s">
        <v>4</v>
      </c>
      <c r="G53" s="38" t="s">
        <v>7</v>
      </c>
      <c r="H53" s="38" t="s">
        <v>17</v>
      </c>
      <c r="I53" s="39">
        <v>43651</v>
      </c>
      <c r="J53" s="45">
        <v>5</v>
      </c>
      <c r="K53" s="44">
        <v>24876.45</v>
      </c>
      <c r="L53" s="44">
        <v>469.55</v>
      </c>
      <c r="M53" s="44">
        <v>22490.91</v>
      </c>
      <c r="N53" s="38">
        <v>63.6</v>
      </c>
      <c r="O53" s="38">
        <v>150.45</v>
      </c>
      <c r="P53" s="38">
        <v>0</v>
      </c>
      <c r="Q53" s="38">
        <v>0</v>
      </c>
      <c r="R53" s="38">
        <v>469.55</v>
      </c>
      <c r="S53" s="38">
        <v>0</v>
      </c>
      <c r="T53" s="38">
        <v>1526.94</v>
      </c>
      <c r="U53" s="38">
        <v>0</v>
      </c>
      <c r="V53" s="38">
        <v>175</v>
      </c>
      <c r="W53" s="38">
        <v>0</v>
      </c>
      <c r="X53" s="38">
        <v>0</v>
      </c>
      <c r="Y53" s="38">
        <v>22490.91</v>
      </c>
      <c r="Z53" s="38">
        <v>63.6</v>
      </c>
      <c r="AA53" s="38">
        <v>150.45</v>
      </c>
      <c r="AB53" s="38">
        <v>0</v>
      </c>
      <c r="AC53" s="46">
        <v>0</v>
      </c>
      <c r="AD53" s="38">
        <v>0</v>
      </c>
      <c r="AE53" s="38">
        <v>0</v>
      </c>
      <c r="AF53" s="38">
        <v>1574.64</v>
      </c>
      <c r="AG53" s="49">
        <v>0</v>
      </c>
      <c r="AH53" s="49">
        <v>175</v>
      </c>
      <c r="AI53" s="49">
        <v>0</v>
      </c>
      <c r="AJ53" s="50">
        <v>55</v>
      </c>
      <c r="AK53" s="49">
        <v>0</v>
      </c>
      <c r="AL53" s="31"/>
      <c r="AM53" s="31"/>
      <c r="AN53" s="38">
        <v>0</v>
      </c>
      <c r="AO53" s="49"/>
      <c r="AP53" s="49">
        <f t="shared" si="3"/>
        <v>366.85</v>
      </c>
      <c r="AQ53" s="49">
        <v>0</v>
      </c>
      <c r="AR53" s="49">
        <f t="shared" si="1"/>
        <v>366.85</v>
      </c>
      <c r="AS53" s="50">
        <v>43769</v>
      </c>
      <c r="AT53" s="49" t="str">
        <f t="shared" si="4"/>
        <v>小于1年</v>
      </c>
    </row>
    <row r="54" s="32" customFormat="1" ht="15.75" customHeight="1" spans="1:46">
      <c r="A54" s="38">
        <v>53</v>
      </c>
      <c r="B54" s="38" t="s">
        <v>126</v>
      </c>
      <c r="C54" s="38" t="s">
        <v>68</v>
      </c>
      <c r="D54" s="38" t="s">
        <v>63</v>
      </c>
      <c r="E54" s="38" t="s">
        <v>69</v>
      </c>
      <c r="F54" s="38" t="s">
        <v>4</v>
      </c>
      <c r="G54" s="38" t="s">
        <v>7</v>
      </c>
      <c r="H54" s="38" t="s">
        <v>17</v>
      </c>
      <c r="I54" s="39">
        <v>43652</v>
      </c>
      <c r="J54" s="45">
        <v>21</v>
      </c>
      <c r="K54" s="44">
        <v>75409.27</v>
      </c>
      <c r="L54" s="44">
        <v>2032.29</v>
      </c>
      <c r="M54" s="38">
        <v>67500.48</v>
      </c>
      <c r="N54" s="38">
        <v>0</v>
      </c>
      <c r="O54" s="38">
        <v>571.71</v>
      </c>
      <c r="P54" s="38">
        <v>0</v>
      </c>
      <c r="Q54" s="38">
        <v>0</v>
      </c>
      <c r="R54" s="38">
        <v>2032.29</v>
      </c>
      <c r="S54" s="38">
        <v>0</v>
      </c>
      <c r="T54" s="38">
        <v>4569.79</v>
      </c>
      <c r="U54" s="38">
        <v>0</v>
      </c>
      <c r="V54" s="38">
        <v>735</v>
      </c>
      <c r="W54" s="38">
        <v>0</v>
      </c>
      <c r="X54" s="38">
        <v>0</v>
      </c>
      <c r="Y54" s="38">
        <v>67500.48</v>
      </c>
      <c r="Z54" s="46">
        <v>0</v>
      </c>
      <c r="AA54" s="38">
        <v>571.71</v>
      </c>
      <c r="AB54" s="38">
        <v>0</v>
      </c>
      <c r="AC54" s="38">
        <v>0</v>
      </c>
      <c r="AD54" s="49">
        <v>0</v>
      </c>
      <c r="AE54" s="49">
        <v>0</v>
      </c>
      <c r="AF54" s="49">
        <v>4770.13</v>
      </c>
      <c r="AG54" s="50">
        <v>0</v>
      </c>
      <c r="AH54" s="49">
        <v>735</v>
      </c>
      <c r="AI54" s="31">
        <v>0</v>
      </c>
      <c r="AJ54" s="31">
        <v>231</v>
      </c>
      <c r="AK54" s="31">
        <v>0</v>
      </c>
      <c r="AL54" s="31"/>
      <c r="AM54" s="31"/>
      <c r="AN54" s="38">
        <v>0</v>
      </c>
      <c r="AO54" s="49"/>
      <c r="AP54" s="49">
        <f t="shared" si="3"/>
        <v>1600.95</v>
      </c>
      <c r="AQ54" s="49">
        <v>0</v>
      </c>
      <c r="AR54" s="49">
        <f t="shared" si="1"/>
        <v>1600.95</v>
      </c>
      <c r="AS54" s="50">
        <v>43769</v>
      </c>
      <c r="AT54" s="49" t="str">
        <f t="shared" si="4"/>
        <v>小于1年</v>
      </c>
    </row>
    <row r="55" s="32" customFormat="1" ht="15.75" customHeight="1" spans="1:46">
      <c r="A55" s="38">
        <v>54</v>
      </c>
      <c r="B55" s="38" t="s">
        <v>127</v>
      </c>
      <c r="C55" s="38" t="s">
        <v>68</v>
      </c>
      <c r="D55" s="38" t="s">
        <v>63</v>
      </c>
      <c r="E55" s="38" t="s">
        <v>69</v>
      </c>
      <c r="F55" s="38" t="s">
        <v>4</v>
      </c>
      <c r="G55" s="38" t="s">
        <v>7</v>
      </c>
      <c r="H55" s="38" t="s">
        <v>17</v>
      </c>
      <c r="I55" s="39">
        <v>43653</v>
      </c>
      <c r="J55" s="45">
        <v>3</v>
      </c>
      <c r="K55" s="44">
        <v>8933.19</v>
      </c>
      <c r="L55" s="38">
        <v>281.73</v>
      </c>
      <c r="M55" s="38">
        <v>7920</v>
      </c>
      <c r="N55" s="38">
        <v>0</v>
      </c>
      <c r="O55" s="38">
        <v>90.27</v>
      </c>
      <c r="P55" s="38">
        <v>0</v>
      </c>
      <c r="Q55" s="38">
        <v>0</v>
      </c>
      <c r="R55" s="38">
        <v>281.73</v>
      </c>
      <c r="S55" s="38">
        <v>0</v>
      </c>
      <c r="T55" s="38">
        <v>536.19</v>
      </c>
      <c r="U55" s="38">
        <v>0</v>
      </c>
      <c r="V55" s="38">
        <v>105</v>
      </c>
      <c r="W55" s="46">
        <v>0</v>
      </c>
      <c r="X55" s="38">
        <v>0</v>
      </c>
      <c r="Y55" s="38">
        <v>7920</v>
      </c>
      <c r="Z55" s="38">
        <v>0</v>
      </c>
      <c r="AA55" s="49">
        <v>90.27</v>
      </c>
      <c r="AB55" s="49">
        <v>0</v>
      </c>
      <c r="AC55" s="49">
        <v>0</v>
      </c>
      <c r="AD55" s="50">
        <v>0</v>
      </c>
      <c r="AE55" s="49">
        <v>0</v>
      </c>
      <c r="AF55" s="31">
        <v>564.81</v>
      </c>
      <c r="AG55" s="31">
        <v>0</v>
      </c>
      <c r="AH55" s="31">
        <v>105</v>
      </c>
      <c r="AI55" s="31">
        <v>0</v>
      </c>
      <c r="AJ55" s="31">
        <v>33</v>
      </c>
      <c r="AK55" s="31">
        <v>0</v>
      </c>
      <c r="AL55" s="31"/>
      <c r="AM55" s="31"/>
      <c r="AN55" s="38">
        <v>0</v>
      </c>
      <c r="AO55" s="49"/>
      <c r="AP55" s="49">
        <f t="shared" si="3"/>
        <v>220.11</v>
      </c>
      <c r="AQ55" s="49">
        <v>0</v>
      </c>
      <c r="AR55" s="49">
        <f t="shared" si="1"/>
        <v>220.11</v>
      </c>
      <c r="AS55" s="50">
        <v>43769</v>
      </c>
      <c r="AT55" s="49" t="str">
        <f t="shared" si="4"/>
        <v>小于1年</v>
      </c>
    </row>
    <row r="56" s="31" customFormat="1" ht="15.75" customHeight="1" spans="1:46">
      <c r="A56" s="38">
        <v>55</v>
      </c>
      <c r="B56" s="38" t="s">
        <v>128</v>
      </c>
      <c r="C56" s="38" t="s">
        <v>68</v>
      </c>
      <c r="D56" s="38" t="s">
        <v>63</v>
      </c>
      <c r="E56" s="38" t="s">
        <v>69</v>
      </c>
      <c r="F56" s="38" t="s">
        <v>4</v>
      </c>
      <c r="G56" s="38" t="s">
        <v>7</v>
      </c>
      <c r="H56" s="38" t="s">
        <v>17</v>
      </c>
      <c r="I56" s="39">
        <v>43684</v>
      </c>
      <c r="J56" s="43">
        <v>5</v>
      </c>
      <c r="K56" s="44">
        <v>15345.25</v>
      </c>
      <c r="L56" s="44">
        <v>429.73</v>
      </c>
      <c r="M56" s="44">
        <v>13627.66</v>
      </c>
      <c r="N56" s="44">
        <v>0</v>
      </c>
      <c r="O56" s="44">
        <v>90.27</v>
      </c>
      <c r="P56" s="44">
        <v>0</v>
      </c>
      <c r="Q56" s="44">
        <v>0</v>
      </c>
      <c r="R56" s="44">
        <v>429.73</v>
      </c>
      <c r="S56" s="38">
        <v>0</v>
      </c>
      <c r="T56" s="38">
        <v>922.59</v>
      </c>
      <c r="U56" s="38">
        <v>0</v>
      </c>
      <c r="V56" s="38">
        <v>275</v>
      </c>
      <c r="W56" s="38">
        <v>0</v>
      </c>
      <c r="X56" s="38">
        <v>0</v>
      </c>
      <c r="Y56" s="38">
        <v>13627.66</v>
      </c>
      <c r="Z56" s="38">
        <v>0</v>
      </c>
      <c r="AA56" s="38">
        <v>90.27</v>
      </c>
      <c r="AB56" s="38">
        <v>0</v>
      </c>
      <c r="AC56" s="38">
        <v>0</v>
      </c>
      <c r="AD56" s="38">
        <v>0</v>
      </c>
      <c r="AE56" s="38">
        <v>0</v>
      </c>
      <c r="AF56" s="38">
        <v>970.29</v>
      </c>
      <c r="AG56" s="38">
        <v>0</v>
      </c>
      <c r="AH56" s="38">
        <v>275</v>
      </c>
      <c r="AI56" s="38">
        <v>0</v>
      </c>
      <c r="AJ56" s="38">
        <v>55</v>
      </c>
      <c r="AK56" s="38">
        <v>0</v>
      </c>
      <c r="AL56" s="46"/>
      <c r="AM56" s="38"/>
      <c r="AN56" s="38">
        <v>0</v>
      </c>
      <c r="AO56" s="49"/>
      <c r="AP56" s="49">
        <f t="shared" si="3"/>
        <v>327.03</v>
      </c>
      <c r="AQ56" s="49">
        <v>0</v>
      </c>
      <c r="AR56" s="49">
        <f t="shared" si="1"/>
        <v>327.03</v>
      </c>
      <c r="AS56" s="50">
        <v>43769</v>
      </c>
      <c r="AT56" s="49" t="str">
        <f t="shared" si="4"/>
        <v>小于1年</v>
      </c>
    </row>
    <row r="57" s="31" customFormat="1" ht="15.75" customHeight="1" spans="1:46">
      <c r="A57" s="38">
        <v>56</v>
      </c>
      <c r="B57" s="38" t="s">
        <v>129</v>
      </c>
      <c r="C57" s="38" t="s">
        <v>68</v>
      </c>
      <c r="D57" s="38" t="s">
        <v>63</v>
      </c>
      <c r="E57" s="38" t="s">
        <v>94</v>
      </c>
      <c r="F57" s="38" t="s">
        <v>4</v>
      </c>
      <c r="G57" s="38" t="s">
        <v>16</v>
      </c>
      <c r="H57" s="38" t="s">
        <v>17</v>
      </c>
      <c r="I57" s="39">
        <v>43678</v>
      </c>
      <c r="J57" s="43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8">
        <v>0</v>
      </c>
      <c r="AF57" s="38">
        <v>0</v>
      </c>
      <c r="AG57" s="38">
        <v>0</v>
      </c>
      <c r="AH57" s="38">
        <v>0</v>
      </c>
      <c r="AI57" s="38">
        <v>0</v>
      </c>
      <c r="AJ57" s="38">
        <v>0</v>
      </c>
      <c r="AK57" s="38">
        <v>0</v>
      </c>
      <c r="AL57" s="46"/>
      <c r="AM57" s="38"/>
      <c r="AN57" s="38">
        <f>IF(D57="差额发票",ROUND(R57/1.05*5.77%,2),IF(D57="全额发票",ROUND(K57/1.06*6.77%,2)))</f>
        <v>0</v>
      </c>
      <c r="AO57" s="49"/>
      <c r="AP57" s="49">
        <f t="shared" si="3"/>
        <v>0</v>
      </c>
      <c r="AQ57" s="49">
        <v>0</v>
      </c>
      <c r="AR57" s="49">
        <f t="shared" si="1"/>
        <v>0</v>
      </c>
      <c r="AS57" s="50">
        <v>43769</v>
      </c>
      <c r="AT57" s="49" t="str">
        <f t="shared" si="4"/>
        <v>小于1年</v>
      </c>
    </row>
    <row r="58" s="31" customFormat="1" ht="15.75" customHeight="1" spans="1:46">
      <c r="A58" s="38">
        <v>57</v>
      </c>
      <c r="B58" s="38" t="s">
        <v>130</v>
      </c>
      <c r="C58" s="38" t="s">
        <v>68</v>
      </c>
      <c r="D58" s="38" t="s">
        <v>63</v>
      </c>
      <c r="E58" s="38" t="s">
        <v>94</v>
      </c>
      <c r="F58" s="38" t="s">
        <v>4</v>
      </c>
      <c r="G58" s="38" t="s">
        <v>16</v>
      </c>
      <c r="H58" s="38" t="s">
        <v>17</v>
      </c>
      <c r="I58" s="39">
        <v>43678</v>
      </c>
      <c r="J58" s="43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38">
        <v>0</v>
      </c>
      <c r="AH58" s="38">
        <v>0</v>
      </c>
      <c r="AI58" s="38">
        <v>0</v>
      </c>
      <c r="AJ58" s="38">
        <v>0</v>
      </c>
      <c r="AK58" s="38">
        <v>0</v>
      </c>
      <c r="AL58" s="46"/>
      <c r="AM58" s="38"/>
      <c r="AN58" s="38">
        <f>IF(D58="差额发票",ROUND(R58/1.05*5.77%,2),IF(D58="全额发票",ROUND(K58/1.06*6.77%,2)))</f>
        <v>0</v>
      </c>
      <c r="AO58" s="49"/>
      <c r="AP58" s="49">
        <f t="shared" si="3"/>
        <v>0</v>
      </c>
      <c r="AQ58" s="49">
        <v>0</v>
      </c>
      <c r="AR58" s="49">
        <f t="shared" si="1"/>
        <v>0</v>
      </c>
      <c r="AS58" s="50">
        <v>43769</v>
      </c>
      <c r="AT58" s="49" t="str">
        <f t="shared" si="4"/>
        <v>小于1年</v>
      </c>
    </row>
    <row r="59" s="31" customFormat="1" ht="15.75" customHeight="1" spans="1:46">
      <c r="A59" s="38">
        <v>58</v>
      </c>
      <c r="B59" s="38" t="s">
        <v>131</v>
      </c>
      <c r="C59" s="38" t="s">
        <v>68</v>
      </c>
      <c r="D59" s="38" t="s">
        <v>63</v>
      </c>
      <c r="E59" s="38" t="s">
        <v>94</v>
      </c>
      <c r="F59" s="38" t="s">
        <v>4</v>
      </c>
      <c r="G59" s="38" t="s">
        <v>16</v>
      </c>
      <c r="H59" s="38" t="s">
        <v>17</v>
      </c>
      <c r="I59" s="39">
        <v>43678</v>
      </c>
      <c r="J59" s="43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8">
        <v>0</v>
      </c>
      <c r="AF59" s="38">
        <v>0</v>
      </c>
      <c r="AG59" s="38">
        <v>0</v>
      </c>
      <c r="AH59" s="38">
        <v>0</v>
      </c>
      <c r="AI59" s="38">
        <v>0</v>
      </c>
      <c r="AJ59" s="38">
        <v>0</v>
      </c>
      <c r="AK59" s="38">
        <v>0</v>
      </c>
      <c r="AL59" s="46"/>
      <c r="AM59" s="38"/>
      <c r="AN59" s="38">
        <f>IF(D59="差额发票",ROUND(R59/1.05*5.77%,2),IF(D59="全额发票",ROUND(K59/1.06*6.77%,2)))</f>
        <v>0</v>
      </c>
      <c r="AO59" s="49"/>
      <c r="AP59" s="49">
        <f t="shared" si="3"/>
        <v>0</v>
      </c>
      <c r="AQ59" s="49">
        <v>0</v>
      </c>
      <c r="AR59" s="49">
        <f t="shared" si="1"/>
        <v>0</v>
      </c>
      <c r="AS59" s="50">
        <v>43769</v>
      </c>
      <c r="AT59" s="49" t="str">
        <f t="shared" si="4"/>
        <v>小于1年</v>
      </c>
    </row>
    <row r="60" s="31" customFormat="1" ht="15.75" customHeight="1" spans="1:46">
      <c r="A60" s="38">
        <v>59</v>
      </c>
      <c r="B60" s="38" t="s">
        <v>132</v>
      </c>
      <c r="C60" s="38" t="s">
        <v>68</v>
      </c>
      <c r="D60" s="38" t="s">
        <v>63</v>
      </c>
      <c r="E60" s="38" t="s">
        <v>69</v>
      </c>
      <c r="F60" s="38" t="s">
        <v>4</v>
      </c>
      <c r="G60" s="38" t="s">
        <v>7</v>
      </c>
      <c r="H60" s="38" t="s">
        <v>14</v>
      </c>
      <c r="I60" s="39">
        <v>43516</v>
      </c>
      <c r="J60" s="43">
        <v>266</v>
      </c>
      <c r="K60" s="44">
        <v>1059936.68</v>
      </c>
      <c r="L60" s="44">
        <v>21716.05</v>
      </c>
      <c r="M60" s="44">
        <v>955289.43</v>
      </c>
      <c r="N60" s="44">
        <v>827.25</v>
      </c>
      <c r="O60" s="44">
        <v>7672.95</v>
      </c>
      <c r="P60" s="44"/>
      <c r="Q60" s="44"/>
      <c r="R60" s="44">
        <v>21716.05</v>
      </c>
      <c r="S60" s="38"/>
      <c r="T60" s="38">
        <v>64526</v>
      </c>
      <c r="U60" s="38"/>
      <c r="V60" s="38">
        <v>9905</v>
      </c>
      <c r="W60" s="38"/>
      <c r="X60" s="38"/>
      <c r="Y60" s="38">
        <v>955289.43</v>
      </c>
      <c r="Z60" s="38">
        <v>827.25</v>
      </c>
      <c r="AA60" s="38">
        <v>7672.95</v>
      </c>
      <c r="AB60" s="38"/>
      <c r="AC60" s="38"/>
      <c r="AD60" s="38"/>
      <c r="AE60" s="38"/>
      <c r="AF60" s="38">
        <v>67063.64</v>
      </c>
      <c r="AG60" s="38"/>
      <c r="AH60" s="38">
        <v>9905</v>
      </c>
      <c r="AI60" s="38"/>
      <c r="AJ60" s="38">
        <v>2926</v>
      </c>
      <c r="AK60" s="38"/>
      <c r="AL60" s="46" t="s">
        <v>133</v>
      </c>
      <c r="AM60" s="38"/>
      <c r="AN60" s="38">
        <v>0</v>
      </c>
      <c r="AO60" s="49"/>
      <c r="AP60" s="49">
        <f t="shared" si="3"/>
        <v>16252.41</v>
      </c>
      <c r="AQ60" s="49">
        <v>0</v>
      </c>
      <c r="AR60" s="49">
        <f t="shared" si="1"/>
        <v>16252.41</v>
      </c>
      <c r="AS60" s="50">
        <v>43769</v>
      </c>
      <c r="AT60" s="49" t="str">
        <f t="shared" si="4"/>
        <v>小于1年</v>
      </c>
    </row>
    <row r="61" s="31" customFormat="1" ht="15.75" customHeight="1" spans="1:46">
      <c r="A61" s="38">
        <v>60</v>
      </c>
      <c r="B61" s="38" t="s">
        <v>134</v>
      </c>
      <c r="C61" s="38" t="s">
        <v>68</v>
      </c>
      <c r="D61" s="38" t="s">
        <v>63</v>
      </c>
      <c r="E61" s="38" t="s">
        <v>69</v>
      </c>
      <c r="F61" s="38" t="s">
        <v>4</v>
      </c>
      <c r="G61" s="38" t="s">
        <v>7</v>
      </c>
      <c r="H61" s="38" t="s">
        <v>14</v>
      </c>
      <c r="I61" s="39">
        <v>43485</v>
      </c>
      <c r="J61" s="43"/>
      <c r="K61" s="44">
        <v>11696.34</v>
      </c>
      <c r="L61" s="44">
        <v>0</v>
      </c>
      <c r="M61" s="44">
        <v>10954.71</v>
      </c>
      <c r="N61" s="44"/>
      <c r="O61" s="44"/>
      <c r="P61" s="44"/>
      <c r="Q61" s="44"/>
      <c r="R61" s="44"/>
      <c r="S61" s="38"/>
      <c r="T61" s="38">
        <v>741.63</v>
      </c>
      <c r="U61" s="38"/>
      <c r="V61" s="38"/>
      <c r="W61" s="38"/>
      <c r="X61" s="38"/>
      <c r="Y61" s="38">
        <v>10954.71</v>
      </c>
      <c r="Z61" s="38"/>
      <c r="AA61" s="38"/>
      <c r="AB61" s="38"/>
      <c r="AC61" s="38"/>
      <c r="AD61" s="38"/>
      <c r="AE61" s="38"/>
      <c r="AF61" s="38">
        <v>741.63</v>
      </c>
      <c r="AG61" s="38"/>
      <c r="AH61" s="38"/>
      <c r="AI61" s="38"/>
      <c r="AJ61" s="38"/>
      <c r="AK61" s="38"/>
      <c r="AL61" s="46"/>
      <c r="AM61" s="38"/>
      <c r="AN61" s="38">
        <v>0</v>
      </c>
      <c r="AO61" s="38"/>
      <c r="AP61" s="49">
        <f t="shared" si="3"/>
        <v>0</v>
      </c>
      <c r="AQ61" s="49">
        <v>0</v>
      </c>
      <c r="AR61" s="49">
        <f t="shared" si="1"/>
        <v>0</v>
      </c>
      <c r="AS61" s="50">
        <v>43769</v>
      </c>
      <c r="AT61" s="49" t="str">
        <f t="shared" si="4"/>
        <v>小于1年</v>
      </c>
    </row>
    <row r="62" s="31" customFormat="1" ht="15.75" customHeight="1" spans="1:46">
      <c r="A62" s="38">
        <v>61</v>
      </c>
      <c r="B62" s="38" t="s">
        <v>135</v>
      </c>
      <c r="C62" s="38" t="s">
        <v>68</v>
      </c>
      <c r="D62" s="38" t="s">
        <v>63</v>
      </c>
      <c r="E62" s="38" t="s">
        <v>69</v>
      </c>
      <c r="F62" s="38" t="s">
        <v>4</v>
      </c>
      <c r="G62" s="38" t="s">
        <v>7</v>
      </c>
      <c r="H62" s="38" t="s">
        <v>14</v>
      </c>
      <c r="I62" s="39">
        <v>43636</v>
      </c>
      <c r="J62" s="43">
        <v>605</v>
      </c>
      <c r="K62" s="44">
        <v>2168330.24</v>
      </c>
      <c r="L62" s="44">
        <v>58800.26</v>
      </c>
      <c r="M62" s="44">
        <v>1938887.67</v>
      </c>
      <c r="N62" s="44">
        <v>1859.12</v>
      </c>
      <c r="O62" s="44">
        <v>16128.24</v>
      </c>
      <c r="P62" s="44"/>
      <c r="Q62" s="44"/>
      <c r="R62" s="44">
        <v>58800.26</v>
      </c>
      <c r="S62" s="38"/>
      <c r="T62" s="38">
        <v>131388.45</v>
      </c>
      <c r="U62" s="38"/>
      <c r="V62" s="38">
        <v>21266.5</v>
      </c>
      <c r="W62" s="38"/>
      <c r="X62" s="38"/>
      <c r="Y62" s="38">
        <v>1938887.67</v>
      </c>
      <c r="Z62" s="38">
        <v>1859.12</v>
      </c>
      <c r="AA62" s="38">
        <v>16128.24</v>
      </c>
      <c r="AB62" s="38"/>
      <c r="AC62" s="38"/>
      <c r="AD62" s="38"/>
      <c r="AE62" s="38"/>
      <c r="AF62" s="38">
        <v>137160.15</v>
      </c>
      <c r="AG62" s="38"/>
      <c r="AH62" s="38">
        <v>21266.5</v>
      </c>
      <c r="AI62" s="38"/>
      <c r="AJ62" s="38">
        <v>6655</v>
      </c>
      <c r="AK62" s="38"/>
      <c r="AL62" s="46"/>
      <c r="AM62" s="38"/>
      <c r="AN62" s="38">
        <v>0</v>
      </c>
      <c r="AO62" s="38"/>
      <c r="AP62" s="49">
        <f t="shared" si="3"/>
        <v>46373.56</v>
      </c>
      <c r="AQ62" s="49">
        <v>0</v>
      </c>
      <c r="AR62" s="49">
        <f t="shared" si="1"/>
        <v>46373.56</v>
      </c>
      <c r="AS62" s="50">
        <v>43769</v>
      </c>
      <c r="AT62" s="49" t="str">
        <f t="shared" si="4"/>
        <v>小于1年</v>
      </c>
    </row>
    <row r="63" s="31" customFormat="1" ht="15.75" customHeight="1" spans="1:46">
      <c r="A63" s="38">
        <v>62</v>
      </c>
      <c r="B63" s="38" t="s">
        <v>136</v>
      </c>
      <c r="C63" s="38" t="s">
        <v>68</v>
      </c>
      <c r="D63" s="38" t="s">
        <v>63</v>
      </c>
      <c r="E63" s="38" t="s">
        <v>69</v>
      </c>
      <c r="F63" s="38" t="s">
        <v>4</v>
      </c>
      <c r="G63" s="38" t="s">
        <v>7</v>
      </c>
      <c r="H63" s="38" t="s">
        <v>14</v>
      </c>
      <c r="I63" s="39">
        <v>43516</v>
      </c>
      <c r="J63" s="43">
        <v>135</v>
      </c>
      <c r="K63" s="44">
        <v>506633.89</v>
      </c>
      <c r="L63" s="44">
        <v>13009.2</v>
      </c>
      <c r="M63" s="44">
        <v>453371.58</v>
      </c>
      <c r="N63" s="44">
        <v>1034.07</v>
      </c>
      <c r="O63" s="44">
        <v>3610.8</v>
      </c>
      <c r="P63" s="44"/>
      <c r="Q63" s="44"/>
      <c r="R63" s="44">
        <v>13009.2</v>
      </c>
      <c r="S63" s="38"/>
      <c r="T63" s="38">
        <v>30763.24</v>
      </c>
      <c r="U63" s="38"/>
      <c r="V63" s="38">
        <v>4845</v>
      </c>
      <c r="W63" s="38"/>
      <c r="X63" s="38"/>
      <c r="Y63" s="38">
        <v>453371.58</v>
      </c>
      <c r="Z63" s="38">
        <v>1034.07</v>
      </c>
      <c r="AA63" s="38">
        <v>3610.8</v>
      </c>
      <c r="AB63" s="38"/>
      <c r="AC63" s="38"/>
      <c r="AD63" s="38"/>
      <c r="AE63" s="38"/>
      <c r="AF63" s="38">
        <v>32051.14</v>
      </c>
      <c r="AG63" s="38"/>
      <c r="AH63" s="38">
        <v>4845</v>
      </c>
      <c r="AI63" s="38"/>
      <c r="AJ63" s="38">
        <v>1485</v>
      </c>
      <c r="AK63" s="38"/>
      <c r="AL63" s="46"/>
      <c r="AM63" s="38"/>
      <c r="AN63" s="38">
        <v>0</v>
      </c>
      <c r="AO63" s="38"/>
      <c r="AP63" s="49">
        <f t="shared" si="3"/>
        <v>10236.3</v>
      </c>
      <c r="AQ63" s="49">
        <v>0</v>
      </c>
      <c r="AR63" s="49">
        <f t="shared" si="1"/>
        <v>10236.3</v>
      </c>
      <c r="AS63" s="50">
        <v>43769</v>
      </c>
      <c r="AT63" s="49" t="str">
        <f t="shared" si="4"/>
        <v>小于1年</v>
      </c>
    </row>
    <row r="64" s="31" customFormat="1" ht="15.75" customHeight="1" spans="1:46">
      <c r="A64" s="38">
        <v>63</v>
      </c>
      <c r="B64" s="38" t="s">
        <v>137</v>
      </c>
      <c r="C64" s="38" t="s">
        <v>68</v>
      </c>
      <c r="D64" s="38" t="s">
        <v>63</v>
      </c>
      <c r="E64" s="38" t="s">
        <v>69</v>
      </c>
      <c r="F64" s="38" t="s">
        <v>4</v>
      </c>
      <c r="G64" s="38" t="s">
        <v>7</v>
      </c>
      <c r="H64" s="38" t="s">
        <v>14</v>
      </c>
      <c r="I64" s="39">
        <v>43516</v>
      </c>
      <c r="J64" s="43">
        <v>716</v>
      </c>
      <c r="K64" s="44">
        <v>3867150.83</v>
      </c>
      <c r="L64" s="44">
        <v>67123.88</v>
      </c>
      <c r="M64" s="44">
        <v>3500677.42</v>
      </c>
      <c r="N64" s="44">
        <v>14642.26</v>
      </c>
      <c r="O64" s="44">
        <v>20100.12</v>
      </c>
      <c r="P64" s="44"/>
      <c r="Q64" s="44"/>
      <c r="R64" s="44">
        <v>67123.88</v>
      </c>
      <c r="S64" s="38"/>
      <c r="T64" s="38">
        <v>237987.15</v>
      </c>
      <c r="U64" s="38"/>
      <c r="V64" s="38">
        <v>26620</v>
      </c>
      <c r="W64" s="38"/>
      <c r="X64" s="38"/>
      <c r="Y64" s="38">
        <v>3500677.42</v>
      </c>
      <c r="Z64" s="38">
        <v>14642.26</v>
      </c>
      <c r="AA64" s="38">
        <v>20100.12</v>
      </c>
      <c r="AB64" s="38"/>
      <c r="AC64" s="38"/>
      <c r="AD64" s="38"/>
      <c r="AE64" s="38"/>
      <c r="AF64" s="38">
        <v>244817.79</v>
      </c>
      <c r="AG64" s="38"/>
      <c r="AH64" s="38">
        <v>26620</v>
      </c>
      <c r="AI64" s="38"/>
      <c r="AJ64" s="38">
        <v>7876</v>
      </c>
      <c r="AK64" s="38"/>
      <c r="AL64" s="46"/>
      <c r="AM64" s="38"/>
      <c r="AN64" s="38">
        <v>0</v>
      </c>
      <c r="AO64" s="38"/>
      <c r="AP64" s="49">
        <f t="shared" si="3"/>
        <v>52417.24</v>
      </c>
      <c r="AQ64" s="49">
        <v>0</v>
      </c>
      <c r="AR64" s="49">
        <f t="shared" si="1"/>
        <v>52417.24</v>
      </c>
      <c r="AS64" s="50">
        <v>43769</v>
      </c>
      <c r="AT64" s="49" t="str">
        <f t="shared" si="4"/>
        <v>小于1年</v>
      </c>
    </row>
    <row r="65" s="31" customFormat="1" ht="15" customHeight="1" spans="1:46">
      <c r="A65" s="38">
        <v>64</v>
      </c>
      <c r="B65" s="38" t="s">
        <v>138</v>
      </c>
      <c r="C65" s="38" t="s">
        <v>68</v>
      </c>
      <c r="D65" s="38" t="s">
        <v>63</v>
      </c>
      <c r="E65" s="38" t="s">
        <v>69</v>
      </c>
      <c r="F65" s="38" t="s">
        <v>4</v>
      </c>
      <c r="G65" s="38" t="s">
        <v>7</v>
      </c>
      <c r="H65" s="38" t="s">
        <v>14</v>
      </c>
      <c r="I65" s="39">
        <v>43516</v>
      </c>
      <c r="J65" s="43">
        <v>547</v>
      </c>
      <c r="K65" s="44">
        <v>2292052.08</v>
      </c>
      <c r="L65" s="44">
        <v>43969.83</v>
      </c>
      <c r="M65" s="44">
        <v>2066872.92</v>
      </c>
      <c r="N65" s="44">
        <v>5966.82</v>
      </c>
      <c r="O65" s="44">
        <v>15436.17</v>
      </c>
      <c r="P65" s="44"/>
      <c r="Q65" s="44"/>
      <c r="R65" s="44">
        <v>43969.83</v>
      </c>
      <c r="S65" s="38"/>
      <c r="T65" s="38">
        <v>140331.34</v>
      </c>
      <c r="U65" s="38"/>
      <c r="V65" s="38">
        <v>19475</v>
      </c>
      <c r="W65" s="38"/>
      <c r="X65" s="38"/>
      <c r="Y65" s="38">
        <v>2066872.92</v>
      </c>
      <c r="Z65" s="38">
        <v>5966.82</v>
      </c>
      <c r="AA65" s="38">
        <v>15436.17</v>
      </c>
      <c r="AB65" s="38"/>
      <c r="AC65" s="38"/>
      <c r="AD65" s="38"/>
      <c r="AE65" s="38"/>
      <c r="AF65" s="38">
        <v>145549.72</v>
      </c>
      <c r="AG65" s="38"/>
      <c r="AH65" s="38">
        <v>19475</v>
      </c>
      <c r="AI65" s="38"/>
      <c r="AJ65" s="38">
        <v>6017</v>
      </c>
      <c r="AK65" s="38"/>
      <c r="AL65" s="46"/>
      <c r="AM65" s="38"/>
      <c r="AN65" s="38">
        <v>0</v>
      </c>
      <c r="AO65" s="38"/>
      <c r="AP65" s="49">
        <f t="shared" si="3"/>
        <v>32734.45</v>
      </c>
      <c r="AQ65" s="49">
        <v>0</v>
      </c>
      <c r="AR65" s="49">
        <f t="shared" si="1"/>
        <v>32734.45</v>
      </c>
      <c r="AS65" s="50">
        <v>43769</v>
      </c>
      <c r="AT65" s="49" t="str">
        <f t="shared" si="4"/>
        <v>小于1年</v>
      </c>
    </row>
    <row r="66" s="31" customFormat="1" ht="15.75" customHeight="1" spans="1:46">
      <c r="A66" s="38">
        <v>65</v>
      </c>
      <c r="B66" s="38" t="s">
        <v>139</v>
      </c>
      <c r="C66" s="38" t="s">
        <v>68</v>
      </c>
      <c r="D66" s="38" t="s">
        <v>63</v>
      </c>
      <c r="E66" s="38" t="s">
        <v>69</v>
      </c>
      <c r="F66" s="38" t="s">
        <v>4</v>
      </c>
      <c r="G66" s="38" t="s">
        <v>7</v>
      </c>
      <c r="H66" s="38" t="s">
        <v>14</v>
      </c>
      <c r="I66" s="39">
        <v>43485</v>
      </c>
      <c r="J66" s="43"/>
      <c r="K66" s="44">
        <v>4691.7</v>
      </c>
      <c r="L66" s="44">
        <v>0</v>
      </c>
      <c r="M66" s="44">
        <v>4394.21</v>
      </c>
      <c r="N66" s="44"/>
      <c r="O66" s="44"/>
      <c r="P66" s="44"/>
      <c r="Q66" s="44"/>
      <c r="R66" s="44"/>
      <c r="S66" s="38"/>
      <c r="T66" s="38">
        <v>297.49</v>
      </c>
      <c r="U66" s="38"/>
      <c r="V66" s="38"/>
      <c r="W66" s="38"/>
      <c r="X66" s="38"/>
      <c r="Y66" s="38">
        <v>4394.21</v>
      </c>
      <c r="Z66" s="38">
        <v>0</v>
      </c>
      <c r="AA66" s="38">
        <v>0</v>
      </c>
      <c r="AB66" s="38"/>
      <c r="AC66" s="38"/>
      <c r="AD66" s="38"/>
      <c r="AE66" s="38"/>
      <c r="AF66" s="38">
        <v>297.49</v>
      </c>
      <c r="AG66" s="38"/>
      <c r="AH66" s="38">
        <v>0</v>
      </c>
      <c r="AI66" s="38"/>
      <c r="AJ66" s="38">
        <v>0</v>
      </c>
      <c r="AK66" s="38"/>
      <c r="AL66" s="46"/>
      <c r="AM66" s="38"/>
      <c r="AN66" s="38">
        <v>0</v>
      </c>
      <c r="AO66" s="38"/>
      <c r="AP66" s="49">
        <f t="shared" ref="AP66:AP97" si="5">ROUND(R66+S66+T66+U66+V66+W66+X66-AE66-AF66-AG66-AH66-AI66-AJ66-AK66-AM66-AN66-AO66,2)</f>
        <v>0</v>
      </c>
      <c r="AQ66" s="49">
        <v>0</v>
      </c>
      <c r="AR66" s="49">
        <f t="shared" si="1"/>
        <v>0</v>
      </c>
      <c r="AS66" s="50">
        <v>43769</v>
      </c>
      <c r="AT66" s="49" t="str">
        <f t="shared" ref="AT66:AT97" si="6">IF((AS66-I66)/365&lt;1,"小于1年",IF(AND((AS66-I66)/365&gt;=1,(AS66-I66)/365&lt;2),"1-2年",IF(AND((AS66-I66)/365&gt;=2,(AS66-I66)/365&lt;3),"2-3年",IF((AS66-I66)/365&gt;=3,"3年以上"," "))))</f>
        <v>小于1年</v>
      </c>
    </row>
    <row r="67" s="31" customFormat="1" ht="15" customHeight="1" spans="1:46">
      <c r="A67" s="38">
        <v>66</v>
      </c>
      <c r="B67" s="38" t="s">
        <v>140</v>
      </c>
      <c r="C67" s="38" t="s">
        <v>68</v>
      </c>
      <c r="D67" s="38" t="s">
        <v>63</v>
      </c>
      <c r="E67" s="38" t="s">
        <v>69</v>
      </c>
      <c r="F67" s="38" t="s">
        <v>4</v>
      </c>
      <c r="G67" s="38" t="s">
        <v>7</v>
      </c>
      <c r="H67" s="38" t="s">
        <v>14</v>
      </c>
      <c r="I67" s="39">
        <v>43516</v>
      </c>
      <c r="J67" s="43">
        <v>150</v>
      </c>
      <c r="K67" s="44">
        <v>661288.07</v>
      </c>
      <c r="L67" s="44">
        <v>13706.68</v>
      </c>
      <c r="M67" s="44">
        <v>596288.86</v>
      </c>
      <c r="N67" s="44">
        <v>730.95</v>
      </c>
      <c r="O67" s="44">
        <v>4453.32</v>
      </c>
      <c r="P67" s="44"/>
      <c r="Q67" s="44"/>
      <c r="R67" s="44">
        <v>13706.68</v>
      </c>
      <c r="S67" s="38"/>
      <c r="T67" s="38">
        <v>40418.26</v>
      </c>
      <c r="U67" s="38"/>
      <c r="V67" s="38">
        <v>5690</v>
      </c>
      <c r="W67" s="38"/>
      <c r="X67" s="38"/>
      <c r="Y67" s="38">
        <v>596288.86</v>
      </c>
      <c r="Z67" s="38">
        <v>730.95</v>
      </c>
      <c r="AA67" s="38">
        <v>4453.32</v>
      </c>
      <c r="AB67" s="38"/>
      <c r="AC67" s="38"/>
      <c r="AD67" s="38"/>
      <c r="AE67" s="38"/>
      <c r="AF67" s="38">
        <v>41849.26</v>
      </c>
      <c r="AG67" s="38"/>
      <c r="AH67" s="38">
        <v>5690</v>
      </c>
      <c r="AI67" s="38"/>
      <c r="AJ67" s="38">
        <v>1650</v>
      </c>
      <c r="AK67" s="38"/>
      <c r="AL67" s="46"/>
      <c r="AM67" s="38"/>
      <c r="AN67" s="38">
        <v>0</v>
      </c>
      <c r="AO67" s="38"/>
      <c r="AP67" s="49">
        <f t="shared" si="5"/>
        <v>10625.68</v>
      </c>
      <c r="AQ67" s="49">
        <v>0</v>
      </c>
      <c r="AR67" s="49">
        <f t="shared" si="1"/>
        <v>10625.68</v>
      </c>
      <c r="AS67" s="50">
        <v>43769</v>
      </c>
      <c r="AT67" s="49" t="str">
        <f t="shared" si="6"/>
        <v>小于1年</v>
      </c>
    </row>
    <row r="68" s="31" customFormat="1" ht="15.75" customHeight="1" spans="1:46">
      <c r="A68" s="38">
        <v>67</v>
      </c>
      <c r="B68" s="38" t="s">
        <v>141</v>
      </c>
      <c r="C68" s="38" t="s">
        <v>68</v>
      </c>
      <c r="D68" s="38" t="s">
        <v>63</v>
      </c>
      <c r="E68" s="38" t="s">
        <v>69</v>
      </c>
      <c r="F68" s="38" t="s">
        <v>4</v>
      </c>
      <c r="G68" s="38" t="s">
        <v>7</v>
      </c>
      <c r="H68" s="38" t="s">
        <v>14</v>
      </c>
      <c r="I68" s="39">
        <v>43516</v>
      </c>
      <c r="J68" s="43">
        <v>191</v>
      </c>
      <c r="K68" s="44">
        <v>766501.48</v>
      </c>
      <c r="L68" s="44">
        <v>17666.9</v>
      </c>
      <c r="M68" s="44">
        <v>688843.8</v>
      </c>
      <c r="N68" s="44">
        <v>612.54</v>
      </c>
      <c r="O68" s="44">
        <v>5717.1</v>
      </c>
      <c r="P68" s="44"/>
      <c r="Q68" s="44"/>
      <c r="R68" s="44">
        <v>17666.9</v>
      </c>
      <c r="S68" s="38"/>
      <c r="T68" s="38">
        <v>46676.14</v>
      </c>
      <c r="U68" s="38"/>
      <c r="V68" s="38">
        <v>6985</v>
      </c>
      <c r="W68" s="38"/>
      <c r="X68" s="38"/>
      <c r="Y68" s="38">
        <v>688843.8</v>
      </c>
      <c r="Z68" s="38">
        <v>612.54</v>
      </c>
      <c r="AA68" s="38">
        <v>5717.1</v>
      </c>
      <c r="AB68" s="38"/>
      <c r="AC68" s="38"/>
      <c r="AD68" s="38"/>
      <c r="AE68" s="38"/>
      <c r="AF68" s="38">
        <v>48498.28</v>
      </c>
      <c r="AG68" s="38"/>
      <c r="AH68" s="38">
        <v>6985</v>
      </c>
      <c r="AI68" s="38"/>
      <c r="AJ68" s="38">
        <v>2101</v>
      </c>
      <c r="AK68" s="38"/>
      <c r="AL68" s="46"/>
      <c r="AM68" s="38"/>
      <c r="AN68" s="38">
        <v>0</v>
      </c>
      <c r="AO68" s="38"/>
      <c r="AP68" s="49">
        <f t="shared" si="5"/>
        <v>13743.76</v>
      </c>
      <c r="AQ68" s="49">
        <v>0</v>
      </c>
      <c r="AR68" s="49">
        <f t="shared" ref="AR68:AR126" si="7">AP68-AQ68</f>
        <v>13743.76</v>
      </c>
      <c r="AS68" s="50">
        <v>43769</v>
      </c>
      <c r="AT68" s="49" t="str">
        <f t="shared" si="6"/>
        <v>小于1年</v>
      </c>
    </row>
    <row r="69" s="31" customFormat="1" ht="15.75" customHeight="1" spans="1:46">
      <c r="A69" s="38">
        <v>68</v>
      </c>
      <c r="B69" s="38" t="s">
        <v>142</v>
      </c>
      <c r="C69" s="38" t="s">
        <v>68</v>
      </c>
      <c r="D69" s="38" t="s">
        <v>63</v>
      </c>
      <c r="E69" s="38" t="s">
        <v>69</v>
      </c>
      <c r="F69" s="38" t="s">
        <v>4</v>
      </c>
      <c r="G69" s="38" t="s">
        <v>7</v>
      </c>
      <c r="H69" s="38" t="s">
        <v>14</v>
      </c>
      <c r="I69" s="39">
        <v>43516</v>
      </c>
      <c r="J69" s="43">
        <v>236</v>
      </c>
      <c r="K69" s="44">
        <v>1216626.03</v>
      </c>
      <c r="L69" s="44">
        <v>21755.4</v>
      </c>
      <c r="M69" s="44">
        <v>1098353.15</v>
      </c>
      <c r="N69" s="44">
        <v>4923.13</v>
      </c>
      <c r="O69" s="44">
        <v>8082.6</v>
      </c>
      <c r="P69" s="44"/>
      <c r="Q69" s="44"/>
      <c r="R69" s="44">
        <v>21755.4</v>
      </c>
      <c r="S69" s="38"/>
      <c r="T69" s="38">
        <v>74691.75</v>
      </c>
      <c r="U69" s="38"/>
      <c r="V69" s="38">
        <v>8820</v>
      </c>
      <c r="W69" s="38"/>
      <c r="X69" s="38"/>
      <c r="Y69" s="38">
        <v>1098353.15</v>
      </c>
      <c r="Z69" s="38">
        <v>4923.13</v>
      </c>
      <c r="AA69" s="38">
        <v>8082.6</v>
      </c>
      <c r="AB69" s="38"/>
      <c r="AC69" s="38"/>
      <c r="AD69" s="38"/>
      <c r="AE69" s="38"/>
      <c r="AF69" s="38">
        <v>76943.19</v>
      </c>
      <c r="AG69" s="38"/>
      <c r="AH69" s="38">
        <v>8820</v>
      </c>
      <c r="AI69" s="38"/>
      <c r="AJ69" s="38">
        <v>2596</v>
      </c>
      <c r="AK69" s="38"/>
      <c r="AL69" s="46"/>
      <c r="AM69" s="38"/>
      <c r="AN69" s="38">
        <v>0</v>
      </c>
      <c r="AO69" s="38"/>
      <c r="AP69" s="49">
        <f t="shared" si="5"/>
        <v>16907.96</v>
      </c>
      <c r="AQ69" s="49">
        <v>0</v>
      </c>
      <c r="AR69" s="49">
        <f t="shared" si="7"/>
        <v>16907.96</v>
      </c>
      <c r="AS69" s="50">
        <v>43769</v>
      </c>
      <c r="AT69" s="49" t="str">
        <f t="shared" si="6"/>
        <v>小于1年</v>
      </c>
    </row>
    <row r="70" s="31" customFormat="1" ht="15.75" customHeight="1" spans="1:46">
      <c r="A70" s="38">
        <v>69</v>
      </c>
      <c r="B70" s="38" t="s">
        <v>143</v>
      </c>
      <c r="C70" s="38" t="s">
        <v>68</v>
      </c>
      <c r="D70" s="38" t="s">
        <v>63</v>
      </c>
      <c r="E70" s="38" t="s">
        <v>69</v>
      </c>
      <c r="F70" s="38" t="s">
        <v>4</v>
      </c>
      <c r="G70" s="38" t="s">
        <v>7</v>
      </c>
      <c r="H70" s="38" t="s">
        <v>21</v>
      </c>
      <c r="I70" s="39">
        <v>43516</v>
      </c>
      <c r="J70" s="43">
        <v>118</v>
      </c>
      <c r="K70" s="44">
        <v>454009.07</v>
      </c>
      <c r="L70" s="44">
        <v>10991.83</v>
      </c>
      <c r="M70" s="44">
        <v>407438.02</v>
      </c>
      <c r="N70" s="44">
        <v>211.24</v>
      </c>
      <c r="O70" s="44">
        <v>3400.17</v>
      </c>
      <c r="P70" s="44">
        <v>0</v>
      </c>
      <c r="Q70" s="44">
        <v>0</v>
      </c>
      <c r="R70" s="44">
        <v>10991.83</v>
      </c>
      <c r="S70" s="38"/>
      <c r="T70" s="38">
        <v>27597.81</v>
      </c>
      <c r="U70" s="38"/>
      <c r="V70" s="38">
        <v>4370</v>
      </c>
      <c r="W70" s="38"/>
      <c r="X70" s="38"/>
      <c r="Y70" s="38">
        <v>407438.02</v>
      </c>
      <c r="Z70" s="38">
        <v>211.24</v>
      </c>
      <c r="AA70" s="38">
        <v>3400.17</v>
      </c>
      <c r="AB70" s="38"/>
      <c r="AC70" s="38"/>
      <c r="AD70" s="38"/>
      <c r="AE70" s="38"/>
      <c r="AF70" s="38">
        <v>28723.53</v>
      </c>
      <c r="AG70" s="38"/>
      <c r="AH70" s="38">
        <v>4370</v>
      </c>
      <c r="AI70" s="38"/>
      <c r="AJ70" s="38">
        <v>1298</v>
      </c>
      <c r="AK70" s="38"/>
      <c r="AL70" s="46"/>
      <c r="AM70" s="38"/>
      <c r="AN70" s="38">
        <v>0</v>
      </c>
      <c r="AO70" s="38"/>
      <c r="AP70" s="49">
        <f t="shared" si="5"/>
        <v>8568.11</v>
      </c>
      <c r="AQ70" s="49">
        <v>0</v>
      </c>
      <c r="AR70" s="49">
        <f t="shared" si="7"/>
        <v>8568.11</v>
      </c>
      <c r="AS70" s="50">
        <v>43769</v>
      </c>
      <c r="AT70" s="49" t="str">
        <f t="shared" si="6"/>
        <v>小于1年</v>
      </c>
    </row>
    <row r="71" s="31" customFormat="1" ht="15.75" customHeight="1" spans="1:46">
      <c r="A71" s="38">
        <v>70</v>
      </c>
      <c r="B71" s="38" t="s">
        <v>144</v>
      </c>
      <c r="C71" s="38" t="s">
        <v>68</v>
      </c>
      <c r="D71" s="38" t="s">
        <v>63</v>
      </c>
      <c r="E71" s="38" t="s">
        <v>69</v>
      </c>
      <c r="F71" s="38" t="s">
        <v>4</v>
      </c>
      <c r="G71" s="38" t="s">
        <v>7</v>
      </c>
      <c r="H71" s="38" t="s">
        <v>21</v>
      </c>
      <c r="I71" s="39">
        <v>43516</v>
      </c>
      <c r="J71" s="43">
        <v>150</v>
      </c>
      <c r="K71" s="44">
        <v>551663.11</v>
      </c>
      <c r="L71" s="44">
        <v>13776.77</v>
      </c>
      <c r="M71" s="44">
        <v>494281.63</v>
      </c>
      <c r="N71" s="44">
        <v>64.22</v>
      </c>
      <c r="O71" s="44">
        <v>4423.23</v>
      </c>
      <c r="P71" s="44">
        <v>0</v>
      </c>
      <c r="Q71" s="44">
        <v>0</v>
      </c>
      <c r="R71" s="44">
        <v>13776.77</v>
      </c>
      <c r="S71" s="38"/>
      <c r="T71" s="38">
        <v>33467.26</v>
      </c>
      <c r="U71" s="38"/>
      <c r="V71" s="38">
        <v>5650</v>
      </c>
      <c r="W71" s="38"/>
      <c r="X71" s="38"/>
      <c r="Y71" s="38">
        <v>494281.63</v>
      </c>
      <c r="Z71" s="38">
        <v>64.22</v>
      </c>
      <c r="AA71" s="38">
        <v>4423.23</v>
      </c>
      <c r="AB71" s="38"/>
      <c r="AC71" s="38"/>
      <c r="AD71" s="38"/>
      <c r="AE71" s="38"/>
      <c r="AF71" s="38">
        <v>34898.26</v>
      </c>
      <c r="AG71" s="38"/>
      <c r="AH71" s="38">
        <v>5650</v>
      </c>
      <c r="AI71" s="38"/>
      <c r="AJ71" s="38">
        <v>1650</v>
      </c>
      <c r="AK71" s="38"/>
      <c r="AL71" s="46"/>
      <c r="AM71" s="38"/>
      <c r="AN71" s="38">
        <v>0</v>
      </c>
      <c r="AO71" s="38"/>
      <c r="AP71" s="49">
        <f t="shared" si="5"/>
        <v>10695.77</v>
      </c>
      <c r="AQ71" s="49">
        <v>0</v>
      </c>
      <c r="AR71" s="49">
        <f t="shared" si="7"/>
        <v>10695.77</v>
      </c>
      <c r="AS71" s="50">
        <v>43769</v>
      </c>
      <c r="AT71" s="49" t="str">
        <f t="shared" si="6"/>
        <v>小于1年</v>
      </c>
    </row>
    <row r="72" s="31" customFormat="1" ht="15.75" customHeight="1" spans="1:46">
      <c r="A72" s="38">
        <v>71</v>
      </c>
      <c r="B72" s="38" t="s">
        <v>145</v>
      </c>
      <c r="C72" s="38" t="s">
        <v>68</v>
      </c>
      <c r="D72" s="38" t="s">
        <v>63</v>
      </c>
      <c r="E72" s="38" t="s">
        <v>69</v>
      </c>
      <c r="F72" s="38" t="s">
        <v>4</v>
      </c>
      <c r="G72" s="38" t="s">
        <v>7</v>
      </c>
      <c r="H72" s="38" t="s">
        <v>21</v>
      </c>
      <c r="I72" s="39">
        <v>43516</v>
      </c>
      <c r="J72" s="43">
        <v>152</v>
      </c>
      <c r="K72" s="44">
        <v>506821.02</v>
      </c>
      <c r="L72" s="44">
        <v>13994.68</v>
      </c>
      <c r="M72" s="44">
        <v>451996.25</v>
      </c>
      <c r="N72" s="44">
        <v>53.01</v>
      </c>
      <c r="O72" s="44">
        <v>4453.32</v>
      </c>
      <c r="P72" s="44">
        <v>0</v>
      </c>
      <c r="Q72" s="44">
        <v>0</v>
      </c>
      <c r="R72" s="44">
        <v>13994.68</v>
      </c>
      <c r="S72" s="38"/>
      <c r="T72" s="38">
        <v>30603.76</v>
      </c>
      <c r="U72" s="38"/>
      <c r="V72" s="38">
        <v>5720</v>
      </c>
      <c r="W72" s="38"/>
      <c r="X72" s="38"/>
      <c r="Y72" s="38">
        <v>451996.25</v>
      </c>
      <c r="Z72" s="38">
        <v>53.01</v>
      </c>
      <c r="AA72" s="38">
        <v>4453.32</v>
      </c>
      <c r="AB72" s="38"/>
      <c r="AC72" s="38"/>
      <c r="AD72" s="38"/>
      <c r="AE72" s="38"/>
      <c r="AF72" s="38">
        <v>32053.84</v>
      </c>
      <c r="AG72" s="38"/>
      <c r="AH72" s="38">
        <v>5720</v>
      </c>
      <c r="AI72" s="38"/>
      <c r="AJ72" s="38">
        <v>1672</v>
      </c>
      <c r="AK72" s="38"/>
      <c r="AL72" s="46"/>
      <c r="AM72" s="38"/>
      <c r="AN72" s="38">
        <v>0</v>
      </c>
      <c r="AO72" s="38"/>
      <c r="AP72" s="49">
        <f t="shared" si="5"/>
        <v>10872.6</v>
      </c>
      <c r="AQ72" s="49">
        <v>0</v>
      </c>
      <c r="AR72" s="49">
        <f t="shared" si="7"/>
        <v>10872.6</v>
      </c>
      <c r="AS72" s="50">
        <v>43769</v>
      </c>
      <c r="AT72" s="49" t="str">
        <f t="shared" si="6"/>
        <v>小于1年</v>
      </c>
    </row>
    <row r="73" s="31" customFormat="1" ht="15.75" customHeight="1" spans="1:46">
      <c r="A73" s="38">
        <v>72</v>
      </c>
      <c r="B73" s="38" t="s">
        <v>146</v>
      </c>
      <c r="C73" s="38" t="s">
        <v>68</v>
      </c>
      <c r="D73" s="38" t="s">
        <v>63</v>
      </c>
      <c r="E73" s="38" t="s">
        <v>69</v>
      </c>
      <c r="F73" s="38" t="s">
        <v>4</v>
      </c>
      <c r="G73" s="38" t="s">
        <v>7</v>
      </c>
      <c r="H73" s="38" t="s">
        <v>21</v>
      </c>
      <c r="I73" s="39">
        <v>43516</v>
      </c>
      <c r="J73" s="43">
        <v>168</v>
      </c>
      <c r="K73" s="44">
        <v>602814.78</v>
      </c>
      <c r="L73" s="44">
        <v>15306.56</v>
      </c>
      <c r="M73" s="44">
        <v>539188.63</v>
      </c>
      <c r="N73" s="44">
        <v>385.02</v>
      </c>
      <c r="O73" s="44">
        <v>4994.94</v>
      </c>
      <c r="P73" s="44">
        <v>0</v>
      </c>
      <c r="Q73" s="44">
        <v>0</v>
      </c>
      <c r="R73" s="44">
        <v>15306.56</v>
      </c>
      <c r="S73" s="38"/>
      <c r="T73" s="38">
        <v>36529.13</v>
      </c>
      <c r="U73" s="38"/>
      <c r="V73" s="38">
        <v>6410.5</v>
      </c>
      <c r="W73" s="38"/>
      <c r="X73" s="38"/>
      <c r="Y73" s="38">
        <v>539188.63</v>
      </c>
      <c r="Z73" s="38">
        <v>385.02</v>
      </c>
      <c r="AA73" s="38">
        <v>4994.94</v>
      </c>
      <c r="AB73" s="38"/>
      <c r="AC73" s="38"/>
      <c r="AD73" s="38"/>
      <c r="AE73" s="38"/>
      <c r="AF73" s="38">
        <v>38131.85</v>
      </c>
      <c r="AG73" s="38"/>
      <c r="AH73" s="38">
        <v>6410.5</v>
      </c>
      <c r="AI73" s="38"/>
      <c r="AJ73" s="38">
        <v>1848</v>
      </c>
      <c r="AK73" s="38"/>
      <c r="AL73" s="46"/>
      <c r="AM73" s="38"/>
      <c r="AN73" s="38">
        <v>0</v>
      </c>
      <c r="AO73" s="38"/>
      <c r="AP73" s="49">
        <f t="shared" si="5"/>
        <v>11855.84</v>
      </c>
      <c r="AQ73" s="49">
        <v>0</v>
      </c>
      <c r="AR73" s="49">
        <f t="shared" si="7"/>
        <v>11855.84</v>
      </c>
      <c r="AS73" s="50">
        <v>43769</v>
      </c>
      <c r="AT73" s="49" t="str">
        <f t="shared" si="6"/>
        <v>小于1年</v>
      </c>
    </row>
    <row r="74" s="31" customFormat="1" ht="15.75" customHeight="1" spans="1:46">
      <c r="A74" s="38">
        <v>73</v>
      </c>
      <c r="B74" s="38" t="s">
        <v>147</v>
      </c>
      <c r="C74" s="38" t="s">
        <v>68</v>
      </c>
      <c r="D74" s="38" t="s">
        <v>63</v>
      </c>
      <c r="E74" s="38" t="s">
        <v>69</v>
      </c>
      <c r="F74" s="38" t="s">
        <v>4</v>
      </c>
      <c r="G74" s="38" t="s">
        <v>7</v>
      </c>
      <c r="H74" s="38" t="s">
        <v>21</v>
      </c>
      <c r="I74" s="39">
        <v>43516</v>
      </c>
      <c r="J74" s="43">
        <v>104</v>
      </c>
      <c r="K74" s="44">
        <v>403317.14</v>
      </c>
      <c r="L74" s="44">
        <v>9556.55</v>
      </c>
      <c r="M74" s="44">
        <v>361807.91</v>
      </c>
      <c r="N74" s="44">
        <v>448.5</v>
      </c>
      <c r="O74" s="44">
        <v>3159.45</v>
      </c>
      <c r="P74" s="44">
        <v>0</v>
      </c>
      <c r="Q74" s="44">
        <v>0</v>
      </c>
      <c r="R74" s="44">
        <v>9556.55</v>
      </c>
      <c r="S74" s="38"/>
      <c r="T74" s="38">
        <v>24524.73</v>
      </c>
      <c r="U74" s="38"/>
      <c r="V74" s="38">
        <v>3820</v>
      </c>
      <c r="W74" s="38"/>
      <c r="X74" s="38"/>
      <c r="Y74" s="38">
        <v>361807.91</v>
      </c>
      <c r="Z74" s="38">
        <v>448.5</v>
      </c>
      <c r="AA74" s="38">
        <v>3159.45</v>
      </c>
      <c r="AB74" s="38"/>
      <c r="AC74" s="38"/>
      <c r="AD74" s="38"/>
      <c r="AE74" s="38"/>
      <c r="AF74" s="38">
        <v>25516.89</v>
      </c>
      <c r="AG74" s="38"/>
      <c r="AH74" s="38">
        <v>3820</v>
      </c>
      <c r="AI74" s="38"/>
      <c r="AJ74" s="38">
        <v>1144</v>
      </c>
      <c r="AK74" s="38"/>
      <c r="AL74" s="46"/>
      <c r="AM74" s="38"/>
      <c r="AN74" s="38">
        <v>0</v>
      </c>
      <c r="AO74" s="38"/>
      <c r="AP74" s="49">
        <f t="shared" si="5"/>
        <v>7420.39</v>
      </c>
      <c r="AQ74" s="49">
        <v>0</v>
      </c>
      <c r="AR74" s="49">
        <f t="shared" si="7"/>
        <v>7420.39</v>
      </c>
      <c r="AS74" s="50">
        <v>43769</v>
      </c>
      <c r="AT74" s="49" t="str">
        <f t="shared" si="6"/>
        <v>小于1年</v>
      </c>
    </row>
    <row r="75" s="31" customFormat="1" ht="15.75" customHeight="1" spans="1:46">
      <c r="A75" s="38">
        <v>74</v>
      </c>
      <c r="B75" s="38" t="s">
        <v>148</v>
      </c>
      <c r="C75" s="38" t="s">
        <v>68</v>
      </c>
      <c r="D75" s="38" t="s">
        <v>63</v>
      </c>
      <c r="E75" s="38" t="s">
        <v>69</v>
      </c>
      <c r="F75" s="38" t="s">
        <v>4</v>
      </c>
      <c r="G75" s="38" t="s">
        <v>7</v>
      </c>
      <c r="H75" s="38" t="s">
        <v>21</v>
      </c>
      <c r="I75" s="39">
        <v>43516</v>
      </c>
      <c r="J75" s="43">
        <v>112</v>
      </c>
      <c r="K75" s="44">
        <v>480631.01</v>
      </c>
      <c r="L75" s="44">
        <v>10373.19</v>
      </c>
      <c r="M75" s="44">
        <v>432390.55</v>
      </c>
      <c r="N75" s="44">
        <v>1086.07</v>
      </c>
      <c r="O75" s="44">
        <v>3279.81</v>
      </c>
      <c r="P75" s="44">
        <v>0</v>
      </c>
      <c r="Q75" s="44">
        <v>0</v>
      </c>
      <c r="R75" s="44">
        <v>10373.19</v>
      </c>
      <c r="S75" s="38"/>
      <c r="T75" s="38">
        <v>29346.39</v>
      </c>
      <c r="U75" s="38"/>
      <c r="V75" s="38">
        <v>4155</v>
      </c>
      <c r="W75" s="38"/>
      <c r="X75" s="38"/>
      <c r="Y75" s="38">
        <v>432390.55</v>
      </c>
      <c r="Z75" s="38">
        <v>1086.07</v>
      </c>
      <c r="AA75" s="38">
        <v>3279.81</v>
      </c>
      <c r="AB75" s="38"/>
      <c r="AC75" s="38"/>
      <c r="AD75" s="38"/>
      <c r="AE75" s="38"/>
      <c r="AF75" s="38">
        <v>30414.87</v>
      </c>
      <c r="AG75" s="38"/>
      <c r="AH75" s="38">
        <v>4155</v>
      </c>
      <c r="AI75" s="38"/>
      <c r="AJ75" s="38">
        <v>1232</v>
      </c>
      <c r="AK75" s="38"/>
      <c r="AL75" s="46"/>
      <c r="AM75" s="38"/>
      <c r="AN75" s="38">
        <v>0</v>
      </c>
      <c r="AO75" s="38"/>
      <c r="AP75" s="49">
        <f t="shared" si="5"/>
        <v>8072.71</v>
      </c>
      <c r="AQ75" s="49">
        <v>0</v>
      </c>
      <c r="AR75" s="49">
        <f t="shared" si="7"/>
        <v>8072.71</v>
      </c>
      <c r="AS75" s="50">
        <v>43769</v>
      </c>
      <c r="AT75" s="49" t="str">
        <f t="shared" si="6"/>
        <v>小于1年</v>
      </c>
    </row>
    <row r="76" s="31" customFormat="1" ht="15.75" customHeight="1" spans="1:46">
      <c r="A76" s="38">
        <v>75</v>
      </c>
      <c r="B76" s="38" t="s">
        <v>149</v>
      </c>
      <c r="C76" s="38" t="s">
        <v>68</v>
      </c>
      <c r="D76" s="38" t="s">
        <v>79</v>
      </c>
      <c r="E76" s="38" t="s">
        <v>94</v>
      </c>
      <c r="F76" s="38" t="s">
        <v>4</v>
      </c>
      <c r="G76" s="38" t="s">
        <v>150</v>
      </c>
      <c r="H76" s="38" t="s">
        <v>21</v>
      </c>
      <c r="I76" s="39">
        <v>43768</v>
      </c>
      <c r="J76" s="43">
        <v>1</v>
      </c>
      <c r="K76" s="44">
        <v>563.27</v>
      </c>
      <c r="L76" s="44">
        <v>105</v>
      </c>
      <c r="M76" s="44">
        <v>420</v>
      </c>
      <c r="N76" s="44">
        <v>2.52</v>
      </c>
      <c r="O76" s="44">
        <v>0</v>
      </c>
      <c r="P76" s="44">
        <v>0</v>
      </c>
      <c r="Q76" s="44">
        <v>0</v>
      </c>
      <c r="R76" s="44">
        <v>105</v>
      </c>
      <c r="S76" s="38"/>
      <c r="T76" s="38">
        <v>35.75</v>
      </c>
      <c r="U76" s="38"/>
      <c r="V76" s="38">
        <v>0</v>
      </c>
      <c r="W76" s="38"/>
      <c r="X76" s="38"/>
      <c r="Y76" s="38">
        <v>420</v>
      </c>
      <c r="Z76" s="38">
        <v>2.52</v>
      </c>
      <c r="AA76" s="38">
        <v>0</v>
      </c>
      <c r="AB76" s="38"/>
      <c r="AC76" s="38"/>
      <c r="AD76" s="38"/>
      <c r="AE76" s="38"/>
      <c r="AF76" s="38">
        <v>45.29</v>
      </c>
      <c r="AG76" s="38"/>
      <c r="AH76" s="38">
        <v>0</v>
      </c>
      <c r="AI76" s="38"/>
      <c r="AJ76" s="38">
        <v>0</v>
      </c>
      <c r="AK76" s="38"/>
      <c r="AL76" s="46"/>
      <c r="AM76" s="38"/>
      <c r="AN76" s="38">
        <v>0</v>
      </c>
      <c r="AO76" s="38"/>
      <c r="AP76" s="49">
        <f t="shared" si="5"/>
        <v>95.46</v>
      </c>
      <c r="AQ76" s="49">
        <v>0</v>
      </c>
      <c r="AR76" s="49">
        <f t="shared" si="7"/>
        <v>95.46</v>
      </c>
      <c r="AS76" s="50">
        <v>43769</v>
      </c>
      <c r="AT76" s="49" t="str">
        <f t="shared" si="6"/>
        <v>小于1年</v>
      </c>
    </row>
    <row r="77" s="31" customFormat="1" ht="15.75" customHeight="1" spans="1:46">
      <c r="A77" s="38">
        <v>76</v>
      </c>
      <c r="B77" s="38" t="s">
        <v>151</v>
      </c>
      <c r="C77" s="38" t="s">
        <v>68</v>
      </c>
      <c r="D77" s="38" t="s">
        <v>63</v>
      </c>
      <c r="E77" s="38" t="s">
        <v>69</v>
      </c>
      <c r="F77" s="38" t="s">
        <v>4</v>
      </c>
      <c r="G77" s="38" t="s">
        <v>5</v>
      </c>
      <c r="H77" s="38" t="s">
        <v>5</v>
      </c>
      <c r="I77" s="39">
        <v>43614</v>
      </c>
      <c r="J77" s="43" t="s">
        <v>152</v>
      </c>
      <c r="K77" s="44">
        <v>19230</v>
      </c>
      <c r="L77" s="44">
        <v>1576.2</v>
      </c>
      <c r="M77" s="44">
        <v>16500</v>
      </c>
      <c r="N77" s="44">
        <v>0</v>
      </c>
      <c r="O77" s="44"/>
      <c r="P77" s="44"/>
      <c r="Q77" s="44"/>
      <c r="R77" s="44">
        <v>1576.2</v>
      </c>
      <c r="S77" s="38"/>
      <c r="T77" s="38">
        <v>1153.8</v>
      </c>
      <c r="U77" s="38"/>
      <c r="V77" s="38"/>
      <c r="W77" s="38"/>
      <c r="X77" s="38"/>
      <c r="Y77" s="38">
        <v>16500</v>
      </c>
      <c r="Z77" s="38">
        <v>0</v>
      </c>
      <c r="AA77" s="38"/>
      <c r="AB77" s="38"/>
      <c r="AC77" s="38"/>
      <c r="AD77" s="38"/>
      <c r="AE77" s="38"/>
      <c r="AF77" s="38">
        <v>1153.8</v>
      </c>
      <c r="AG77" s="38"/>
      <c r="AH77" s="38">
        <v>234</v>
      </c>
      <c r="AI77" s="38"/>
      <c r="AJ77" s="38"/>
      <c r="AK77" s="38"/>
      <c r="AL77" s="46"/>
      <c r="AM77" s="38"/>
      <c r="AN77" s="38">
        <v>0</v>
      </c>
      <c r="AO77" s="38"/>
      <c r="AP77" s="49">
        <f t="shared" si="5"/>
        <v>1342.2</v>
      </c>
      <c r="AQ77" s="49">
        <v>0</v>
      </c>
      <c r="AR77" s="49">
        <f t="shared" si="7"/>
        <v>1342.2</v>
      </c>
      <c r="AS77" s="50">
        <v>43769</v>
      </c>
      <c r="AT77" s="49" t="str">
        <f t="shared" si="6"/>
        <v>小于1年</v>
      </c>
    </row>
    <row r="78" s="31" customFormat="1" ht="15.75" customHeight="1" spans="1:46">
      <c r="A78" s="38">
        <v>77</v>
      </c>
      <c r="B78" s="38" t="s">
        <v>153</v>
      </c>
      <c r="C78" s="38" t="s">
        <v>154</v>
      </c>
      <c r="D78" s="38" t="s">
        <v>63</v>
      </c>
      <c r="E78" s="38" t="s">
        <v>155</v>
      </c>
      <c r="F78" s="38" t="s">
        <v>4</v>
      </c>
      <c r="G78" s="38" t="s">
        <v>20</v>
      </c>
      <c r="H78" s="38" t="s">
        <v>5</v>
      </c>
      <c r="I78" s="39">
        <v>43125</v>
      </c>
      <c r="J78" s="43" t="s">
        <v>156</v>
      </c>
      <c r="K78" s="44">
        <v>6396.21</v>
      </c>
      <c r="L78" s="44">
        <v>2212.44</v>
      </c>
      <c r="M78" s="44">
        <v>3800</v>
      </c>
      <c r="N78" s="44"/>
      <c r="O78" s="44"/>
      <c r="P78" s="44"/>
      <c r="Q78" s="44"/>
      <c r="R78" s="44">
        <v>2212.44</v>
      </c>
      <c r="S78" s="38"/>
      <c r="T78" s="38">
        <v>383.77</v>
      </c>
      <c r="U78" s="38"/>
      <c r="V78" s="38"/>
      <c r="W78" s="38"/>
      <c r="X78" s="38"/>
      <c r="Y78" s="38">
        <v>3800</v>
      </c>
      <c r="Z78" s="38"/>
      <c r="AA78" s="38"/>
      <c r="AB78" s="38"/>
      <c r="AC78" s="38"/>
      <c r="AD78" s="38"/>
      <c r="AE78" s="38"/>
      <c r="AF78" s="38">
        <v>383.77</v>
      </c>
      <c r="AG78" s="38">
        <v>48</v>
      </c>
      <c r="AH78" s="38">
        <v>35</v>
      </c>
      <c r="AI78" s="38"/>
      <c r="AJ78" s="38"/>
      <c r="AK78" s="38"/>
      <c r="AL78" s="46" t="s">
        <v>157</v>
      </c>
      <c r="AM78" s="38"/>
      <c r="AN78" s="38">
        <v>0</v>
      </c>
      <c r="AO78" s="38"/>
      <c r="AP78" s="49">
        <f t="shared" si="5"/>
        <v>2129.44</v>
      </c>
      <c r="AQ78" s="49">
        <v>0</v>
      </c>
      <c r="AR78" s="49">
        <f t="shared" si="7"/>
        <v>2129.44</v>
      </c>
      <c r="AS78" s="50">
        <v>43769</v>
      </c>
      <c r="AT78" s="49" t="str">
        <f t="shared" si="6"/>
        <v>1-2年</v>
      </c>
    </row>
    <row r="79" s="31" customFormat="1" ht="15.75" customHeight="1" spans="1:46">
      <c r="A79" s="38">
        <v>78</v>
      </c>
      <c r="B79" s="38" t="s">
        <v>158</v>
      </c>
      <c r="C79" s="38" t="s">
        <v>154</v>
      </c>
      <c r="D79" s="38" t="s">
        <v>63</v>
      </c>
      <c r="E79" s="38" t="s">
        <v>159</v>
      </c>
      <c r="F79" s="38" t="s">
        <v>4</v>
      </c>
      <c r="G79" s="38" t="s">
        <v>5</v>
      </c>
      <c r="H79" s="38" t="s">
        <v>5</v>
      </c>
      <c r="I79" s="39">
        <v>43607</v>
      </c>
      <c r="J79" s="43" t="s">
        <v>160</v>
      </c>
      <c r="K79" s="44">
        <v>25370.24</v>
      </c>
      <c r="L79" s="44">
        <v>4046.70861</v>
      </c>
      <c r="M79" s="44">
        <v>15097.7</v>
      </c>
      <c r="N79" s="44">
        <v>0</v>
      </c>
      <c r="O79" s="44">
        <v>4703.62139</v>
      </c>
      <c r="P79" s="44"/>
      <c r="Q79" s="44"/>
      <c r="R79" s="44">
        <v>4046.70861</v>
      </c>
      <c r="S79" s="38"/>
      <c r="T79" s="38">
        <v>1522.21</v>
      </c>
      <c r="U79" s="38"/>
      <c r="V79" s="38"/>
      <c r="W79" s="38"/>
      <c r="X79" s="38"/>
      <c r="Y79" s="38">
        <v>15097.7</v>
      </c>
      <c r="Z79" s="38">
        <v>0</v>
      </c>
      <c r="AA79" s="38">
        <v>4501.84922</v>
      </c>
      <c r="AB79" s="38"/>
      <c r="AC79" s="38"/>
      <c r="AD79" s="38"/>
      <c r="AE79" s="38"/>
      <c r="AF79" s="38">
        <v>1522.21</v>
      </c>
      <c r="AG79" s="38"/>
      <c r="AH79" s="38">
        <v>145</v>
      </c>
      <c r="AI79" s="38"/>
      <c r="AJ79" s="38"/>
      <c r="AK79" s="38"/>
      <c r="AL79" s="46" t="s">
        <v>161</v>
      </c>
      <c r="AM79" s="38"/>
      <c r="AN79" s="38">
        <v>0</v>
      </c>
      <c r="AO79" s="38"/>
      <c r="AP79" s="49">
        <f t="shared" si="5"/>
        <v>3901.71</v>
      </c>
      <c r="AQ79" s="49">
        <v>0</v>
      </c>
      <c r="AR79" s="49">
        <f t="shared" si="7"/>
        <v>3901.71</v>
      </c>
      <c r="AS79" s="50">
        <v>43769</v>
      </c>
      <c r="AT79" s="49" t="str">
        <f t="shared" si="6"/>
        <v>小于1年</v>
      </c>
    </row>
    <row r="80" s="31" customFormat="1" ht="15.75" customHeight="1" spans="1:46">
      <c r="A80" s="38">
        <v>79</v>
      </c>
      <c r="B80" s="38" t="s">
        <v>162</v>
      </c>
      <c r="C80" s="38" t="s">
        <v>68</v>
      </c>
      <c r="D80" s="38" t="s">
        <v>63</v>
      </c>
      <c r="E80" s="38" t="s">
        <v>69</v>
      </c>
      <c r="F80" s="38" t="s">
        <v>4</v>
      </c>
      <c r="G80" s="38" t="s">
        <v>5</v>
      </c>
      <c r="H80" s="38" t="s">
        <v>5</v>
      </c>
      <c r="I80" s="39">
        <v>43494</v>
      </c>
      <c r="J80" s="43" t="s">
        <v>163</v>
      </c>
      <c r="K80" s="44">
        <v>479732.23</v>
      </c>
      <c r="L80" s="44">
        <v>17803.12</v>
      </c>
      <c r="M80" s="44">
        <v>431883.05</v>
      </c>
      <c r="N80" s="44">
        <v>150.46</v>
      </c>
      <c r="O80" s="44"/>
      <c r="P80" s="44"/>
      <c r="Q80" s="44"/>
      <c r="R80" s="44">
        <v>17803.12</v>
      </c>
      <c r="S80" s="38"/>
      <c r="T80" s="38">
        <v>25922</v>
      </c>
      <c r="U80" s="38"/>
      <c r="V80" s="38">
        <v>3973.6</v>
      </c>
      <c r="W80" s="38"/>
      <c r="X80" s="38"/>
      <c r="Y80" s="38">
        <v>431883.05</v>
      </c>
      <c r="Z80" s="38">
        <v>150.46</v>
      </c>
      <c r="AA80" s="38"/>
      <c r="AB80" s="38"/>
      <c r="AC80" s="38"/>
      <c r="AD80" s="38"/>
      <c r="AE80" s="38"/>
      <c r="AF80" s="38">
        <v>25922</v>
      </c>
      <c r="AG80" s="38"/>
      <c r="AH80" s="38">
        <v>3973.6</v>
      </c>
      <c r="AI80" s="38"/>
      <c r="AJ80" s="38"/>
      <c r="AK80" s="38"/>
      <c r="AL80" s="46"/>
      <c r="AM80" s="38"/>
      <c r="AN80" s="38">
        <v>0</v>
      </c>
      <c r="AO80" s="38"/>
      <c r="AP80" s="49">
        <f t="shared" si="5"/>
        <v>17803.12</v>
      </c>
      <c r="AQ80" s="49">
        <v>0</v>
      </c>
      <c r="AR80" s="49">
        <f t="shared" si="7"/>
        <v>17803.12</v>
      </c>
      <c r="AS80" s="50">
        <v>43769</v>
      </c>
      <c r="AT80" s="49" t="str">
        <f t="shared" si="6"/>
        <v>小于1年</v>
      </c>
    </row>
    <row r="81" s="31" customFormat="1" ht="15.75" customHeight="1" spans="1:46">
      <c r="A81" s="38">
        <v>80</v>
      </c>
      <c r="B81" s="38" t="s">
        <v>164</v>
      </c>
      <c r="C81" s="38" t="s">
        <v>68</v>
      </c>
      <c r="D81" s="38" t="s">
        <v>63</v>
      </c>
      <c r="E81" s="38" t="s">
        <v>69</v>
      </c>
      <c r="F81" s="38" t="s">
        <v>4</v>
      </c>
      <c r="G81" s="38" t="s">
        <v>5</v>
      </c>
      <c r="H81" s="38" t="s">
        <v>5</v>
      </c>
      <c r="I81" s="39">
        <v>43734</v>
      </c>
      <c r="J81" s="43" t="s">
        <v>165</v>
      </c>
      <c r="K81" s="44" t="s">
        <v>166</v>
      </c>
      <c r="L81" s="44">
        <v>1599.94</v>
      </c>
      <c r="M81" s="44">
        <v>46421</v>
      </c>
      <c r="N81" s="44"/>
      <c r="O81" s="44"/>
      <c r="P81" s="44"/>
      <c r="Q81" s="44"/>
      <c r="R81" s="44">
        <v>1599.94</v>
      </c>
      <c r="S81" s="38"/>
      <c r="T81" s="38">
        <v>2785.26</v>
      </c>
      <c r="U81" s="38"/>
      <c r="V81" s="38">
        <v>407.5</v>
      </c>
      <c r="W81" s="38"/>
      <c r="X81" s="38"/>
      <c r="Y81" s="38">
        <v>46421</v>
      </c>
      <c r="Z81" s="38"/>
      <c r="AA81" s="38"/>
      <c r="AB81" s="38"/>
      <c r="AC81" s="38"/>
      <c r="AD81" s="38"/>
      <c r="AE81" s="38"/>
      <c r="AF81" s="38">
        <v>2785.26</v>
      </c>
      <c r="AG81" s="38"/>
      <c r="AH81" s="38">
        <v>407.5</v>
      </c>
      <c r="AI81" s="38"/>
      <c r="AJ81" s="38"/>
      <c r="AK81" s="38"/>
      <c r="AL81" s="46"/>
      <c r="AM81" s="38"/>
      <c r="AN81" s="38">
        <v>0</v>
      </c>
      <c r="AO81" s="38"/>
      <c r="AP81" s="49">
        <f t="shared" si="5"/>
        <v>1599.94</v>
      </c>
      <c r="AQ81" s="49">
        <v>0</v>
      </c>
      <c r="AR81" s="49">
        <f t="shared" si="7"/>
        <v>1599.94</v>
      </c>
      <c r="AS81" s="50">
        <v>43769</v>
      </c>
      <c r="AT81" s="49" t="str">
        <f t="shared" si="6"/>
        <v>小于1年</v>
      </c>
    </row>
    <row r="82" s="31" customFormat="1" ht="15.75" customHeight="1" spans="1:46">
      <c r="A82" s="38">
        <v>81</v>
      </c>
      <c r="B82" s="38" t="s">
        <v>167</v>
      </c>
      <c r="C82" s="38" t="s">
        <v>168</v>
      </c>
      <c r="D82" s="38" t="s">
        <v>79</v>
      </c>
      <c r="E82" s="38" t="s">
        <v>159</v>
      </c>
      <c r="F82" s="38" t="s">
        <v>4</v>
      </c>
      <c r="G82" s="38" t="s">
        <v>20</v>
      </c>
      <c r="H82" s="38" t="s">
        <v>5</v>
      </c>
      <c r="I82" s="39">
        <v>42795</v>
      </c>
      <c r="J82" s="43" t="s">
        <v>169</v>
      </c>
      <c r="K82" s="44">
        <v>782960.48</v>
      </c>
      <c r="L82" s="44">
        <v>6440</v>
      </c>
      <c r="M82" s="44">
        <v>562388.52</v>
      </c>
      <c r="N82" s="44">
        <v>8168.6</v>
      </c>
      <c r="O82" s="44">
        <v>205963.36</v>
      </c>
      <c r="P82" s="44"/>
      <c r="Q82" s="44"/>
      <c r="R82" s="44">
        <v>6440</v>
      </c>
      <c r="S82" s="38"/>
      <c r="T82" s="38"/>
      <c r="U82" s="38"/>
      <c r="V82" s="38"/>
      <c r="W82" s="38"/>
      <c r="X82" s="38"/>
      <c r="Y82" s="38">
        <v>562388.52</v>
      </c>
      <c r="Z82" s="38">
        <v>8168.6</v>
      </c>
      <c r="AA82" s="38">
        <v>205963.36</v>
      </c>
      <c r="AB82" s="38"/>
      <c r="AC82" s="38"/>
      <c r="AD82" s="38"/>
      <c r="AE82" s="38"/>
      <c r="AF82" s="38"/>
      <c r="AG82" s="38"/>
      <c r="AH82" s="38">
        <v>510</v>
      </c>
      <c r="AI82" s="38"/>
      <c r="AJ82" s="38"/>
      <c r="AK82" s="38"/>
      <c r="AL82" s="46" t="s">
        <v>170</v>
      </c>
      <c r="AM82" s="38"/>
      <c r="AN82" s="38">
        <f>IF(D82="差额发票",ROUND(R82/1.05*5.77%,2),IF(D82="全额发票",ROUND(K82/1.06*6.77%,2)))</f>
        <v>353.89</v>
      </c>
      <c r="AO82" s="38"/>
      <c r="AP82" s="49">
        <f t="shared" si="5"/>
        <v>5576.11</v>
      </c>
      <c r="AQ82" s="49">
        <v>0</v>
      </c>
      <c r="AR82" s="49">
        <f t="shared" si="7"/>
        <v>5576.11</v>
      </c>
      <c r="AS82" s="50">
        <v>43769</v>
      </c>
      <c r="AT82" s="49" t="str">
        <f t="shared" si="6"/>
        <v>2-3年</v>
      </c>
    </row>
    <row r="83" s="31" customFormat="1" ht="15" customHeight="1" spans="1:46">
      <c r="A83" s="38">
        <v>82</v>
      </c>
      <c r="B83" s="38" t="s">
        <v>158</v>
      </c>
      <c r="C83" s="38" t="s">
        <v>168</v>
      </c>
      <c r="D83" s="38" t="s">
        <v>79</v>
      </c>
      <c r="E83" s="38" t="s">
        <v>159</v>
      </c>
      <c r="F83" s="38" t="s">
        <v>4</v>
      </c>
      <c r="G83" s="38" t="s">
        <v>20</v>
      </c>
      <c r="H83" s="38" t="s">
        <v>5</v>
      </c>
      <c r="I83" s="39">
        <v>42795</v>
      </c>
      <c r="J83" s="43" t="s">
        <v>169</v>
      </c>
      <c r="K83" s="44">
        <v>935849.85</v>
      </c>
      <c r="L83" s="44">
        <v>6440</v>
      </c>
      <c r="M83" s="44">
        <v>656498.01</v>
      </c>
      <c r="N83" s="44">
        <v>16653.44</v>
      </c>
      <c r="O83" s="44">
        <v>256258.4</v>
      </c>
      <c r="P83" s="44"/>
      <c r="Q83" s="44"/>
      <c r="R83" s="44">
        <v>6440</v>
      </c>
      <c r="S83" s="38"/>
      <c r="T83" s="38"/>
      <c r="U83" s="38"/>
      <c r="V83" s="38"/>
      <c r="W83" s="38"/>
      <c r="X83" s="38"/>
      <c r="Y83" s="38">
        <v>656498.01</v>
      </c>
      <c r="Z83" s="38">
        <v>16653.44</v>
      </c>
      <c r="AA83" s="38">
        <v>256258.4</v>
      </c>
      <c r="AB83" s="38"/>
      <c r="AC83" s="38"/>
      <c r="AD83" s="38"/>
      <c r="AE83" s="38"/>
      <c r="AF83" s="38"/>
      <c r="AG83" s="38"/>
      <c r="AH83" s="38">
        <v>418</v>
      </c>
      <c r="AI83" s="38"/>
      <c r="AJ83" s="38"/>
      <c r="AK83" s="38"/>
      <c r="AL83" s="46" t="s">
        <v>171</v>
      </c>
      <c r="AM83" s="38"/>
      <c r="AN83" s="38">
        <f>IF(D83="差额发票",ROUND(R83/1.05*5.77%,2),IF(D83="全额发票",ROUND(K83/1.06*6.77%,2)))</f>
        <v>353.89</v>
      </c>
      <c r="AO83" s="38"/>
      <c r="AP83" s="49">
        <f t="shared" si="5"/>
        <v>5668.11</v>
      </c>
      <c r="AQ83" s="49">
        <v>0</v>
      </c>
      <c r="AR83" s="49">
        <f t="shared" si="7"/>
        <v>5668.11</v>
      </c>
      <c r="AS83" s="50">
        <v>43769</v>
      </c>
      <c r="AT83" s="49" t="str">
        <f t="shared" si="6"/>
        <v>2-3年</v>
      </c>
    </row>
    <row r="84" s="31" customFormat="1" ht="15.75" customHeight="1" spans="1:46">
      <c r="A84" s="38">
        <v>83</v>
      </c>
      <c r="B84" s="38" t="s">
        <v>153</v>
      </c>
      <c r="C84" s="38" t="s">
        <v>168</v>
      </c>
      <c r="D84" s="38" t="s">
        <v>79</v>
      </c>
      <c r="E84" s="38" t="s">
        <v>159</v>
      </c>
      <c r="F84" s="38" t="s">
        <v>4</v>
      </c>
      <c r="G84" s="38" t="s">
        <v>20</v>
      </c>
      <c r="H84" s="38" t="s">
        <v>5</v>
      </c>
      <c r="I84" s="39">
        <v>42795</v>
      </c>
      <c r="J84" s="43">
        <v>29</v>
      </c>
      <c r="K84" s="44">
        <v>251768.98</v>
      </c>
      <c r="L84" s="44">
        <v>2030</v>
      </c>
      <c r="M84" s="44">
        <v>171528.06</v>
      </c>
      <c r="N84" s="44">
        <v>3290.41</v>
      </c>
      <c r="O84" s="44">
        <v>74920.51</v>
      </c>
      <c r="P84" s="44"/>
      <c r="Q84" s="44"/>
      <c r="R84" s="44">
        <v>2030</v>
      </c>
      <c r="S84" s="38"/>
      <c r="T84" s="38"/>
      <c r="U84" s="38"/>
      <c r="V84" s="38"/>
      <c r="W84" s="38"/>
      <c r="X84" s="38"/>
      <c r="Y84" s="38">
        <v>171528.06</v>
      </c>
      <c r="Z84" s="38">
        <v>3290.41</v>
      </c>
      <c r="AA84" s="38">
        <v>74920.51</v>
      </c>
      <c r="AB84" s="38"/>
      <c r="AC84" s="38"/>
      <c r="AD84" s="38"/>
      <c r="AE84" s="38"/>
      <c r="AF84" s="38"/>
      <c r="AG84" s="38"/>
      <c r="AH84" s="38">
        <v>175</v>
      </c>
      <c r="AI84" s="38"/>
      <c r="AJ84" s="38"/>
      <c r="AK84" s="38"/>
      <c r="AL84" s="46" t="s">
        <v>172</v>
      </c>
      <c r="AM84" s="38"/>
      <c r="AN84" s="38">
        <f>IF(D84="差额发票",ROUND(R84/1.05*5.77%,2),IF(D84="全额发票",ROUND(K84/1.06*6.77%,2)))</f>
        <v>111.55</v>
      </c>
      <c r="AO84" s="38"/>
      <c r="AP84" s="49">
        <f t="shared" si="5"/>
        <v>1743.45</v>
      </c>
      <c r="AQ84" s="49">
        <v>0</v>
      </c>
      <c r="AR84" s="49">
        <f t="shared" si="7"/>
        <v>1743.45</v>
      </c>
      <c r="AS84" s="50">
        <v>43769</v>
      </c>
      <c r="AT84" s="49" t="str">
        <f t="shared" si="6"/>
        <v>2-3年</v>
      </c>
    </row>
    <row r="85" s="31" customFormat="1" ht="15.75" customHeight="1" spans="1:46">
      <c r="A85" s="38">
        <v>84</v>
      </c>
      <c r="B85" s="38" t="s">
        <v>151</v>
      </c>
      <c r="C85" s="38" t="s">
        <v>168</v>
      </c>
      <c r="D85" s="38" t="s">
        <v>79</v>
      </c>
      <c r="E85" s="38" t="s">
        <v>159</v>
      </c>
      <c r="F85" s="38" t="s">
        <v>4</v>
      </c>
      <c r="G85" s="38" t="s">
        <v>20</v>
      </c>
      <c r="H85" s="38" t="s">
        <v>5</v>
      </c>
      <c r="I85" s="39">
        <v>42795</v>
      </c>
      <c r="J85" s="43">
        <v>25</v>
      </c>
      <c r="K85" s="44">
        <v>224513.91</v>
      </c>
      <c r="L85" s="44">
        <v>1750</v>
      </c>
      <c r="M85" s="44">
        <v>161764.65</v>
      </c>
      <c r="N85" s="44">
        <v>3028.76</v>
      </c>
      <c r="O85" s="44">
        <v>57970.5</v>
      </c>
      <c r="P85" s="44"/>
      <c r="Q85" s="44"/>
      <c r="R85" s="44">
        <v>1750</v>
      </c>
      <c r="S85" s="38"/>
      <c r="T85" s="38"/>
      <c r="U85" s="38"/>
      <c r="V85" s="38"/>
      <c r="W85" s="38"/>
      <c r="X85" s="38"/>
      <c r="Y85" s="38">
        <v>161764.65</v>
      </c>
      <c r="Z85" s="38">
        <v>3028.76</v>
      </c>
      <c r="AA85" s="38">
        <v>57970.5</v>
      </c>
      <c r="AB85" s="38"/>
      <c r="AC85" s="38"/>
      <c r="AD85" s="38"/>
      <c r="AE85" s="38"/>
      <c r="AF85" s="38"/>
      <c r="AG85" s="38"/>
      <c r="AH85" s="38">
        <v>315</v>
      </c>
      <c r="AI85" s="38"/>
      <c r="AJ85" s="38"/>
      <c r="AK85" s="38"/>
      <c r="AL85" s="46" t="s">
        <v>173</v>
      </c>
      <c r="AM85" s="38"/>
      <c r="AN85" s="38">
        <f>IF(D85="差额发票",ROUND(R85/1.05*5.77%,2),IF(D85="全额发票",ROUND(K85/1.06*6.77%,2)))</f>
        <v>96.17</v>
      </c>
      <c r="AO85" s="38"/>
      <c r="AP85" s="49">
        <f t="shared" si="5"/>
        <v>1338.83</v>
      </c>
      <c r="AQ85" s="49">
        <v>0</v>
      </c>
      <c r="AR85" s="49">
        <f t="shared" si="7"/>
        <v>1338.83</v>
      </c>
      <c r="AS85" s="50">
        <v>43769</v>
      </c>
      <c r="AT85" s="49" t="str">
        <f t="shared" si="6"/>
        <v>2-3年</v>
      </c>
    </row>
    <row r="86" s="31" customFormat="1" ht="15.75" customHeight="1" spans="1:46">
      <c r="A86" s="38">
        <v>85</v>
      </c>
      <c r="B86" s="38" t="s">
        <v>174</v>
      </c>
      <c r="C86" s="38" t="s">
        <v>168</v>
      </c>
      <c r="D86" s="38" t="s">
        <v>79</v>
      </c>
      <c r="E86" s="38" t="s">
        <v>159</v>
      </c>
      <c r="F86" s="38" t="s">
        <v>4</v>
      </c>
      <c r="G86" s="38" t="s">
        <v>20</v>
      </c>
      <c r="H86" s="38" t="s">
        <v>5</v>
      </c>
      <c r="I86" s="39">
        <v>42795</v>
      </c>
      <c r="J86" s="43" t="s">
        <v>175</v>
      </c>
      <c r="K86" s="44">
        <v>701233.07</v>
      </c>
      <c r="L86" s="44">
        <v>5110</v>
      </c>
      <c r="M86" s="44">
        <v>496614.76</v>
      </c>
      <c r="N86" s="44">
        <v>12791.59</v>
      </c>
      <c r="O86" s="44">
        <v>186716.72</v>
      </c>
      <c r="P86" s="44"/>
      <c r="Q86" s="44"/>
      <c r="R86" s="44">
        <v>5110</v>
      </c>
      <c r="S86" s="38"/>
      <c r="T86" s="38"/>
      <c r="U86" s="38"/>
      <c r="V86" s="38"/>
      <c r="W86" s="38"/>
      <c r="X86" s="38"/>
      <c r="Y86" s="38">
        <v>496614.76</v>
      </c>
      <c r="Z86" s="38">
        <v>12791.59</v>
      </c>
      <c r="AA86" s="38">
        <v>186716.72</v>
      </c>
      <c r="AB86" s="38"/>
      <c r="AC86" s="38"/>
      <c r="AD86" s="38"/>
      <c r="AE86" s="38"/>
      <c r="AF86" s="38"/>
      <c r="AG86" s="38"/>
      <c r="AH86" s="38">
        <v>285</v>
      </c>
      <c r="AI86" s="38"/>
      <c r="AJ86" s="38"/>
      <c r="AK86" s="38"/>
      <c r="AL86" s="46" t="s">
        <v>176</v>
      </c>
      <c r="AM86" s="38"/>
      <c r="AN86" s="38">
        <f>IF(D86="差额发票",ROUND(R86/1.05*5.77%,2),IF(D86="全额发票",ROUND(K86/1.06*6.77%,2)))</f>
        <v>280.81</v>
      </c>
      <c r="AO86" s="38"/>
      <c r="AP86" s="49">
        <f t="shared" si="5"/>
        <v>4544.19</v>
      </c>
      <c r="AQ86" s="49">
        <v>0</v>
      </c>
      <c r="AR86" s="49">
        <f t="shared" si="7"/>
        <v>4544.19</v>
      </c>
      <c r="AS86" s="50">
        <v>43769</v>
      </c>
      <c r="AT86" s="49" t="str">
        <f t="shared" si="6"/>
        <v>2-3年</v>
      </c>
    </row>
    <row r="87" s="31" customFormat="1" ht="15.75" customHeight="1" spans="1:46">
      <c r="A87" s="38">
        <v>86</v>
      </c>
      <c r="B87" s="38" t="s">
        <v>177</v>
      </c>
      <c r="C87" s="38" t="s">
        <v>92</v>
      </c>
      <c r="D87" s="38" t="s">
        <v>63</v>
      </c>
      <c r="E87" s="38" t="s">
        <v>66</v>
      </c>
      <c r="F87" s="38" t="s">
        <v>4</v>
      </c>
      <c r="G87" s="38" t="s">
        <v>20</v>
      </c>
      <c r="H87" s="38" t="s">
        <v>11</v>
      </c>
      <c r="I87" s="39">
        <v>43586</v>
      </c>
      <c r="J87" s="43">
        <v>1</v>
      </c>
      <c r="K87" s="44">
        <v>15000</v>
      </c>
      <c r="L87" s="44">
        <v>4920.6</v>
      </c>
      <c r="M87" s="44">
        <v>6814.41</v>
      </c>
      <c r="N87" s="44">
        <v>25.18</v>
      </c>
      <c r="O87" s="44">
        <v>1636.4</v>
      </c>
      <c r="P87" s="44">
        <v>600</v>
      </c>
      <c r="Q87" s="44">
        <v>128.35</v>
      </c>
      <c r="R87" s="44">
        <v>4920.6</v>
      </c>
      <c r="S87" s="38"/>
      <c r="T87" s="38">
        <v>849.06</v>
      </c>
      <c r="U87" s="38">
        <v>26</v>
      </c>
      <c r="V87" s="38"/>
      <c r="W87" s="38"/>
      <c r="X87" s="38"/>
      <c r="Y87" s="38">
        <v>6814.41</v>
      </c>
      <c r="Z87" s="38">
        <v>25.18</v>
      </c>
      <c r="AA87" s="38">
        <v>1636.4</v>
      </c>
      <c r="AB87" s="38">
        <v>600</v>
      </c>
      <c r="AC87" s="38">
        <v>128.35</v>
      </c>
      <c r="AD87" s="38"/>
      <c r="AE87" s="38"/>
      <c r="AF87" s="38">
        <v>849.06</v>
      </c>
      <c r="AG87" s="38">
        <v>26</v>
      </c>
      <c r="AH87" s="38"/>
      <c r="AI87" s="38"/>
      <c r="AJ87" s="38"/>
      <c r="AK87" s="38"/>
      <c r="AL87" s="46"/>
      <c r="AM87" s="38"/>
      <c r="AN87" s="38">
        <v>0</v>
      </c>
      <c r="AO87" s="38">
        <v>3.53</v>
      </c>
      <c r="AP87" s="49">
        <f t="shared" si="5"/>
        <v>4917.07</v>
      </c>
      <c r="AQ87" s="49">
        <f>ROUND(AP87*20%,2)</f>
        <v>983.41</v>
      </c>
      <c r="AR87" s="49">
        <f t="shared" si="7"/>
        <v>3933.66</v>
      </c>
      <c r="AS87" s="50">
        <v>43769</v>
      </c>
      <c r="AT87" s="49" t="str">
        <f t="shared" si="6"/>
        <v>小于1年</v>
      </c>
    </row>
    <row r="88" s="31" customFormat="1" ht="15.75" customHeight="1" spans="1:46">
      <c r="A88" s="38">
        <v>87</v>
      </c>
      <c r="B88" s="38" t="s">
        <v>178</v>
      </c>
      <c r="C88" s="38" t="s">
        <v>78</v>
      </c>
      <c r="D88" s="38" t="s">
        <v>79</v>
      </c>
      <c r="E88" s="38" t="s">
        <v>66</v>
      </c>
      <c r="F88" s="38" t="s">
        <v>4</v>
      </c>
      <c r="G88" s="38" t="s">
        <v>28</v>
      </c>
      <c r="H88" s="38" t="s">
        <v>11</v>
      </c>
      <c r="I88" s="39">
        <v>43272</v>
      </c>
      <c r="J88" s="43">
        <v>9</v>
      </c>
      <c r="K88" s="44">
        <v>86384.12</v>
      </c>
      <c r="L88" s="44">
        <v>810</v>
      </c>
      <c r="M88" s="44">
        <v>69131.94</v>
      </c>
      <c r="N88" s="44">
        <v>490.26</v>
      </c>
      <c r="O88" s="44">
        <v>14705.91</v>
      </c>
      <c r="P88" s="44"/>
      <c r="Q88" s="44">
        <v>1246.01</v>
      </c>
      <c r="R88" s="44">
        <v>810</v>
      </c>
      <c r="S88" s="38"/>
      <c r="T88" s="38"/>
      <c r="U88" s="38"/>
      <c r="V88" s="38"/>
      <c r="W88" s="38"/>
      <c r="X88" s="38"/>
      <c r="Y88" s="38">
        <v>69131.94</v>
      </c>
      <c r="Z88" s="38">
        <v>490.26</v>
      </c>
      <c r="AA88" s="38">
        <v>14705.91</v>
      </c>
      <c r="AB88" s="38"/>
      <c r="AC88" s="38">
        <v>1246.01</v>
      </c>
      <c r="AD88" s="38"/>
      <c r="AE88" s="38"/>
      <c r="AF88" s="38"/>
      <c r="AG88" s="38"/>
      <c r="AH88" s="38"/>
      <c r="AI88" s="38"/>
      <c r="AJ88" s="38"/>
      <c r="AK88" s="38"/>
      <c r="AL88" s="46"/>
      <c r="AM88" s="38"/>
      <c r="AN88" s="38">
        <f>IF(D88="差额发票",ROUND(R88/1.05*5.77%,2),IF(D88="全额发票",ROUND(K88/1.06*6.77%,2)))</f>
        <v>44.51</v>
      </c>
      <c r="AO88" s="38"/>
      <c r="AP88" s="49">
        <f t="shared" si="5"/>
        <v>765.49</v>
      </c>
      <c r="AQ88" s="49">
        <v>0</v>
      </c>
      <c r="AR88" s="49">
        <f t="shared" si="7"/>
        <v>765.49</v>
      </c>
      <c r="AS88" s="50">
        <v>43769</v>
      </c>
      <c r="AT88" s="49" t="str">
        <f t="shared" si="6"/>
        <v>1-2年</v>
      </c>
    </row>
    <row r="89" s="31" customFormat="1" ht="15.75" customHeight="1" spans="1:46">
      <c r="A89" s="38">
        <v>88</v>
      </c>
      <c r="B89" s="38" t="s">
        <v>179</v>
      </c>
      <c r="C89" s="38" t="s">
        <v>48</v>
      </c>
      <c r="D89" s="38" t="s">
        <v>63</v>
      </c>
      <c r="E89" s="38" t="s">
        <v>66</v>
      </c>
      <c r="F89" s="38" t="s">
        <v>4</v>
      </c>
      <c r="G89" s="38" t="s">
        <v>28</v>
      </c>
      <c r="H89" s="38" t="s">
        <v>11</v>
      </c>
      <c r="I89" s="39">
        <v>43179</v>
      </c>
      <c r="J89" s="43">
        <v>8</v>
      </c>
      <c r="K89" s="44"/>
      <c r="L89" s="44"/>
      <c r="M89" s="44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52"/>
      <c r="AM89" s="38"/>
      <c r="AN89" s="38">
        <v>0</v>
      </c>
      <c r="AO89" s="38"/>
      <c r="AP89" s="49">
        <f t="shared" si="5"/>
        <v>0</v>
      </c>
      <c r="AQ89" s="49">
        <v>0</v>
      </c>
      <c r="AR89" s="49">
        <f t="shared" si="7"/>
        <v>0</v>
      </c>
      <c r="AS89" s="50">
        <v>43769</v>
      </c>
      <c r="AT89" s="49" t="str">
        <f t="shared" si="6"/>
        <v>1-2年</v>
      </c>
    </row>
    <row r="90" s="31" customFormat="1" ht="15.75" customHeight="1" spans="1:46">
      <c r="A90" s="38">
        <v>89</v>
      </c>
      <c r="B90" s="38" t="s">
        <v>180</v>
      </c>
      <c r="C90" s="38" t="s">
        <v>48</v>
      </c>
      <c r="D90" s="38" t="s">
        <v>63</v>
      </c>
      <c r="E90" s="38" t="s">
        <v>66</v>
      </c>
      <c r="F90" s="38" t="s">
        <v>4</v>
      </c>
      <c r="G90" s="38" t="s">
        <v>7</v>
      </c>
      <c r="H90" s="38" t="s">
        <v>11</v>
      </c>
      <c r="I90" s="39">
        <v>43524</v>
      </c>
      <c r="J90" s="43">
        <v>34</v>
      </c>
      <c r="K90" s="44">
        <v>1075</v>
      </c>
      <c r="L90" s="44">
        <v>1075</v>
      </c>
      <c r="M90" s="44"/>
      <c r="N90" s="44"/>
      <c r="O90" s="44"/>
      <c r="P90" s="44"/>
      <c r="Q90" s="44"/>
      <c r="R90" s="44">
        <v>1075</v>
      </c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46"/>
      <c r="AM90" s="38"/>
      <c r="AN90" s="38">
        <v>0</v>
      </c>
      <c r="AO90" s="38"/>
      <c r="AP90" s="49">
        <f t="shared" si="5"/>
        <v>1075</v>
      </c>
      <c r="AQ90" s="49">
        <v>0</v>
      </c>
      <c r="AR90" s="49">
        <f t="shared" si="7"/>
        <v>1075</v>
      </c>
      <c r="AS90" s="50">
        <v>43769</v>
      </c>
      <c r="AT90" s="49" t="str">
        <f t="shared" si="6"/>
        <v>小于1年</v>
      </c>
    </row>
    <row r="91" s="31" customFormat="1" ht="15.75" customHeight="1" spans="1:46">
      <c r="A91" s="38">
        <v>90</v>
      </c>
      <c r="B91" s="38" t="s">
        <v>181</v>
      </c>
      <c r="C91" s="38" t="s">
        <v>78</v>
      </c>
      <c r="D91" s="38" t="s">
        <v>79</v>
      </c>
      <c r="E91" s="38" t="s">
        <v>66</v>
      </c>
      <c r="F91" s="38" t="s">
        <v>4</v>
      </c>
      <c r="G91" s="38" t="s">
        <v>24</v>
      </c>
      <c r="H91" s="38" t="s">
        <v>11</v>
      </c>
      <c r="I91" s="39">
        <v>43518</v>
      </c>
      <c r="J91" s="43">
        <v>1</v>
      </c>
      <c r="K91" s="44">
        <v>15328.8</v>
      </c>
      <c r="L91" s="44">
        <v>300</v>
      </c>
      <c r="M91" s="44">
        <v>11646.24</v>
      </c>
      <c r="N91" s="44">
        <v>233.77</v>
      </c>
      <c r="O91" s="44">
        <v>1849.15</v>
      </c>
      <c r="P91" s="44">
        <v>1080</v>
      </c>
      <c r="Q91" s="44">
        <v>219.64</v>
      </c>
      <c r="R91" s="44">
        <v>300</v>
      </c>
      <c r="S91" s="38"/>
      <c r="T91" s="38"/>
      <c r="U91" s="38"/>
      <c r="V91" s="38"/>
      <c r="W91" s="38"/>
      <c r="X91" s="38"/>
      <c r="Y91" s="38">
        <v>11646.24</v>
      </c>
      <c r="Z91" s="38">
        <v>233.77</v>
      </c>
      <c r="AA91" s="38">
        <v>1849.15</v>
      </c>
      <c r="AB91" s="38">
        <v>1080</v>
      </c>
      <c r="AC91" s="38">
        <v>219.64</v>
      </c>
      <c r="AD91" s="38"/>
      <c r="AE91" s="38"/>
      <c r="AF91" s="38"/>
      <c r="AG91" s="38"/>
      <c r="AH91" s="38"/>
      <c r="AI91" s="38"/>
      <c r="AJ91" s="38"/>
      <c r="AK91" s="38"/>
      <c r="AL91" s="46"/>
      <c r="AM91" s="38"/>
      <c r="AN91" s="38">
        <f>IF(D91="差额发票",ROUND(R91/1.05*5.77%,2),IF(D91="全额发票",ROUND(K91/1.06*6.77%,2)))</f>
        <v>16.49</v>
      </c>
      <c r="AO91" s="38"/>
      <c r="AP91" s="49">
        <f t="shared" si="5"/>
        <v>283.51</v>
      </c>
      <c r="AQ91" s="49">
        <v>0</v>
      </c>
      <c r="AR91" s="49">
        <f t="shared" si="7"/>
        <v>283.51</v>
      </c>
      <c r="AS91" s="50">
        <v>43769</v>
      </c>
      <c r="AT91" s="49" t="str">
        <f t="shared" si="6"/>
        <v>小于1年</v>
      </c>
    </row>
    <row r="92" s="31" customFormat="1" ht="15.75" customHeight="1" spans="1:46">
      <c r="A92" s="38">
        <v>91</v>
      </c>
      <c r="B92" s="38" t="s">
        <v>182</v>
      </c>
      <c r="C92" s="38" t="s">
        <v>183</v>
      </c>
      <c r="D92" s="38" t="s">
        <v>79</v>
      </c>
      <c r="E92" s="38" t="s">
        <v>66</v>
      </c>
      <c r="F92" s="38" t="s">
        <v>4</v>
      </c>
      <c r="G92" s="38" t="s">
        <v>18</v>
      </c>
      <c r="H92" s="38" t="s">
        <v>11</v>
      </c>
      <c r="I92" s="39">
        <v>43575</v>
      </c>
      <c r="J92" s="43">
        <v>36</v>
      </c>
      <c r="K92" s="44">
        <v>2160</v>
      </c>
      <c r="L92" s="44">
        <v>2160</v>
      </c>
      <c r="M92" s="44"/>
      <c r="N92" s="44"/>
      <c r="O92" s="44"/>
      <c r="P92" s="44"/>
      <c r="Q92" s="44"/>
      <c r="R92" s="44">
        <v>2160</v>
      </c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46"/>
      <c r="AM92" s="38"/>
      <c r="AN92" s="38">
        <f>IF(D92="差额发票",ROUND(R92/1.05*5.77%,2),IF(D92="全额发票",ROUND(K92/1.06*6.77%,2)))</f>
        <v>118.7</v>
      </c>
      <c r="AO92" s="38"/>
      <c r="AP92" s="49">
        <f t="shared" si="5"/>
        <v>2041.3</v>
      </c>
      <c r="AQ92" s="49">
        <v>0</v>
      </c>
      <c r="AR92" s="49">
        <f t="shared" si="7"/>
        <v>2041.3</v>
      </c>
      <c r="AS92" s="50">
        <v>43769</v>
      </c>
      <c r="AT92" s="49" t="str">
        <f t="shared" si="6"/>
        <v>小于1年</v>
      </c>
    </row>
    <row r="93" s="31" customFormat="1" ht="15.75" customHeight="1" spans="1:46">
      <c r="A93" s="38">
        <v>92</v>
      </c>
      <c r="B93" s="38" t="s">
        <v>184</v>
      </c>
      <c r="C93" s="38" t="s">
        <v>68</v>
      </c>
      <c r="D93" s="38" t="s">
        <v>63</v>
      </c>
      <c r="E93" s="38" t="s">
        <v>69</v>
      </c>
      <c r="F93" s="38" t="s">
        <v>4</v>
      </c>
      <c r="G93" s="38" t="s">
        <v>6</v>
      </c>
      <c r="H93" s="38" t="s">
        <v>11</v>
      </c>
      <c r="I93" s="39">
        <v>43758</v>
      </c>
      <c r="J93" s="43">
        <v>687</v>
      </c>
      <c r="K93" s="44">
        <v>242.02</v>
      </c>
      <c r="L93" s="44">
        <v>43.91</v>
      </c>
      <c r="M93" s="44">
        <v>130.8</v>
      </c>
      <c r="N93" s="44"/>
      <c r="O93" s="44">
        <v>30.09</v>
      </c>
      <c r="P93" s="44"/>
      <c r="Q93" s="44"/>
      <c r="R93" s="44">
        <v>43.91</v>
      </c>
      <c r="S93" s="38"/>
      <c r="T93" s="38">
        <v>17.22</v>
      </c>
      <c r="U93" s="38">
        <v>20</v>
      </c>
      <c r="V93" s="38"/>
      <c r="W93" s="38"/>
      <c r="X93" s="38"/>
      <c r="Y93" s="38">
        <v>130.8</v>
      </c>
      <c r="Z93" s="38"/>
      <c r="AA93" s="38">
        <v>30.09</v>
      </c>
      <c r="AB93" s="38"/>
      <c r="AC93" s="38"/>
      <c r="AD93" s="38"/>
      <c r="AE93" s="38"/>
      <c r="AF93" s="38">
        <v>17.22</v>
      </c>
      <c r="AG93" s="38">
        <v>20</v>
      </c>
      <c r="AH93" s="38"/>
      <c r="AI93" s="38"/>
      <c r="AJ93" s="38"/>
      <c r="AK93" s="38"/>
      <c r="AL93" s="46"/>
      <c r="AM93" s="38"/>
      <c r="AN93" s="38">
        <v>0</v>
      </c>
      <c r="AO93" s="38"/>
      <c r="AP93" s="49">
        <f t="shared" si="5"/>
        <v>43.91</v>
      </c>
      <c r="AQ93" s="49">
        <v>0</v>
      </c>
      <c r="AR93" s="49">
        <f t="shared" si="7"/>
        <v>43.91</v>
      </c>
      <c r="AS93" s="50">
        <v>43769</v>
      </c>
      <c r="AT93" s="49" t="str">
        <f t="shared" si="6"/>
        <v>小于1年</v>
      </c>
    </row>
    <row r="94" s="31" customFormat="1" ht="15.75" customHeight="1" spans="1:46">
      <c r="A94" s="38">
        <v>93</v>
      </c>
      <c r="B94" s="38" t="s">
        <v>185</v>
      </c>
      <c r="C94" s="38" t="s">
        <v>68</v>
      </c>
      <c r="D94" s="38" t="s">
        <v>63</v>
      </c>
      <c r="E94" s="38" t="s">
        <v>69</v>
      </c>
      <c r="F94" s="38" t="s">
        <v>4</v>
      </c>
      <c r="G94" s="38" t="s">
        <v>6</v>
      </c>
      <c r="H94" s="38" t="s">
        <v>11</v>
      </c>
      <c r="I94" s="39">
        <v>43605</v>
      </c>
      <c r="J94" s="43"/>
      <c r="K94" s="44">
        <v>2815729.14</v>
      </c>
      <c r="L94" s="44">
        <v>26956.26</v>
      </c>
      <c r="M94" s="44">
        <v>2580933.58</v>
      </c>
      <c r="N94" s="44">
        <v>2299.2</v>
      </c>
      <c r="O94" s="44">
        <v>17632.74</v>
      </c>
      <c r="P94" s="44"/>
      <c r="Q94" s="44"/>
      <c r="R94" s="44">
        <v>26956.26</v>
      </c>
      <c r="S94" s="38"/>
      <c r="T94" s="38">
        <v>180287.36</v>
      </c>
      <c r="U94" s="38">
        <v>7620</v>
      </c>
      <c r="V94" s="38"/>
      <c r="W94" s="38"/>
      <c r="X94" s="38"/>
      <c r="Y94" s="38">
        <v>2580933.58</v>
      </c>
      <c r="Z94" s="38">
        <v>2299.2</v>
      </c>
      <c r="AA94" s="38">
        <v>17632.74</v>
      </c>
      <c r="AB94" s="38"/>
      <c r="AC94" s="38"/>
      <c r="AD94" s="38"/>
      <c r="AE94" s="38"/>
      <c r="AF94" s="38">
        <v>180287.36</v>
      </c>
      <c r="AG94" s="38">
        <v>7620</v>
      </c>
      <c r="AH94" s="38"/>
      <c r="AI94" s="38"/>
      <c r="AJ94" s="38"/>
      <c r="AK94" s="38"/>
      <c r="AL94" s="46"/>
      <c r="AM94" s="38"/>
      <c r="AN94" s="38">
        <v>0</v>
      </c>
      <c r="AO94" s="38"/>
      <c r="AP94" s="49">
        <f t="shared" si="5"/>
        <v>26956.26</v>
      </c>
      <c r="AQ94" s="49">
        <v>0</v>
      </c>
      <c r="AR94" s="49">
        <f t="shared" si="7"/>
        <v>26956.26</v>
      </c>
      <c r="AS94" s="50">
        <v>43769</v>
      </c>
      <c r="AT94" s="49" t="str">
        <f t="shared" si="6"/>
        <v>小于1年</v>
      </c>
    </row>
    <row r="95" s="31" customFormat="1" ht="15.75" customHeight="1" spans="1:46">
      <c r="A95" s="38">
        <v>94</v>
      </c>
      <c r="B95" s="38" t="s">
        <v>186</v>
      </c>
      <c r="C95" s="38" t="s">
        <v>68</v>
      </c>
      <c r="D95" s="38" t="s">
        <v>63</v>
      </c>
      <c r="E95" s="38" t="s">
        <v>69</v>
      </c>
      <c r="F95" s="38" t="s">
        <v>4</v>
      </c>
      <c r="G95" s="38" t="s">
        <v>6</v>
      </c>
      <c r="H95" s="38" t="s">
        <v>11</v>
      </c>
      <c r="I95" s="39">
        <v>43605</v>
      </c>
      <c r="J95" s="43"/>
      <c r="K95" s="44">
        <v>3705.85</v>
      </c>
      <c r="L95" s="44">
        <v>43.91</v>
      </c>
      <c r="M95" s="44">
        <v>3375</v>
      </c>
      <c r="N95" s="44"/>
      <c r="O95" s="44">
        <v>30.09</v>
      </c>
      <c r="P95" s="44"/>
      <c r="Q95" s="44"/>
      <c r="R95" s="44">
        <v>43.91</v>
      </c>
      <c r="S95" s="38"/>
      <c r="T95" s="38">
        <v>236.85</v>
      </c>
      <c r="U95" s="38">
        <v>20</v>
      </c>
      <c r="V95" s="38"/>
      <c r="W95" s="38"/>
      <c r="X95" s="38"/>
      <c r="Y95" s="38">
        <v>3375</v>
      </c>
      <c r="Z95" s="38"/>
      <c r="AA95" s="38">
        <v>30.09</v>
      </c>
      <c r="AB95" s="38"/>
      <c r="AC95" s="38"/>
      <c r="AD95" s="38"/>
      <c r="AE95" s="38"/>
      <c r="AF95" s="38">
        <v>236.85</v>
      </c>
      <c r="AG95" s="38">
        <v>20</v>
      </c>
      <c r="AH95" s="38"/>
      <c r="AI95" s="38"/>
      <c r="AJ95" s="38"/>
      <c r="AK95" s="38"/>
      <c r="AL95" s="46"/>
      <c r="AM95" s="38"/>
      <c r="AN95" s="38">
        <v>0</v>
      </c>
      <c r="AO95" s="38"/>
      <c r="AP95" s="49">
        <f t="shared" si="5"/>
        <v>43.91</v>
      </c>
      <c r="AQ95" s="49">
        <v>0</v>
      </c>
      <c r="AR95" s="49">
        <f t="shared" si="7"/>
        <v>43.91</v>
      </c>
      <c r="AS95" s="50">
        <v>43769</v>
      </c>
      <c r="AT95" s="49" t="str">
        <f t="shared" si="6"/>
        <v>小于1年</v>
      </c>
    </row>
    <row r="96" s="31" customFormat="1" ht="15.75" customHeight="1" spans="1:46">
      <c r="A96" s="38">
        <v>95</v>
      </c>
      <c r="B96" s="38" t="s">
        <v>187</v>
      </c>
      <c r="C96" s="38" t="s">
        <v>68</v>
      </c>
      <c r="D96" s="38" t="s">
        <v>79</v>
      </c>
      <c r="E96" s="38" t="s">
        <v>69</v>
      </c>
      <c r="F96" s="38" t="s">
        <v>4</v>
      </c>
      <c r="G96" s="38" t="s">
        <v>6</v>
      </c>
      <c r="H96" s="38" t="s">
        <v>11</v>
      </c>
      <c r="I96" s="39">
        <v>43605</v>
      </c>
      <c r="J96" s="43"/>
      <c r="K96" s="44">
        <v>11124.45</v>
      </c>
      <c r="L96" s="44">
        <v>131.73</v>
      </c>
      <c r="M96" s="44">
        <v>10084.59</v>
      </c>
      <c r="N96" s="44">
        <v>45</v>
      </c>
      <c r="O96" s="44">
        <v>90.27</v>
      </c>
      <c r="P96" s="44"/>
      <c r="Q96" s="44"/>
      <c r="R96" s="44">
        <v>131.73</v>
      </c>
      <c r="S96" s="38"/>
      <c r="T96" s="38">
        <v>712.86</v>
      </c>
      <c r="U96" s="38">
        <v>60</v>
      </c>
      <c r="V96" s="38"/>
      <c r="W96" s="38"/>
      <c r="X96" s="38"/>
      <c r="Y96" s="38">
        <v>10084.59</v>
      </c>
      <c r="Z96" s="38">
        <v>45</v>
      </c>
      <c r="AA96" s="38">
        <v>90.27</v>
      </c>
      <c r="AB96" s="38"/>
      <c r="AC96" s="38"/>
      <c r="AD96" s="38"/>
      <c r="AE96" s="38"/>
      <c r="AF96" s="38">
        <v>712.86</v>
      </c>
      <c r="AG96" s="38">
        <v>60</v>
      </c>
      <c r="AH96" s="38"/>
      <c r="AI96" s="38"/>
      <c r="AJ96" s="38"/>
      <c r="AK96" s="38"/>
      <c r="AL96" s="46"/>
      <c r="AM96" s="38"/>
      <c r="AN96" s="38">
        <v>0</v>
      </c>
      <c r="AO96" s="38"/>
      <c r="AP96" s="49">
        <f t="shared" si="5"/>
        <v>131.73</v>
      </c>
      <c r="AQ96" s="49">
        <v>0</v>
      </c>
      <c r="AR96" s="49">
        <f t="shared" si="7"/>
        <v>131.73</v>
      </c>
      <c r="AS96" s="50">
        <v>43769</v>
      </c>
      <c r="AT96" s="49" t="str">
        <f t="shared" si="6"/>
        <v>小于1年</v>
      </c>
    </row>
    <row r="97" s="31" customFormat="1" ht="15.75" customHeight="1" spans="1:46">
      <c r="A97" s="38">
        <v>96</v>
      </c>
      <c r="B97" s="38" t="s">
        <v>188</v>
      </c>
      <c r="C97" s="38" t="s">
        <v>68</v>
      </c>
      <c r="D97" s="38" t="s">
        <v>63</v>
      </c>
      <c r="E97" s="38" t="s">
        <v>69</v>
      </c>
      <c r="F97" s="38" t="s">
        <v>4</v>
      </c>
      <c r="G97" s="38" t="s">
        <v>6</v>
      </c>
      <c r="H97" s="38" t="s">
        <v>11</v>
      </c>
      <c r="I97" s="39">
        <v>43605</v>
      </c>
      <c r="J97" s="43"/>
      <c r="K97" s="44">
        <v>3982.25</v>
      </c>
      <c r="L97" s="44"/>
      <c r="M97" s="44">
        <v>3726</v>
      </c>
      <c r="N97" s="44"/>
      <c r="O97" s="44"/>
      <c r="P97" s="44"/>
      <c r="Q97" s="44"/>
      <c r="R97" s="44"/>
      <c r="S97" s="38"/>
      <c r="T97" s="38">
        <v>256.25</v>
      </c>
      <c r="U97" s="38"/>
      <c r="V97" s="38"/>
      <c r="W97" s="38"/>
      <c r="X97" s="38"/>
      <c r="Y97" s="38">
        <v>3726</v>
      </c>
      <c r="Z97" s="38"/>
      <c r="AA97" s="38"/>
      <c r="AB97" s="38"/>
      <c r="AC97" s="38"/>
      <c r="AD97" s="38"/>
      <c r="AE97" s="38"/>
      <c r="AF97" s="38">
        <v>256.25</v>
      </c>
      <c r="AG97" s="38"/>
      <c r="AH97" s="38"/>
      <c r="AI97" s="38"/>
      <c r="AJ97" s="38"/>
      <c r="AK97" s="38"/>
      <c r="AL97" s="46"/>
      <c r="AM97" s="38"/>
      <c r="AN97" s="38">
        <v>0</v>
      </c>
      <c r="AO97" s="38"/>
      <c r="AP97" s="49">
        <f t="shared" si="5"/>
        <v>0</v>
      </c>
      <c r="AQ97" s="49">
        <v>0</v>
      </c>
      <c r="AR97" s="49">
        <f t="shared" si="7"/>
        <v>0</v>
      </c>
      <c r="AS97" s="50">
        <v>43769</v>
      </c>
      <c r="AT97" s="49" t="str">
        <f t="shared" si="6"/>
        <v>小于1年</v>
      </c>
    </row>
    <row r="98" s="31" customFormat="1" ht="15.75" customHeight="1" spans="1:46">
      <c r="A98" s="38">
        <v>97</v>
      </c>
      <c r="B98" s="38" t="s">
        <v>189</v>
      </c>
      <c r="C98" s="38" t="s">
        <v>68</v>
      </c>
      <c r="D98" s="38" t="s">
        <v>63</v>
      </c>
      <c r="E98" s="38" t="s">
        <v>69</v>
      </c>
      <c r="F98" s="38" t="s">
        <v>4</v>
      </c>
      <c r="G98" s="38" t="s">
        <v>6</v>
      </c>
      <c r="H98" s="38" t="s">
        <v>11</v>
      </c>
      <c r="I98" s="39">
        <v>43605</v>
      </c>
      <c r="J98" s="43"/>
      <c r="K98" s="44">
        <v>19224.99</v>
      </c>
      <c r="L98" s="44">
        <v>175.64</v>
      </c>
      <c r="M98" s="44">
        <v>17595.72</v>
      </c>
      <c r="N98" s="44">
        <v>19.28</v>
      </c>
      <c r="O98" s="44">
        <v>120.36</v>
      </c>
      <c r="P98" s="44"/>
      <c r="Q98" s="44"/>
      <c r="R98" s="44">
        <v>175.64</v>
      </c>
      <c r="S98" s="38"/>
      <c r="T98" s="38">
        <v>1233.99</v>
      </c>
      <c r="U98" s="38">
        <v>80</v>
      </c>
      <c r="V98" s="38"/>
      <c r="W98" s="38"/>
      <c r="X98" s="38"/>
      <c r="Y98" s="38">
        <v>17595.72</v>
      </c>
      <c r="Z98" s="38">
        <v>19.28</v>
      </c>
      <c r="AA98" s="38">
        <v>120.36</v>
      </c>
      <c r="AB98" s="38"/>
      <c r="AC98" s="38"/>
      <c r="AD98" s="38"/>
      <c r="AE98" s="38"/>
      <c r="AF98" s="38">
        <v>1233.99</v>
      </c>
      <c r="AG98" s="38">
        <v>80</v>
      </c>
      <c r="AH98" s="38"/>
      <c r="AI98" s="38"/>
      <c r="AJ98" s="38"/>
      <c r="AK98" s="38"/>
      <c r="AL98" s="46"/>
      <c r="AM98" s="38"/>
      <c r="AN98" s="38">
        <v>0</v>
      </c>
      <c r="AO98" s="38"/>
      <c r="AP98" s="49">
        <f t="shared" ref="AP98:AP119" si="8">ROUND(R98+S98+T98+U98+V98+W98+X98-AE98-AF98-AG98-AH98-AI98-AJ98-AK98-AM98-AN98-AO98,2)</f>
        <v>175.64</v>
      </c>
      <c r="AQ98" s="49">
        <v>0</v>
      </c>
      <c r="AR98" s="49">
        <f t="shared" si="7"/>
        <v>175.64</v>
      </c>
      <c r="AS98" s="50">
        <v>43769</v>
      </c>
      <c r="AT98" s="49" t="str">
        <f t="shared" ref="AT98:AT126" si="9">IF((AS98-I98)/365&lt;1,"小于1年",IF(AND((AS98-I98)/365&gt;=1,(AS98-I98)/365&lt;2),"1-2年",IF(AND((AS98-I98)/365&gt;=2,(AS98-I98)/365&lt;3),"2-3年",IF((AS98-I98)/365&gt;=3,"3年以上"," "))))</f>
        <v>小于1年</v>
      </c>
    </row>
    <row r="99" s="31" customFormat="1" ht="15.75" customHeight="1" spans="1:46">
      <c r="A99" s="38">
        <v>98</v>
      </c>
      <c r="B99" s="38" t="s">
        <v>190</v>
      </c>
      <c r="C99" s="38" t="s">
        <v>68</v>
      </c>
      <c r="D99" s="38" t="s">
        <v>63</v>
      </c>
      <c r="E99" s="38" t="s">
        <v>69</v>
      </c>
      <c r="F99" s="38" t="s">
        <v>4</v>
      </c>
      <c r="G99" s="38" t="s">
        <v>6</v>
      </c>
      <c r="H99" s="38" t="s">
        <v>11</v>
      </c>
      <c r="I99" s="39">
        <v>43605</v>
      </c>
      <c r="J99" s="43"/>
      <c r="K99" s="44">
        <v>5581.66</v>
      </c>
      <c r="L99" s="44">
        <v>43.91</v>
      </c>
      <c r="M99" s="44">
        <v>5130</v>
      </c>
      <c r="N99" s="44"/>
      <c r="O99" s="44">
        <v>30.09</v>
      </c>
      <c r="P99" s="44"/>
      <c r="Q99" s="44"/>
      <c r="R99" s="44">
        <v>43.91</v>
      </c>
      <c r="S99" s="38"/>
      <c r="T99" s="38">
        <v>357.66</v>
      </c>
      <c r="U99" s="38">
        <v>20</v>
      </c>
      <c r="V99" s="38"/>
      <c r="W99" s="38"/>
      <c r="X99" s="38"/>
      <c r="Y99" s="38">
        <v>5130</v>
      </c>
      <c r="Z99" s="38"/>
      <c r="AA99" s="38">
        <v>30.09</v>
      </c>
      <c r="AB99" s="38"/>
      <c r="AC99" s="38"/>
      <c r="AD99" s="38"/>
      <c r="AE99" s="38"/>
      <c r="AF99" s="38">
        <v>357.66</v>
      </c>
      <c r="AG99" s="38">
        <v>20</v>
      </c>
      <c r="AH99" s="38"/>
      <c r="AI99" s="38"/>
      <c r="AJ99" s="38"/>
      <c r="AK99" s="38"/>
      <c r="AL99" s="46"/>
      <c r="AM99" s="38"/>
      <c r="AN99" s="38">
        <v>0</v>
      </c>
      <c r="AO99" s="38"/>
      <c r="AP99" s="49">
        <f t="shared" si="8"/>
        <v>43.91</v>
      </c>
      <c r="AQ99" s="49">
        <v>0</v>
      </c>
      <c r="AR99" s="49">
        <f t="shared" si="7"/>
        <v>43.91</v>
      </c>
      <c r="AS99" s="50">
        <v>43769</v>
      </c>
      <c r="AT99" s="49" t="str">
        <f t="shared" si="9"/>
        <v>小于1年</v>
      </c>
    </row>
    <row r="100" s="31" customFormat="1" ht="15.75" customHeight="1" spans="1:46">
      <c r="A100" s="38">
        <v>99</v>
      </c>
      <c r="B100" s="38" t="s">
        <v>191</v>
      </c>
      <c r="C100" s="38" t="s">
        <v>68</v>
      </c>
      <c r="D100" s="38" t="s">
        <v>63</v>
      </c>
      <c r="E100" s="38" t="s">
        <v>69</v>
      </c>
      <c r="F100" s="38" t="s">
        <v>4</v>
      </c>
      <c r="G100" s="38" t="s">
        <v>6</v>
      </c>
      <c r="H100" s="38" t="s">
        <v>11</v>
      </c>
      <c r="I100" s="39">
        <v>43605</v>
      </c>
      <c r="J100" s="43"/>
      <c r="K100" s="44">
        <v>2923.09</v>
      </c>
      <c r="L100" s="44">
        <v>87.82</v>
      </c>
      <c r="M100" s="44">
        <v>2540</v>
      </c>
      <c r="N100" s="44"/>
      <c r="O100" s="44">
        <v>60.18</v>
      </c>
      <c r="P100" s="44"/>
      <c r="Q100" s="44"/>
      <c r="R100" s="44">
        <v>87.82</v>
      </c>
      <c r="S100" s="38"/>
      <c r="T100" s="38">
        <v>189.09</v>
      </c>
      <c r="U100" s="38">
        <v>46</v>
      </c>
      <c r="V100" s="38"/>
      <c r="W100" s="38"/>
      <c r="X100" s="38"/>
      <c r="Y100" s="38">
        <v>2540</v>
      </c>
      <c r="Z100" s="38"/>
      <c r="AA100" s="38">
        <v>60.18</v>
      </c>
      <c r="AB100" s="38"/>
      <c r="AC100" s="38"/>
      <c r="AD100" s="38"/>
      <c r="AE100" s="38"/>
      <c r="AF100" s="38">
        <v>189.09</v>
      </c>
      <c r="AG100" s="38">
        <v>46</v>
      </c>
      <c r="AH100" s="38"/>
      <c r="AI100" s="38"/>
      <c r="AJ100" s="38"/>
      <c r="AK100" s="38"/>
      <c r="AL100" s="46"/>
      <c r="AM100" s="38"/>
      <c r="AN100" s="38">
        <v>0</v>
      </c>
      <c r="AO100" s="38"/>
      <c r="AP100" s="49">
        <f t="shared" si="8"/>
        <v>87.82</v>
      </c>
      <c r="AQ100" s="49">
        <v>0</v>
      </c>
      <c r="AR100" s="49">
        <f t="shared" si="7"/>
        <v>87.82</v>
      </c>
      <c r="AS100" s="50">
        <v>43769</v>
      </c>
      <c r="AT100" s="49" t="str">
        <f t="shared" si="9"/>
        <v>小于1年</v>
      </c>
    </row>
    <row r="101" s="31" customFormat="1" ht="15.75" customHeight="1" spans="1:46">
      <c r="A101" s="38">
        <v>100</v>
      </c>
      <c r="B101" s="38" t="s">
        <v>192</v>
      </c>
      <c r="C101" s="38" t="s">
        <v>68</v>
      </c>
      <c r="D101" s="38" t="s">
        <v>63</v>
      </c>
      <c r="E101" s="38" t="s">
        <v>69</v>
      </c>
      <c r="F101" s="38" t="s">
        <v>4</v>
      </c>
      <c r="G101" s="38" t="s">
        <v>6</v>
      </c>
      <c r="H101" s="38" t="s">
        <v>11</v>
      </c>
      <c r="I101" s="39">
        <v>43758</v>
      </c>
      <c r="J101" s="43"/>
      <c r="K101" s="44">
        <v>2559.78</v>
      </c>
      <c r="L101" s="44">
        <v>43.91</v>
      </c>
      <c r="M101" s="44">
        <v>2301.6</v>
      </c>
      <c r="N101" s="44"/>
      <c r="O101" s="44">
        <v>30.09</v>
      </c>
      <c r="P101" s="44"/>
      <c r="Q101" s="44"/>
      <c r="R101" s="44">
        <v>43.91</v>
      </c>
      <c r="S101" s="38"/>
      <c r="T101" s="38">
        <v>164.18</v>
      </c>
      <c r="U101" s="38">
        <v>20</v>
      </c>
      <c r="V101" s="38"/>
      <c r="W101" s="38"/>
      <c r="X101" s="38"/>
      <c r="Y101" s="38">
        <v>2301.6</v>
      </c>
      <c r="Z101" s="38"/>
      <c r="AA101" s="38">
        <v>30.09</v>
      </c>
      <c r="AB101" s="38"/>
      <c r="AC101" s="38"/>
      <c r="AD101" s="38"/>
      <c r="AE101" s="38"/>
      <c r="AF101" s="38">
        <v>164.18</v>
      </c>
      <c r="AG101" s="38">
        <v>20</v>
      </c>
      <c r="AH101" s="38"/>
      <c r="AI101" s="38"/>
      <c r="AJ101" s="38"/>
      <c r="AK101" s="38"/>
      <c r="AL101" s="46"/>
      <c r="AM101" s="38"/>
      <c r="AN101" s="38">
        <v>0</v>
      </c>
      <c r="AO101" s="38"/>
      <c r="AP101" s="49">
        <f t="shared" si="8"/>
        <v>43.91</v>
      </c>
      <c r="AQ101" s="49">
        <v>0</v>
      </c>
      <c r="AR101" s="49">
        <f t="shared" si="7"/>
        <v>43.91</v>
      </c>
      <c r="AS101" s="50">
        <v>43769</v>
      </c>
      <c r="AT101" s="49" t="str">
        <f t="shared" si="9"/>
        <v>小于1年</v>
      </c>
    </row>
    <row r="102" s="31" customFormat="1" ht="15.75" customHeight="1" spans="1:46">
      <c r="A102" s="38">
        <v>101</v>
      </c>
      <c r="B102" s="38" t="s">
        <v>193</v>
      </c>
      <c r="C102" s="38" t="s">
        <v>68</v>
      </c>
      <c r="D102" s="38" t="s">
        <v>63</v>
      </c>
      <c r="E102" s="38" t="s">
        <v>69</v>
      </c>
      <c r="F102" s="38" t="s">
        <v>4</v>
      </c>
      <c r="G102" s="38" t="s">
        <v>6</v>
      </c>
      <c r="H102" s="38" t="s">
        <v>11</v>
      </c>
      <c r="I102" s="39">
        <v>43605</v>
      </c>
      <c r="J102" s="43"/>
      <c r="K102" s="44">
        <v>64758.12</v>
      </c>
      <c r="L102" s="44">
        <v>570.83</v>
      </c>
      <c r="M102" s="44">
        <v>59335.4</v>
      </c>
      <c r="N102" s="44">
        <v>45.9</v>
      </c>
      <c r="O102" s="44">
        <v>391.17</v>
      </c>
      <c r="P102" s="44"/>
      <c r="Q102" s="44"/>
      <c r="R102" s="44">
        <v>570.83</v>
      </c>
      <c r="S102" s="38"/>
      <c r="T102" s="38">
        <v>4154.82</v>
      </c>
      <c r="U102" s="38">
        <v>260</v>
      </c>
      <c r="V102" s="38"/>
      <c r="W102" s="38"/>
      <c r="X102" s="38"/>
      <c r="Y102" s="38">
        <v>59335.4</v>
      </c>
      <c r="Z102" s="38">
        <v>45.9</v>
      </c>
      <c r="AA102" s="38">
        <v>391.17</v>
      </c>
      <c r="AB102" s="38"/>
      <c r="AC102" s="38"/>
      <c r="AD102" s="38"/>
      <c r="AE102" s="38"/>
      <c r="AF102" s="38">
        <v>4154.82</v>
      </c>
      <c r="AG102" s="38">
        <v>260</v>
      </c>
      <c r="AH102" s="38"/>
      <c r="AI102" s="38"/>
      <c r="AJ102" s="38"/>
      <c r="AK102" s="38"/>
      <c r="AL102" s="46"/>
      <c r="AM102" s="38"/>
      <c r="AN102" s="38">
        <v>0</v>
      </c>
      <c r="AO102" s="38"/>
      <c r="AP102" s="49">
        <f t="shared" si="8"/>
        <v>570.83</v>
      </c>
      <c r="AQ102" s="49">
        <v>0</v>
      </c>
      <c r="AR102" s="49">
        <f t="shared" si="7"/>
        <v>570.83</v>
      </c>
      <c r="AS102" s="50">
        <v>43769</v>
      </c>
      <c r="AT102" s="49" t="str">
        <f t="shared" si="9"/>
        <v>小于1年</v>
      </c>
    </row>
    <row r="103" s="31" customFormat="1" ht="15.75" customHeight="1" spans="1:46">
      <c r="A103" s="38">
        <v>102</v>
      </c>
      <c r="B103" s="38" t="s">
        <v>194</v>
      </c>
      <c r="C103" s="38" t="s">
        <v>68</v>
      </c>
      <c r="D103" s="38" t="s">
        <v>63</v>
      </c>
      <c r="E103" s="38" t="s">
        <v>69</v>
      </c>
      <c r="F103" s="38" t="s">
        <v>4</v>
      </c>
      <c r="G103" s="38" t="s">
        <v>6</v>
      </c>
      <c r="H103" s="38" t="s">
        <v>11</v>
      </c>
      <c r="I103" s="39">
        <v>43605</v>
      </c>
      <c r="J103" s="43"/>
      <c r="K103" s="44">
        <v>4407.33</v>
      </c>
      <c r="L103" s="44">
        <v>43.91</v>
      </c>
      <c r="M103" s="44">
        <v>4032</v>
      </c>
      <c r="N103" s="44"/>
      <c r="O103" s="44">
        <v>30.09</v>
      </c>
      <c r="P103" s="44"/>
      <c r="Q103" s="44"/>
      <c r="R103" s="44">
        <v>43.91</v>
      </c>
      <c r="S103" s="38"/>
      <c r="T103" s="38">
        <v>281.33</v>
      </c>
      <c r="U103" s="38">
        <v>20</v>
      </c>
      <c r="V103" s="38"/>
      <c r="W103" s="38"/>
      <c r="X103" s="38"/>
      <c r="Y103" s="38">
        <v>4032</v>
      </c>
      <c r="Z103" s="38"/>
      <c r="AA103" s="38">
        <v>30.09</v>
      </c>
      <c r="AB103" s="38"/>
      <c r="AC103" s="38"/>
      <c r="AD103" s="38"/>
      <c r="AE103" s="38"/>
      <c r="AF103" s="38">
        <v>281.33</v>
      </c>
      <c r="AG103" s="38">
        <v>20</v>
      </c>
      <c r="AH103" s="38"/>
      <c r="AI103" s="38"/>
      <c r="AJ103" s="38"/>
      <c r="AK103" s="38"/>
      <c r="AL103" s="46"/>
      <c r="AM103" s="38"/>
      <c r="AN103" s="38">
        <v>0</v>
      </c>
      <c r="AO103" s="38"/>
      <c r="AP103" s="49">
        <f t="shared" si="8"/>
        <v>43.91</v>
      </c>
      <c r="AQ103" s="49">
        <v>0</v>
      </c>
      <c r="AR103" s="49">
        <f t="shared" si="7"/>
        <v>43.91</v>
      </c>
      <c r="AS103" s="50">
        <v>43769</v>
      </c>
      <c r="AT103" s="49" t="str">
        <f t="shared" si="9"/>
        <v>小于1年</v>
      </c>
    </row>
    <row r="104" s="31" customFormat="1" ht="15.75" customHeight="1" spans="1:46">
      <c r="A104" s="38">
        <v>103</v>
      </c>
      <c r="B104" s="38" t="s">
        <v>195</v>
      </c>
      <c r="C104" s="38" t="s">
        <v>68</v>
      </c>
      <c r="D104" s="38" t="s">
        <v>63</v>
      </c>
      <c r="E104" s="38" t="s">
        <v>69</v>
      </c>
      <c r="F104" s="38" t="s">
        <v>4</v>
      </c>
      <c r="G104" s="38" t="s">
        <v>6</v>
      </c>
      <c r="H104" s="38" t="s">
        <v>11</v>
      </c>
      <c r="I104" s="39">
        <v>43605</v>
      </c>
      <c r="J104" s="43"/>
      <c r="K104" s="44">
        <v>12461.52</v>
      </c>
      <c r="L104" s="44">
        <v>131.73</v>
      </c>
      <c r="M104" s="44">
        <v>11380</v>
      </c>
      <c r="N104" s="44"/>
      <c r="O104" s="44">
        <v>90.27</v>
      </c>
      <c r="P104" s="44"/>
      <c r="Q104" s="44"/>
      <c r="R104" s="44">
        <v>131.73</v>
      </c>
      <c r="S104" s="38"/>
      <c r="T104" s="38">
        <v>799.52</v>
      </c>
      <c r="U104" s="38">
        <v>60</v>
      </c>
      <c r="V104" s="38"/>
      <c r="W104" s="38"/>
      <c r="X104" s="38"/>
      <c r="Y104" s="38">
        <v>11380</v>
      </c>
      <c r="Z104" s="38"/>
      <c r="AA104" s="38">
        <v>90.27</v>
      </c>
      <c r="AB104" s="38"/>
      <c r="AC104" s="38"/>
      <c r="AD104" s="38"/>
      <c r="AE104" s="38"/>
      <c r="AF104" s="38">
        <v>799.52</v>
      </c>
      <c r="AG104" s="38">
        <v>60</v>
      </c>
      <c r="AH104" s="38"/>
      <c r="AI104" s="38"/>
      <c r="AJ104" s="38"/>
      <c r="AK104" s="38"/>
      <c r="AL104" s="46"/>
      <c r="AM104" s="38"/>
      <c r="AN104" s="38">
        <v>0</v>
      </c>
      <c r="AO104" s="38"/>
      <c r="AP104" s="49">
        <f t="shared" si="8"/>
        <v>131.73</v>
      </c>
      <c r="AQ104" s="49">
        <v>0</v>
      </c>
      <c r="AR104" s="49">
        <f t="shared" si="7"/>
        <v>131.73</v>
      </c>
      <c r="AS104" s="50">
        <v>43769</v>
      </c>
      <c r="AT104" s="49" t="str">
        <f t="shared" si="9"/>
        <v>小于1年</v>
      </c>
    </row>
    <row r="105" s="31" customFormat="1" ht="15.75" customHeight="1" spans="1:46">
      <c r="A105" s="38">
        <v>104</v>
      </c>
      <c r="B105" s="38" t="s">
        <v>196</v>
      </c>
      <c r="C105" s="38" t="s">
        <v>68</v>
      </c>
      <c r="D105" s="38" t="s">
        <v>63</v>
      </c>
      <c r="E105" s="38" t="s">
        <v>69</v>
      </c>
      <c r="F105" s="38" t="s">
        <v>4</v>
      </c>
      <c r="G105" s="38" t="s">
        <v>6</v>
      </c>
      <c r="H105" s="38" t="s">
        <v>11</v>
      </c>
      <c r="I105" s="39">
        <v>43605</v>
      </c>
      <c r="J105" s="43"/>
      <c r="K105" s="44">
        <v>3974.77</v>
      </c>
      <c r="L105" s="44">
        <v>43.91</v>
      </c>
      <c r="M105" s="44">
        <v>3625</v>
      </c>
      <c r="N105" s="44"/>
      <c r="O105" s="44">
        <v>30.09</v>
      </c>
      <c r="P105" s="44"/>
      <c r="Q105" s="44"/>
      <c r="R105" s="44">
        <v>43.91</v>
      </c>
      <c r="S105" s="38"/>
      <c r="T105" s="38">
        <v>255.77</v>
      </c>
      <c r="U105" s="38">
        <v>20</v>
      </c>
      <c r="V105" s="38"/>
      <c r="W105" s="38"/>
      <c r="X105" s="38"/>
      <c r="Y105" s="38">
        <v>3625</v>
      </c>
      <c r="Z105" s="38"/>
      <c r="AA105" s="38">
        <v>30.09</v>
      </c>
      <c r="AB105" s="38"/>
      <c r="AC105" s="38"/>
      <c r="AD105" s="38"/>
      <c r="AE105" s="38"/>
      <c r="AF105" s="38">
        <v>255.77</v>
      </c>
      <c r="AG105" s="38">
        <v>20</v>
      </c>
      <c r="AH105" s="38"/>
      <c r="AI105" s="38"/>
      <c r="AJ105" s="38"/>
      <c r="AK105" s="38"/>
      <c r="AL105" s="46"/>
      <c r="AM105" s="38"/>
      <c r="AN105" s="38">
        <v>0</v>
      </c>
      <c r="AO105" s="38"/>
      <c r="AP105" s="49">
        <f t="shared" si="8"/>
        <v>43.91</v>
      </c>
      <c r="AQ105" s="49">
        <v>0</v>
      </c>
      <c r="AR105" s="49">
        <f t="shared" si="7"/>
        <v>43.91</v>
      </c>
      <c r="AS105" s="50">
        <v>43769</v>
      </c>
      <c r="AT105" s="49" t="str">
        <f t="shared" si="9"/>
        <v>小于1年</v>
      </c>
    </row>
    <row r="106" s="31" customFormat="1" ht="15.75" customHeight="1" spans="1:46">
      <c r="A106" s="38">
        <v>105</v>
      </c>
      <c r="B106" s="38" t="s">
        <v>197</v>
      </c>
      <c r="C106" s="38" t="s">
        <v>68</v>
      </c>
      <c r="D106" s="38" t="s">
        <v>63</v>
      </c>
      <c r="E106" s="38" t="s">
        <v>69</v>
      </c>
      <c r="F106" s="38" t="s">
        <v>4</v>
      </c>
      <c r="G106" s="38" t="s">
        <v>6</v>
      </c>
      <c r="H106" s="38" t="s">
        <v>11</v>
      </c>
      <c r="I106" s="39">
        <v>43605</v>
      </c>
      <c r="J106" s="43"/>
      <c r="K106" s="44">
        <v>16230.63</v>
      </c>
      <c r="L106" s="44">
        <v>175.64</v>
      </c>
      <c r="M106" s="44">
        <v>14738.5</v>
      </c>
      <c r="N106" s="44">
        <v>79.5</v>
      </c>
      <c r="O106" s="44">
        <v>120.36</v>
      </c>
      <c r="P106" s="44"/>
      <c r="Q106" s="44"/>
      <c r="R106" s="44">
        <v>175.64</v>
      </c>
      <c r="S106" s="38"/>
      <c r="T106" s="38">
        <v>1036.63</v>
      </c>
      <c r="U106" s="38">
        <v>80</v>
      </c>
      <c r="V106" s="38"/>
      <c r="W106" s="38"/>
      <c r="X106" s="38"/>
      <c r="Y106" s="38">
        <v>14738.5</v>
      </c>
      <c r="Z106" s="38">
        <v>79.5</v>
      </c>
      <c r="AA106" s="38">
        <v>120.36</v>
      </c>
      <c r="AB106" s="38"/>
      <c r="AC106" s="38"/>
      <c r="AD106" s="38"/>
      <c r="AE106" s="38"/>
      <c r="AF106" s="38">
        <v>1036.63</v>
      </c>
      <c r="AG106" s="38">
        <v>80</v>
      </c>
      <c r="AH106" s="38"/>
      <c r="AI106" s="38"/>
      <c r="AJ106" s="38"/>
      <c r="AK106" s="38"/>
      <c r="AL106" s="46"/>
      <c r="AM106" s="38"/>
      <c r="AN106" s="38">
        <v>0</v>
      </c>
      <c r="AO106" s="38"/>
      <c r="AP106" s="49">
        <f t="shared" si="8"/>
        <v>175.64</v>
      </c>
      <c r="AQ106" s="49">
        <v>0</v>
      </c>
      <c r="AR106" s="49">
        <f t="shared" si="7"/>
        <v>175.64</v>
      </c>
      <c r="AS106" s="50">
        <v>43769</v>
      </c>
      <c r="AT106" s="49" t="str">
        <f t="shared" si="9"/>
        <v>小于1年</v>
      </c>
    </row>
    <row r="107" s="31" customFormat="1" ht="15.75" customHeight="1" spans="1:46">
      <c r="A107" s="38">
        <v>106</v>
      </c>
      <c r="B107" s="38" t="s">
        <v>198</v>
      </c>
      <c r="C107" s="38" t="s">
        <v>68</v>
      </c>
      <c r="D107" s="38" t="s">
        <v>63</v>
      </c>
      <c r="E107" s="38" t="s">
        <v>69</v>
      </c>
      <c r="F107" s="38" t="s">
        <v>4</v>
      </c>
      <c r="G107" s="38" t="s">
        <v>6</v>
      </c>
      <c r="H107" s="38" t="s">
        <v>11</v>
      </c>
      <c r="I107" s="39">
        <v>43605</v>
      </c>
      <c r="J107" s="43"/>
      <c r="K107" s="44">
        <v>649.03</v>
      </c>
      <c r="L107" s="44">
        <v>43.91</v>
      </c>
      <c r="M107" s="44">
        <v>512</v>
      </c>
      <c r="N107" s="44"/>
      <c r="O107" s="44">
        <v>30.09</v>
      </c>
      <c r="P107" s="44"/>
      <c r="Q107" s="44"/>
      <c r="R107" s="44">
        <v>43.91</v>
      </c>
      <c r="S107" s="38"/>
      <c r="T107" s="38">
        <v>43.03</v>
      </c>
      <c r="U107" s="38">
        <v>20</v>
      </c>
      <c r="V107" s="38"/>
      <c r="W107" s="38"/>
      <c r="X107" s="38"/>
      <c r="Y107" s="38">
        <v>512</v>
      </c>
      <c r="Z107" s="38"/>
      <c r="AA107" s="38">
        <v>30.09</v>
      </c>
      <c r="AB107" s="38"/>
      <c r="AC107" s="38"/>
      <c r="AD107" s="38"/>
      <c r="AE107" s="38"/>
      <c r="AF107" s="38">
        <v>43.03</v>
      </c>
      <c r="AG107" s="38">
        <v>20</v>
      </c>
      <c r="AH107" s="38"/>
      <c r="AI107" s="38"/>
      <c r="AJ107" s="38"/>
      <c r="AK107" s="38"/>
      <c r="AL107" s="46"/>
      <c r="AM107" s="38"/>
      <c r="AN107" s="38">
        <v>0</v>
      </c>
      <c r="AO107" s="38"/>
      <c r="AP107" s="49">
        <f t="shared" si="8"/>
        <v>43.91</v>
      </c>
      <c r="AQ107" s="49">
        <v>0</v>
      </c>
      <c r="AR107" s="49">
        <f t="shared" si="7"/>
        <v>43.91</v>
      </c>
      <c r="AS107" s="50">
        <v>43769</v>
      </c>
      <c r="AT107" s="49" t="str">
        <f t="shared" si="9"/>
        <v>小于1年</v>
      </c>
    </row>
    <row r="108" s="31" customFormat="1" ht="15.75" customHeight="1" spans="1:46">
      <c r="A108" s="38">
        <v>107</v>
      </c>
      <c r="B108" s="38" t="s">
        <v>199</v>
      </c>
      <c r="C108" s="38" t="s">
        <v>68</v>
      </c>
      <c r="D108" s="38" t="s">
        <v>63</v>
      </c>
      <c r="E108" s="38" t="s">
        <v>69</v>
      </c>
      <c r="F108" s="38" t="s">
        <v>4</v>
      </c>
      <c r="G108" s="38" t="s">
        <v>6</v>
      </c>
      <c r="H108" s="38" t="s">
        <v>11</v>
      </c>
      <c r="I108" s="39">
        <v>43605</v>
      </c>
      <c r="J108" s="43"/>
      <c r="K108" s="44">
        <v>26387.12</v>
      </c>
      <c r="L108" s="44">
        <v>307.37</v>
      </c>
      <c r="M108" s="44">
        <v>24041</v>
      </c>
      <c r="N108" s="44"/>
      <c r="O108" s="44">
        <v>210.63</v>
      </c>
      <c r="P108" s="44"/>
      <c r="Q108" s="44"/>
      <c r="R108" s="44">
        <v>307.37</v>
      </c>
      <c r="S108" s="38"/>
      <c r="T108" s="38">
        <v>1688.12</v>
      </c>
      <c r="U108" s="38">
        <v>140</v>
      </c>
      <c r="V108" s="38"/>
      <c r="W108" s="38"/>
      <c r="X108" s="38"/>
      <c r="Y108" s="38">
        <v>24041</v>
      </c>
      <c r="Z108" s="38"/>
      <c r="AA108" s="38">
        <v>210.63</v>
      </c>
      <c r="AB108" s="38"/>
      <c r="AC108" s="38"/>
      <c r="AD108" s="38"/>
      <c r="AE108" s="38"/>
      <c r="AF108" s="38">
        <v>1688.12</v>
      </c>
      <c r="AG108" s="38">
        <v>140</v>
      </c>
      <c r="AH108" s="38"/>
      <c r="AI108" s="38"/>
      <c r="AJ108" s="38"/>
      <c r="AK108" s="38"/>
      <c r="AL108" s="46"/>
      <c r="AM108" s="38"/>
      <c r="AN108" s="38">
        <v>0</v>
      </c>
      <c r="AO108" s="38"/>
      <c r="AP108" s="49">
        <f t="shared" si="8"/>
        <v>307.37</v>
      </c>
      <c r="AQ108" s="49">
        <v>0</v>
      </c>
      <c r="AR108" s="49">
        <f t="shared" si="7"/>
        <v>307.37</v>
      </c>
      <c r="AS108" s="50">
        <v>43769</v>
      </c>
      <c r="AT108" s="49" t="str">
        <f t="shared" si="9"/>
        <v>小于1年</v>
      </c>
    </row>
    <row r="109" s="31" customFormat="1" ht="15.75" customHeight="1" spans="1:46">
      <c r="A109" s="38">
        <v>108</v>
      </c>
      <c r="B109" s="38" t="s">
        <v>200</v>
      </c>
      <c r="C109" s="38" t="s">
        <v>68</v>
      </c>
      <c r="D109" s="38" t="s">
        <v>63</v>
      </c>
      <c r="E109" s="38" t="s">
        <v>69</v>
      </c>
      <c r="F109" s="38" t="s">
        <v>4</v>
      </c>
      <c r="G109" s="38" t="s">
        <v>6</v>
      </c>
      <c r="H109" s="38" t="s">
        <v>11</v>
      </c>
      <c r="I109" s="39">
        <v>43636</v>
      </c>
      <c r="J109" s="43"/>
      <c r="K109" s="44">
        <v>18011.18</v>
      </c>
      <c r="L109" s="44">
        <v>245</v>
      </c>
      <c r="M109" s="44">
        <v>16567.96</v>
      </c>
      <c r="N109" s="44">
        <v>37.44</v>
      </c>
      <c r="O109" s="44"/>
      <c r="P109" s="44"/>
      <c r="Q109" s="44"/>
      <c r="R109" s="44">
        <v>245</v>
      </c>
      <c r="S109" s="38"/>
      <c r="T109" s="38">
        <v>1160.78</v>
      </c>
      <c r="U109" s="38"/>
      <c r="V109" s="38"/>
      <c r="W109" s="38"/>
      <c r="X109" s="38"/>
      <c r="Y109" s="38">
        <v>16567.96</v>
      </c>
      <c r="Z109" s="38">
        <v>37.44</v>
      </c>
      <c r="AA109" s="38"/>
      <c r="AB109" s="38"/>
      <c r="AC109" s="38"/>
      <c r="AD109" s="38"/>
      <c r="AE109" s="38"/>
      <c r="AF109" s="38">
        <v>1160.78</v>
      </c>
      <c r="AG109" s="38"/>
      <c r="AH109" s="38"/>
      <c r="AI109" s="38"/>
      <c r="AJ109" s="38"/>
      <c r="AK109" s="38"/>
      <c r="AL109" s="46"/>
      <c r="AM109" s="38"/>
      <c r="AN109" s="38">
        <v>0</v>
      </c>
      <c r="AO109" s="38"/>
      <c r="AP109" s="49">
        <f t="shared" si="8"/>
        <v>245</v>
      </c>
      <c r="AQ109" s="49">
        <v>0</v>
      </c>
      <c r="AR109" s="49">
        <f t="shared" si="7"/>
        <v>245</v>
      </c>
      <c r="AS109" s="50">
        <v>43769</v>
      </c>
      <c r="AT109" s="49" t="str">
        <f t="shared" si="9"/>
        <v>小于1年</v>
      </c>
    </row>
    <row r="110" s="31" customFormat="1" ht="15.75" customHeight="1" spans="1:46">
      <c r="A110" s="38">
        <v>109</v>
      </c>
      <c r="B110" s="38" t="s">
        <v>201</v>
      </c>
      <c r="C110" s="38" t="s">
        <v>68</v>
      </c>
      <c r="D110" s="38" t="s">
        <v>63</v>
      </c>
      <c r="E110" s="38" t="s">
        <v>69</v>
      </c>
      <c r="F110" s="38" t="s">
        <v>4</v>
      </c>
      <c r="G110" s="38" t="s">
        <v>6</v>
      </c>
      <c r="H110" s="38" t="s">
        <v>11</v>
      </c>
      <c r="I110" s="39">
        <v>43758</v>
      </c>
      <c r="J110" s="43"/>
      <c r="K110" s="44">
        <v>1789.33</v>
      </c>
      <c r="L110" s="44">
        <v>43.91</v>
      </c>
      <c r="M110" s="44">
        <v>1580</v>
      </c>
      <c r="N110" s="44"/>
      <c r="O110" s="44">
        <v>30.09</v>
      </c>
      <c r="P110" s="44"/>
      <c r="Q110" s="44"/>
      <c r="R110" s="44">
        <v>43.91</v>
      </c>
      <c r="S110" s="38"/>
      <c r="T110" s="38">
        <v>115.33</v>
      </c>
      <c r="U110" s="38">
        <v>20</v>
      </c>
      <c r="V110" s="38"/>
      <c r="W110" s="38"/>
      <c r="X110" s="38"/>
      <c r="Y110" s="38">
        <v>1580</v>
      </c>
      <c r="Z110" s="38"/>
      <c r="AA110" s="38">
        <v>30.09</v>
      </c>
      <c r="AB110" s="38"/>
      <c r="AC110" s="38"/>
      <c r="AD110" s="38"/>
      <c r="AE110" s="38"/>
      <c r="AF110" s="38">
        <v>115.33</v>
      </c>
      <c r="AG110" s="38">
        <v>20</v>
      </c>
      <c r="AH110" s="38"/>
      <c r="AI110" s="38"/>
      <c r="AJ110" s="38"/>
      <c r="AK110" s="38"/>
      <c r="AL110" s="46"/>
      <c r="AM110" s="38"/>
      <c r="AN110" s="38">
        <v>0</v>
      </c>
      <c r="AO110" s="38"/>
      <c r="AP110" s="49">
        <f t="shared" si="8"/>
        <v>43.91</v>
      </c>
      <c r="AQ110" s="49">
        <v>0</v>
      </c>
      <c r="AR110" s="49">
        <f t="shared" si="7"/>
        <v>43.91</v>
      </c>
      <c r="AS110" s="50">
        <v>43769</v>
      </c>
      <c r="AT110" s="49" t="str">
        <f t="shared" si="9"/>
        <v>小于1年</v>
      </c>
    </row>
    <row r="111" s="31" customFormat="1" spans="1:46">
      <c r="A111" s="38">
        <v>110</v>
      </c>
      <c r="B111" s="38" t="s">
        <v>202</v>
      </c>
      <c r="C111" s="38" t="s">
        <v>78</v>
      </c>
      <c r="D111" s="38" t="s">
        <v>63</v>
      </c>
      <c r="E111" s="38" t="s">
        <v>66</v>
      </c>
      <c r="F111" s="38" t="s">
        <v>4</v>
      </c>
      <c r="G111" s="38" t="s">
        <v>20</v>
      </c>
      <c r="H111" s="38" t="s">
        <v>11</v>
      </c>
      <c r="I111" s="39">
        <v>43743</v>
      </c>
      <c r="J111" s="43">
        <v>1</v>
      </c>
      <c r="K111" s="44">
        <v>3984.81</v>
      </c>
      <c r="L111" s="44">
        <v>100</v>
      </c>
      <c r="M111" s="44">
        <v>3571.43</v>
      </c>
      <c r="N111" s="44"/>
      <c r="O111" s="44"/>
      <c r="P111" s="44"/>
      <c r="Q111" s="44">
        <v>60.71</v>
      </c>
      <c r="R111" s="44">
        <v>100</v>
      </c>
      <c r="S111" s="38"/>
      <c r="T111" s="38">
        <v>252.67</v>
      </c>
      <c r="U111" s="38"/>
      <c r="V111" s="38"/>
      <c r="W111" s="38"/>
      <c r="X111" s="38"/>
      <c r="Y111" s="38">
        <v>3571.43</v>
      </c>
      <c r="Z111" s="38"/>
      <c r="AA111" s="38"/>
      <c r="AB111" s="38"/>
      <c r="AC111" s="38">
        <v>60.71</v>
      </c>
      <c r="AD111" s="38"/>
      <c r="AE111" s="38"/>
      <c r="AF111" s="38">
        <v>252.67</v>
      </c>
      <c r="AG111" s="38"/>
      <c r="AH111" s="38"/>
      <c r="AI111" s="38"/>
      <c r="AJ111" s="38"/>
      <c r="AK111" s="38"/>
      <c r="AL111" s="46"/>
      <c r="AM111" s="38"/>
      <c r="AN111" s="38">
        <v>0</v>
      </c>
      <c r="AO111" s="38"/>
      <c r="AP111" s="49">
        <f t="shared" si="8"/>
        <v>100</v>
      </c>
      <c r="AQ111" s="49">
        <v>0</v>
      </c>
      <c r="AR111" s="49">
        <f t="shared" si="7"/>
        <v>100</v>
      </c>
      <c r="AS111" s="50">
        <v>43769</v>
      </c>
      <c r="AT111" s="49" t="str">
        <f t="shared" si="9"/>
        <v>小于1年</v>
      </c>
    </row>
    <row r="112" s="31" customFormat="1" ht="15.75" customHeight="1" spans="1:46">
      <c r="A112" s="38">
        <v>111</v>
      </c>
      <c r="B112" s="38" t="s">
        <v>61</v>
      </c>
      <c r="C112" s="38" t="s">
        <v>68</v>
      </c>
      <c r="D112" s="38" t="s">
        <v>63</v>
      </c>
      <c r="E112" s="38" t="s">
        <v>64</v>
      </c>
      <c r="F112" s="38" t="s">
        <v>4</v>
      </c>
      <c r="G112" s="38" t="s">
        <v>20</v>
      </c>
      <c r="H112" s="38" t="s">
        <v>11</v>
      </c>
      <c r="I112" s="39">
        <v>43132</v>
      </c>
      <c r="J112" s="43">
        <v>171</v>
      </c>
      <c r="K112" s="44">
        <v>1086173.52</v>
      </c>
      <c r="L112" s="44">
        <v>51600</v>
      </c>
      <c r="M112" s="44">
        <v>721839.37</v>
      </c>
      <c r="N112" s="44">
        <v>2258.7</v>
      </c>
      <c r="O112" s="44">
        <v>181123.69</v>
      </c>
      <c r="P112" s="44">
        <v>48853.64</v>
      </c>
      <c r="Q112" s="44">
        <v>450.1</v>
      </c>
      <c r="R112" s="44">
        <v>51600</v>
      </c>
      <c r="S112" s="38">
        <v>10500</v>
      </c>
      <c r="T112" s="38">
        <v>68918.02</v>
      </c>
      <c r="U112" s="38">
        <v>630</v>
      </c>
      <c r="V112" s="38"/>
      <c r="W112" s="38"/>
      <c r="X112" s="38"/>
      <c r="Y112" s="38">
        <v>721839.37</v>
      </c>
      <c r="Z112" s="38">
        <v>2258.7</v>
      </c>
      <c r="AA112" s="38">
        <v>181123.69</v>
      </c>
      <c r="AB112" s="38">
        <v>48853.64</v>
      </c>
      <c r="AC112" s="38">
        <v>450.1</v>
      </c>
      <c r="AD112" s="38"/>
      <c r="AE112" s="38">
        <v>10500</v>
      </c>
      <c r="AF112" s="38">
        <v>68918.02</v>
      </c>
      <c r="AG112" s="38">
        <v>630</v>
      </c>
      <c r="AH112" s="38"/>
      <c r="AI112" s="38"/>
      <c r="AJ112" s="38"/>
      <c r="AK112" s="38"/>
      <c r="AL112" s="46"/>
      <c r="AM112" s="38">
        <v>3886</v>
      </c>
      <c r="AN112" s="38">
        <v>0</v>
      </c>
      <c r="AO112" s="38"/>
      <c r="AP112" s="49">
        <f t="shared" si="8"/>
        <v>47714</v>
      </c>
      <c r="AQ112" s="49">
        <v>0</v>
      </c>
      <c r="AR112" s="49">
        <f t="shared" si="7"/>
        <v>47714</v>
      </c>
      <c r="AS112" s="50">
        <v>43769</v>
      </c>
      <c r="AT112" s="49" t="str">
        <f t="shared" si="9"/>
        <v>1-2年</v>
      </c>
    </row>
    <row r="113" s="31" customFormat="1" spans="1:46">
      <c r="A113" s="38">
        <v>112</v>
      </c>
      <c r="B113" s="38" t="s">
        <v>203</v>
      </c>
      <c r="C113" s="38" t="s">
        <v>92</v>
      </c>
      <c r="D113" s="38" t="s">
        <v>63</v>
      </c>
      <c r="E113" s="38" t="s">
        <v>66</v>
      </c>
      <c r="F113" s="38" t="s">
        <v>4</v>
      </c>
      <c r="G113" s="38" t="s">
        <v>20</v>
      </c>
      <c r="H113" s="38" t="s">
        <v>11</v>
      </c>
      <c r="I113" s="39">
        <v>43221</v>
      </c>
      <c r="J113" s="43">
        <v>2</v>
      </c>
      <c r="K113" s="44">
        <v>53400</v>
      </c>
      <c r="L113" s="44">
        <v>7286.79</v>
      </c>
      <c r="M113" s="44">
        <v>36341.41</v>
      </c>
      <c r="N113" s="44">
        <v>1570.41</v>
      </c>
      <c r="O113" s="44">
        <v>3258.34</v>
      </c>
      <c r="P113" s="44">
        <v>1200</v>
      </c>
      <c r="Q113" s="44">
        <v>668.41</v>
      </c>
      <c r="R113" s="44">
        <v>7286.79</v>
      </c>
      <c r="S113" s="38"/>
      <c r="T113" s="38">
        <v>3022.64</v>
      </c>
      <c r="U113" s="38">
        <v>52</v>
      </c>
      <c r="V113" s="38"/>
      <c r="W113" s="38"/>
      <c r="X113" s="38"/>
      <c r="Y113" s="38">
        <v>36341.41</v>
      </c>
      <c r="Z113" s="38">
        <v>1570.41</v>
      </c>
      <c r="AA113" s="38">
        <v>3258.34</v>
      </c>
      <c r="AB113" s="38">
        <v>1200</v>
      </c>
      <c r="AC113" s="38">
        <v>668.41</v>
      </c>
      <c r="AD113" s="38"/>
      <c r="AE113" s="38"/>
      <c r="AF113" s="38">
        <v>3022.64</v>
      </c>
      <c r="AG113" s="38">
        <v>52</v>
      </c>
      <c r="AH113" s="38"/>
      <c r="AI113" s="38"/>
      <c r="AJ113" s="38"/>
      <c r="AK113" s="38"/>
      <c r="AL113" s="46"/>
      <c r="AM113" s="38"/>
      <c r="AN113" s="38">
        <v>0</v>
      </c>
      <c r="AO113" s="38">
        <v>442.7</v>
      </c>
      <c r="AP113" s="49">
        <f t="shared" si="8"/>
        <v>6844.09</v>
      </c>
      <c r="AQ113" s="49">
        <f>ROUND(AP113*20%,2)</f>
        <v>1368.82</v>
      </c>
      <c r="AR113" s="49">
        <f t="shared" si="7"/>
        <v>5475.27</v>
      </c>
      <c r="AS113" s="50">
        <v>43769</v>
      </c>
      <c r="AT113" s="49" t="str">
        <f t="shared" si="9"/>
        <v>1-2年</v>
      </c>
    </row>
    <row r="114" s="31" customFormat="1" ht="15.75" customHeight="1" spans="1:46">
      <c r="A114" s="38">
        <v>113</v>
      </c>
      <c r="B114" s="38" t="s">
        <v>204</v>
      </c>
      <c r="C114" s="38" t="s">
        <v>205</v>
      </c>
      <c r="D114" s="38" t="s">
        <v>63</v>
      </c>
      <c r="E114" s="38" t="s">
        <v>206</v>
      </c>
      <c r="F114" s="38" t="s">
        <v>4</v>
      </c>
      <c r="G114" s="38" t="s">
        <v>28</v>
      </c>
      <c r="H114" s="38" t="s">
        <v>28</v>
      </c>
      <c r="I114" s="39">
        <v>43746</v>
      </c>
      <c r="J114" s="43"/>
      <c r="K114" s="44">
        <v>5800</v>
      </c>
      <c r="L114" s="44">
        <v>5800</v>
      </c>
      <c r="M114" s="44"/>
      <c r="N114" s="44"/>
      <c r="O114" s="44"/>
      <c r="P114" s="44"/>
      <c r="Q114" s="44"/>
      <c r="R114" s="44">
        <v>5800</v>
      </c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46"/>
      <c r="AM114" s="38"/>
      <c r="AN114" s="38">
        <f>IF(D114="差额发票",ROUND(R114/1.05*5.77%,2),IF(D114="全额发票",ROUND(K114/1.06*6.77%,2)))</f>
        <v>370.43</v>
      </c>
      <c r="AO114" s="38"/>
      <c r="AP114" s="49">
        <f t="shared" si="8"/>
        <v>5429.57</v>
      </c>
      <c r="AQ114" s="49">
        <v>0</v>
      </c>
      <c r="AR114" s="49">
        <f t="shared" si="7"/>
        <v>5429.57</v>
      </c>
      <c r="AS114" s="50">
        <v>43769</v>
      </c>
      <c r="AT114" s="49" t="str">
        <f t="shared" si="9"/>
        <v>小于1年</v>
      </c>
    </row>
    <row r="115" s="31" customFormat="1" ht="15.75" customHeight="1" spans="1:46">
      <c r="A115" s="38">
        <v>114</v>
      </c>
      <c r="B115" s="38" t="s">
        <v>204</v>
      </c>
      <c r="C115" s="38" t="s">
        <v>205</v>
      </c>
      <c r="D115" s="38" t="s">
        <v>63</v>
      </c>
      <c r="E115" s="38" t="s">
        <v>206</v>
      </c>
      <c r="F115" s="38" t="s">
        <v>4</v>
      </c>
      <c r="G115" s="38" t="s">
        <v>28</v>
      </c>
      <c r="H115" s="38" t="s">
        <v>28</v>
      </c>
      <c r="I115" s="39">
        <v>43752</v>
      </c>
      <c r="J115" s="43"/>
      <c r="K115" s="44">
        <v>5800</v>
      </c>
      <c r="L115" s="44">
        <v>5800</v>
      </c>
      <c r="M115" s="44"/>
      <c r="N115" s="44"/>
      <c r="O115" s="44"/>
      <c r="P115" s="44"/>
      <c r="Q115" s="44"/>
      <c r="R115" s="44">
        <v>5800</v>
      </c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46"/>
      <c r="AM115" s="38"/>
      <c r="AN115" s="38">
        <f>IF(D115="差额发票",ROUND(R115/1.05*5.77%,2),IF(D115="全额发票",ROUND(K115/1.06*6.77%,2)))</f>
        <v>370.43</v>
      </c>
      <c r="AO115" s="38"/>
      <c r="AP115" s="49">
        <f t="shared" si="8"/>
        <v>5429.57</v>
      </c>
      <c r="AQ115" s="49">
        <v>0</v>
      </c>
      <c r="AR115" s="49">
        <f t="shared" si="7"/>
        <v>5429.57</v>
      </c>
      <c r="AS115" s="50">
        <v>43769</v>
      </c>
      <c r="AT115" s="49" t="str">
        <f t="shared" si="9"/>
        <v>小于1年</v>
      </c>
    </row>
    <row r="116" s="31" customFormat="1" ht="15.75" customHeight="1" spans="1:46">
      <c r="A116" s="38">
        <v>115</v>
      </c>
      <c r="B116" s="38" t="s">
        <v>204</v>
      </c>
      <c r="C116" s="38" t="s">
        <v>205</v>
      </c>
      <c r="D116" s="38" t="s">
        <v>63</v>
      </c>
      <c r="E116" s="38" t="s">
        <v>206</v>
      </c>
      <c r="F116" s="38" t="s">
        <v>4</v>
      </c>
      <c r="G116" s="38" t="s">
        <v>28</v>
      </c>
      <c r="H116" s="38" t="s">
        <v>28</v>
      </c>
      <c r="I116" s="39">
        <v>43753</v>
      </c>
      <c r="J116" s="43"/>
      <c r="K116" s="44">
        <v>5800</v>
      </c>
      <c r="L116" s="44">
        <v>5800</v>
      </c>
      <c r="M116" s="44"/>
      <c r="N116" s="44"/>
      <c r="O116" s="44"/>
      <c r="P116" s="44"/>
      <c r="Q116" s="44"/>
      <c r="R116" s="44">
        <v>5800</v>
      </c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46"/>
      <c r="AM116" s="38"/>
      <c r="AN116" s="38">
        <f>IF(D116="差额发票",ROUND(R116/1.05*5.77%,2),IF(D116="全额发票",ROUND(K116/1.06*6.77%,2)))</f>
        <v>370.43</v>
      </c>
      <c r="AO116" s="38"/>
      <c r="AP116" s="49">
        <f t="shared" si="8"/>
        <v>5429.57</v>
      </c>
      <c r="AQ116" s="49">
        <v>0</v>
      </c>
      <c r="AR116" s="49">
        <f t="shared" si="7"/>
        <v>5429.57</v>
      </c>
      <c r="AS116" s="50">
        <v>43769</v>
      </c>
      <c r="AT116" s="49" t="str">
        <f t="shared" si="9"/>
        <v>小于1年</v>
      </c>
    </row>
    <row r="117" s="31" customFormat="1" ht="15.75" customHeight="1" spans="1:46">
      <c r="A117" s="38">
        <v>116</v>
      </c>
      <c r="B117" s="38" t="s">
        <v>207</v>
      </c>
      <c r="C117" s="38" t="s">
        <v>205</v>
      </c>
      <c r="D117" s="38" t="s">
        <v>63</v>
      </c>
      <c r="E117" s="38" t="s">
        <v>206</v>
      </c>
      <c r="F117" s="38" t="s">
        <v>4</v>
      </c>
      <c r="G117" s="38" t="s">
        <v>28</v>
      </c>
      <c r="H117" s="38" t="s">
        <v>28</v>
      </c>
      <c r="I117" s="39">
        <v>43756</v>
      </c>
      <c r="J117" s="43"/>
      <c r="K117" s="44">
        <v>9800</v>
      </c>
      <c r="L117" s="44">
        <v>9800</v>
      </c>
      <c r="M117" s="44"/>
      <c r="N117" s="44"/>
      <c r="O117" s="44"/>
      <c r="P117" s="44"/>
      <c r="Q117" s="44"/>
      <c r="R117" s="44">
        <v>9800</v>
      </c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46"/>
      <c r="AM117" s="38"/>
      <c r="AN117" s="38">
        <f>IF(D117="差额发票",ROUND(R117/1.05*5.77%,2),IF(D117="全额发票",ROUND(K117/1.06*6.77%,2)))</f>
        <v>625.91</v>
      </c>
      <c r="AO117" s="38"/>
      <c r="AP117" s="49">
        <f t="shared" si="8"/>
        <v>9174.09</v>
      </c>
      <c r="AQ117" s="49">
        <v>0</v>
      </c>
      <c r="AR117" s="49">
        <f t="shared" si="7"/>
        <v>9174.09</v>
      </c>
      <c r="AS117" s="50">
        <v>43769</v>
      </c>
      <c r="AT117" s="49" t="str">
        <f t="shared" si="9"/>
        <v>小于1年</v>
      </c>
    </row>
    <row r="118" s="31" customFormat="1" ht="15.75" customHeight="1" spans="1:46">
      <c r="A118" s="38">
        <v>117</v>
      </c>
      <c r="B118" s="38" t="s">
        <v>208</v>
      </c>
      <c r="C118" s="38" t="s">
        <v>205</v>
      </c>
      <c r="D118" s="38" t="s">
        <v>63</v>
      </c>
      <c r="E118" s="38" t="s">
        <v>206</v>
      </c>
      <c r="F118" s="38" t="s">
        <v>4</v>
      </c>
      <c r="G118" s="38" t="s">
        <v>28</v>
      </c>
      <c r="H118" s="38" t="s">
        <v>28</v>
      </c>
      <c r="I118" s="39">
        <v>43755</v>
      </c>
      <c r="J118" s="43"/>
      <c r="K118" s="44">
        <v>9800</v>
      </c>
      <c r="L118" s="44">
        <v>9800</v>
      </c>
      <c r="M118" s="44"/>
      <c r="N118" s="44"/>
      <c r="O118" s="44"/>
      <c r="P118" s="44"/>
      <c r="Q118" s="44"/>
      <c r="R118" s="44">
        <v>9800</v>
      </c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46"/>
      <c r="AM118" s="38"/>
      <c r="AN118" s="38">
        <f>IF(D118="差额发票",ROUND(R118/1.05*5.77%,2),IF(D118="全额发票",ROUND(K118/1.06*6.77%,2)))</f>
        <v>625.91</v>
      </c>
      <c r="AO118" s="38"/>
      <c r="AP118" s="49">
        <f t="shared" si="8"/>
        <v>9174.09</v>
      </c>
      <c r="AQ118" s="49">
        <v>0</v>
      </c>
      <c r="AR118" s="49">
        <f t="shared" si="7"/>
        <v>9174.09</v>
      </c>
      <c r="AS118" s="50">
        <v>43769</v>
      </c>
      <c r="AT118" s="49" t="str">
        <f t="shared" si="9"/>
        <v>小于1年</v>
      </c>
    </row>
    <row r="119" s="31" customFormat="1" ht="15.75" customHeight="1" spans="1:46">
      <c r="A119" s="38">
        <v>118</v>
      </c>
      <c r="B119" s="38" t="s">
        <v>209</v>
      </c>
      <c r="C119" s="38" t="s">
        <v>48</v>
      </c>
      <c r="D119" s="38" t="s">
        <v>63</v>
      </c>
      <c r="E119" s="38" t="s">
        <v>66</v>
      </c>
      <c r="F119" s="38" t="s">
        <v>4</v>
      </c>
      <c r="G119" s="38" t="s">
        <v>7</v>
      </c>
      <c r="H119" s="38" t="s">
        <v>9</v>
      </c>
      <c r="I119" s="39">
        <v>43313</v>
      </c>
      <c r="J119" s="43">
        <v>124</v>
      </c>
      <c r="K119" s="44">
        <v>2108</v>
      </c>
      <c r="L119" s="44">
        <v>2108</v>
      </c>
      <c r="M119" s="44"/>
      <c r="N119" s="44"/>
      <c r="O119" s="44"/>
      <c r="P119" s="44"/>
      <c r="Q119" s="44"/>
      <c r="R119" s="44"/>
      <c r="S119" s="38"/>
      <c r="T119" s="38"/>
      <c r="U119" s="38">
        <v>2108</v>
      </c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>
        <v>2144</v>
      </c>
      <c r="AH119" s="38"/>
      <c r="AI119" s="38"/>
      <c r="AJ119" s="38"/>
      <c r="AK119" s="38"/>
      <c r="AL119" s="46"/>
      <c r="AM119" s="38"/>
      <c r="AN119" s="38">
        <v>0</v>
      </c>
      <c r="AO119" s="38"/>
      <c r="AP119" s="49">
        <f t="shared" si="8"/>
        <v>-36</v>
      </c>
      <c r="AQ119" s="49">
        <v>0</v>
      </c>
      <c r="AR119" s="49">
        <f t="shared" si="7"/>
        <v>-36</v>
      </c>
      <c r="AS119" s="50">
        <v>43769</v>
      </c>
      <c r="AT119" s="49" t="str">
        <f t="shared" si="9"/>
        <v>1-2年</v>
      </c>
    </row>
    <row r="120" s="31" customFormat="1" ht="15.75" customHeight="1" spans="1:46">
      <c r="A120" s="38">
        <v>119</v>
      </c>
      <c r="B120" s="38" t="s">
        <v>210</v>
      </c>
      <c r="C120" s="38" t="s">
        <v>78</v>
      </c>
      <c r="D120" s="38" t="s">
        <v>79</v>
      </c>
      <c r="E120" s="38" t="s">
        <v>155</v>
      </c>
      <c r="F120" s="38" t="s">
        <v>4</v>
      </c>
      <c r="G120" s="38" t="s">
        <v>14</v>
      </c>
      <c r="H120" s="38" t="s">
        <v>9</v>
      </c>
      <c r="I120" s="39">
        <v>42705</v>
      </c>
      <c r="J120" s="43">
        <v>7</v>
      </c>
      <c r="K120" s="44">
        <v>27962</v>
      </c>
      <c r="L120" s="44">
        <v>560</v>
      </c>
      <c r="M120" s="44">
        <v>27146</v>
      </c>
      <c r="N120" s="44"/>
      <c r="O120" s="44"/>
      <c r="P120" s="44"/>
      <c r="Q120" s="44"/>
      <c r="R120" s="44">
        <v>800</v>
      </c>
      <c r="S120" s="38"/>
      <c r="T120" s="38"/>
      <c r="U120" s="38"/>
      <c r="V120" s="38"/>
      <c r="W120" s="38"/>
      <c r="X120" s="38">
        <v>16</v>
      </c>
      <c r="Y120" s="38">
        <v>27146</v>
      </c>
      <c r="Z120" s="38"/>
      <c r="AA120" s="38"/>
      <c r="AB120" s="38"/>
      <c r="AC120" s="38"/>
      <c r="AD120" s="38">
        <v>0</v>
      </c>
      <c r="AE120" s="38"/>
      <c r="AF120" s="38"/>
      <c r="AG120" s="38"/>
      <c r="AH120" s="38"/>
      <c r="AI120" s="38"/>
      <c r="AJ120" s="38">
        <v>0</v>
      </c>
      <c r="AK120" s="38">
        <v>16</v>
      </c>
      <c r="AL120" s="46"/>
      <c r="AM120" s="38"/>
      <c r="AN120" s="38">
        <f>IF(D120="差额发票",ROUND(R120/1.05*5.77%,2),IF(D120="全额发票",ROUND(K120/1.06*6.77%,2)))</f>
        <v>43.96</v>
      </c>
      <c r="AO120" s="38"/>
      <c r="AP120" s="49">
        <v>0</v>
      </c>
      <c r="AQ120" s="49">
        <v>0</v>
      </c>
      <c r="AR120" s="49">
        <f t="shared" si="7"/>
        <v>0</v>
      </c>
      <c r="AS120" s="50">
        <v>43769</v>
      </c>
      <c r="AT120" s="49" t="str">
        <f t="shared" si="9"/>
        <v>2-3年</v>
      </c>
    </row>
    <row r="121" s="31" customFormat="1" ht="15.75" customHeight="1" spans="1:46">
      <c r="A121" s="38">
        <v>120</v>
      </c>
      <c r="B121" s="38" t="s">
        <v>211</v>
      </c>
      <c r="C121" s="38" t="s">
        <v>92</v>
      </c>
      <c r="D121" s="38" t="s">
        <v>63</v>
      </c>
      <c r="E121" s="38" t="s">
        <v>66</v>
      </c>
      <c r="F121" s="38" t="s">
        <v>4</v>
      </c>
      <c r="G121" s="38" t="s">
        <v>28</v>
      </c>
      <c r="H121" s="38" t="s">
        <v>9</v>
      </c>
      <c r="I121" s="39">
        <v>43432</v>
      </c>
      <c r="J121" s="43">
        <v>14</v>
      </c>
      <c r="K121" s="44">
        <v>60076.39</v>
      </c>
      <c r="L121" s="44">
        <v>10461.53</v>
      </c>
      <c r="M121" s="44">
        <v>44921.04</v>
      </c>
      <c r="N121" s="44"/>
      <c r="O121" s="44"/>
      <c r="P121" s="44"/>
      <c r="Q121" s="44">
        <v>872.54</v>
      </c>
      <c r="R121" s="44">
        <v>10461.53</v>
      </c>
      <c r="S121" s="38"/>
      <c r="T121" s="38">
        <v>3809.28</v>
      </c>
      <c r="U121" s="38"/>
      <c r="V121" s="38"/>
      <c r="W121" s="38"/>
      <c r="X121" s="38">
        <v>12</v>
      </c>
      <c r="Y121" s="38">
        <v>44921.04</v>
      </c>
      <c r="Z121" s="38"/>
      <c r="AA121" s="38"/>
      <c r="AB121" s="38"/>
      <c r="AC121" s="38">
        <v>872.54</v>
      </c>
      <c r="AD121" s="38">
        <v>0</v>
      </c>
      <c r="AE121" s="38"/>
      <c r="AF121" s="38">
        <v>3809.28</v>
      </c>
      <c r="AG121" s="38"/>
      <c r="AH121" s="38"/>
      <c r="AI121" s="38"/>
      <c r="AJ121" s="38"/>
      <c r="AK121" s="38">
        <v>12</v>
      </c>
      <c r="AL121" s="46"/>
      <c r="AM121" s="38"/>
      <c r="AN121" s="38">
        <v>0</v>
      </c>
      <c r="AO121" s="38"/>
      <c r="AP121" s="49">
        <f>ROUND(R121+S121+T121+U121+V121+W121+X121-AE121-AF121-AG121-AH121-AI121-AJ121-AK121-AM121-AN121-AO121,2)</f>
        <v>10461.53</v>
      </c>
      <c r="AQ121" s="49">
        <f>ROUND(AP121*20%,2)</f>
        <v>2092.31</v>
      </c>
      <c r="AR121" s="49">
        <f t="shared" si="7"/>
        <v>8369.22</v>
      </c>
      <c r="AS121" s="50">
        <v>43769</v>
      </c>
      <c r="AT121" s="49" t="str">
        <f t="shared" si="9"/>
        <v>小于1年</v>
      </c>
    </row>
    <row r="122" s="31" customFormat="1" ht="15.75" customHeight="1" spans="1:46">
      <c r="A122" s="38">
        <v>121</v>
      </c>
      <c r="B122" s="38" t="s">
        <v>212</v>
      </c>
      <c r="C122" s="38" t="s">
        <v>92</v>
      </c>
      <c r="D122" s="38" t="s">
        <v>63</v>
      </c>
      <c r="E122" s="38" t="s">
        <v>66</v>
      </c>
      <c r="F122" s="38" t="s">
        <v>4</v>
      </c>
      <c r="G122" s="38" t="s">
        <v>28</v>
      </c>
      <c r="H122" s="38" t="s">
        <v>9</v>
      </c>
      <c r="I122" s="39">
        <v>43432</v>
      </c>
      <c r="J122" s="43">
        <v>11</v>
      </c>
      <c r="K122" s="44">
        <v>26265.8</v>
      </c>
      <c r="L122" s="44">
        <v>0</v>
      </c>
      <c r="M122" s="44"/>
      <c r="N122" s="44"/>
      <c r="O122" s="44">
        <v>18000.4</v>
      </c>
      <c r="P122" s="44">
        <v>6600</v>
      </c>
      <c r="Q122" s="44"/>
      <c r="R122" s="44"/>
      <c r="S122" s="38"/>
      <c r="T122" s="38">
        <v>1665.4</v>
      </c>
      <c r="U122" s="38"/>
      <c r="V122" s="38"/>
      <c r="W122" s="38"/>
      <c r="X122" s="38"/>
      <c r="Y122" s="38"/>
      <c r="Z122" s="38"/>
      <c r="AA122" s="38">
        <v>18000.4</v>
      </c>
      <c r="AB122" s="38">
        <v>6600</v>
      </c>
      <c r="AC122" s="38"/>
      <c r="AD122" s="38"/>
      <c r="AE122" s="38"/>
      <c r="AF122" s="38">
        <v>1665.4</v>
      </c>
      <c r="AG122" s="38"/>
      <c r="AH122" s="38"/>
      <c r="AI122" s="38"/>
      <c r="AJ122" s="38"/>
      <c r="AK122" s="38"/>
      <c r="AL122" s="46"/>
      <c r="AM122" s="38"/>
      <c r="AN122" s="38">
        <v>0</v>
      </c>
      <c r="AO122" s="38"/>
      <c r="AP122" s="49">
        <f>ROUND(R122+S122+T122+U122+V122+W122+X122-AE122-AF122-AG122-AH122-AI122-AJ122-AK122-AM122-AN122-AO122,2)</f>
        <v>0</v>
      </c>
      <c r="AQ122" s="49">
        <f>ROUND(AP122*20%,2)</f>
        <v>0</v>
      </c>
      <c r="AR122" s="49">
        <f t="shared" si="7"/>
        <v>0</v>
      </c>
      <c r="AS122" s="50">
        <v>43769</v>
      </c>
      <c r="AT122" s="49" t="str">
        <f t="shared" si="9"/>
        <v>小于1年</v>
      </c>
    </row>
    <row r="123" s="31" customFormat="1" ht="15.75" customHeight="1" spans="1:46">
      <c r="A123" s="38">
        <v>122</v>
      </c>
      <c r="B123" s="38" t="s">
        <v>213</v>
      </c>
      <c r="C123" s="38" t="s">
        <v>92</v>
      </c>
      <c r="D123" s="38" t="s">
        <v>63</v>
      </c>
      <c r="E123" s="38" t="s">
        <v>64</v>
      </c>
      <c r="F123" s="38" t="s">
        <v>4</v>
      </c>
      <c r="G123" s="38" t="s">
        <v>18</v>
      </c>
      <c r="H123" s="38" t="s">
        <v>9</v>
      </c>
      <c r="I123" s="39">
        <v>43445</v>
      </c>
      <c r="J123" s="43">
        <v>36</v>
      </c>
      <c r="K123" s="44">
        <v>174809.18</v>
      </c>
      <c r="L123" s="44">
        <v>26200</v>
      </c>
      <c r="M123" s="44">
        <v>138669.72</v>
      </c>
      <c r="N123" s="44">
        <v>40.61</v>
      </c>
      <c r="O123" s="44"/>
      <c r="P123" s="44"/>
      <c r="Q123" s="44"/>
      <c r="R123" s="44">
        <v>26200</v>
      </c>
      <c r="S123" s="38"/>
      <c r="T123" s="38">
        <v>9894.85</v>
      </c>
      <c r="U123" s="38"/>
      <c r="V123" s="38"/>
      <c r="W123" s="38"/>
      <c r="X123" s="38">
        <v>4</v>
      </c>
      <c r="Y123" s="38">
        <v>138669.72</v>
      </c>
      <c r="Z123" s="38">
        <v>40.61</v>
      </c>
      <c r="AA123" s="38"/>
      <c r="AB123" s="38"/>
      <c r="AC123" s="38"/>
      <c r="AD123" s="38">
        <v>0</v>
      </c>
      <c r="AE123" s="38">
        <v>8500</v>
      </c>
      <c r="AF123" s="38">
        <v>9894.85</v>
      </c>
      <c r="AG123" s="38">
        <v>1092</v>
      </c>
      <c r="AH123" s="38"/>
      <c r="AI123" s="38"/>
      <c r="AJ123" s="38">
        <v>0</v>
      </c>
      <c r="AK123" s="38">
        <v>4</v>
      </c>
      <c r="AL123" s="46"/>
      <c r="AM123" s="38"/>
      <c r="AN123" s="38">
        <v>0</v>
      </c>
      <c r="AO123" s="38"/>
      <c r="AP123" s="49">
        <f>ROUND(R123+S123+T123+U123+V123+W123+X123-AE123-AF123-AG123-AH123-AI123-AJ123-AK123-AM123-AN123-AO123,2)</f>
        <v>16608</v>
      </c>
      <c r="AQ123" s="49">
        <f>ROUND(AP123*20%,2)</f>
        <v>3321.6</v>
      </c>
      <c r="AR123" s="49">
        <f t="shared" si="7"/>
        <v>13286.4</v>
      </c>
      <c r="AS123" s="50">
        <v>43769</v>
      </c>
      <c r="AT123" s="49" t="str">
        <f t="shared" si="9"/>
        <v>小于1年</v>
      </c>
    </row>
    <row r="124" s="31" customFormat="1" ht="15.75" customHeight="1" spans="1:46">
      <c r="A124" s="38">
        <v>123</v>
      </c>
      <c r="B124" s="38" t="s">
        <v>214</v>
      </c>
      <c r="C124" s="38" t="s">
        <v>92</v>
      </c>
      <c r="D124" s="38" t="s">
        <v>63</v>
      </c>
      <c r="E124" s="38" t="s">
        <v>69</v>
      </c>
      <c r="F124" s="38" t="s">
        <v>4</v>
      </c>
      <c r="G124" s="38" t="s">
        <v>18</v>
      </c>
      <c r="H124" s="38" t="s">
        <v>9</v>
      </c>
      <c r="I124" s="39">
        <v>43445</v>
      </c>
      <c r="J124" s="43">
        <v>51</v>
      </c>
      <c r="K124" s="44">
        <v>76749.83</v>
      </c>
      <c r="L124" s="44">
        <v>12257.5</v>
      </c>
      <c r="M124" s="44">
        <v>60144</v>
      </c>
      <c r="N124" s="44">
        <v>0</v>
      </c>
      <c r="O124" s="44"/>
      <c r="P124" s="44"/>
      <c r="Q124" s="44"/>
      <c r="R124" s="44">
        <v>12257.5</v>
      </c>
      <c r="S124" s="38"/>
      <c r="T124" s="38">
        <v>4344.33</v>
      </c>
      <c r="U124" s="38"/>
      <c r="V124" s="38"/>
      <c r="W124" s="38"/>
      <c r="X124" s="38">
        <v>4</v>
      </c>
      <c r="Y124" s="38">
        <v>60144</v>
      </c>
      <c r="Z124" s="38">
        <v>0</v>
      </c>
      <c r="AA124" s="38"/>
      <c r="AB124" s="38"/>
      <c r="AC124" s="38"/>
      <c r="AD124" s="38">
        <v>0</v>
      </c>
      <c r="AE124" s="38">
        <v>4986.25</v>
      </c>
      <c r="AF124" s="38">
        <v>4344.33</v>
      </c>
      <c r="AG124" s="38">
        <v>1898</v>
      </c>
      <c r="AH124" s="38"/>
      <c r="AI124" s="38"/>
      <c r="AJ124" s="38"/>
      <c r="AK124" s="38">
        <v>4</v>
      </c>
      <c r="AL124" s="46"/>
      <c r="AM124" s="38"/>
      <c r="AN124" s="38">
        <v>0</v>
      </c>
      <c r="AO124" s="38"/>
      <c r="AP124" s="49">
        <f>ROUND(R124+S124+T124+U124+V124+W124+X124-AE124-AF124-AG124-AH124-AI124-AJ124-AK124-AM124-AN124-AO124,2)</f>
        <v>5373.25</v>
      </c>
      <c r="AQ124" s="49">
        <f>ROUND(AP124*20%,2)</f>
        <v>1074.65</v>
      </c>
      <c r="AR124" s="49">
        <f t="shared" si="7"/>
        <v>4298.6</v>
      </c>
      <c r="AS124" s="50">
        <v>43769</v>
      </c>
      <c r="AT124" s="49" t="str">
        <f t="shared" si="9"/>
        <v>小于1年</v>
      </c>
    </row>
    <row r="125" s="31" customFormat="1" ht="15.75" customHeight="1" spans="1:46">
      <c r="A125" s="38">
        <v>124</v>
      </c>
      <c r="B125" s="38" t="s">
        <v>215</v>
      </c>
      <c r="C125" s="38" t="s">
        <v>92</v>
      </c>
      <c r="D125" s="38" t="s">
        <v>63</v>
      </c>
      <c r="E125" s="38" t="s">
        <v>69</v>
      </c>
      <c r="F125" s="38" t="s">
        <v>4</v>
      </c>
      <c r="G125" s="38" t="s">
        <v>18</v>
      </c>
      <c r="H125" s="38" t="s">
        <v>9</v>
      </c>
      <c r="I125" s="39">
        <v>43445</v>
      </c>
      <c r="J125" s="43">
        <v>38</v>
      </c>
      <c r="K125" s="44">
        <v>28425.49</v>
      </c>
      <c r="L125" s="44">
        <v>4212.5</v>
      </c>
      <c r="M125" s="44">
        <v>22600</v>
      </c>
      <c r="N125" s="44"/>
      <c r="O125" s="44"/>
      <c r="P125" s="44"/>
      <c r="Q125" s="44"/>
      <c r="R125" s="44">
        <v>4212.5</v>
      </c>
      <c r="S125" s="38"/>
      <c r="T125" s="38">
        <v>1608.99</v>
      </c>
      <c r="U125" s="38"/>
      <c r="V125" s="38"/>
      <c r="W125" s="38"/>
      <c r="X125" s="38">
        <v>4</v>
      </c>
      <c r="Y125" s="38">
        <v>22600</v>
      </c>
      <c r="Z125" s="38"/>
      <c r="AA125" s="38"/>
      <c r="AB125" s="38"/>
      <c r="AC125" s="38"/>
      <c r="AD125" s="38">
        <v>0</v>
      </c>
      <c r="AE125" s="38">
        <v>1788.75</v>
      </c>
      <c r="AF125" s="38">
        <v>1608.99</v>
      </c>
      <c r="AG125" s="38">
        <v>0</v>
      </c>
      <c r="AH125" s="38"/>
      <c r="AI125" s="38"/>
      <c r="AJ125" s="38"/>
      <c r="AK125" s="38">
        <v>4</v>
      </c>
      <c r="AL125" s="46"/>
      <c r="AM125" s="38"/>
      <c r="AN125" s="38">
        <v>0</v>
      </c>
      <c r="AO125" s="38"/>
      <c r="AP125" s="49">
        <f>ROUND(R125+S125+T125+U125+V125+W125+X125-AE125-AF125-AG125-AH125-AI125-AJ125-AK125-AM125-AN125-AO125,2)</f>
        <v>2423.75</v>
      </c>
      <c r="AQ125" s="49">
        <f>ROUND(AP125*20%,2)</f>
        <v>484.75</v>
      </c>
      <c r="AR125" s="49">
        <f t="shared" si="7"/>
        <v>1939</v>
      </c>
      <c r="AS125" s="50">
        <v>43769</v>
      </c>
      <c r="AT125" s="49" t="str">
        <f t="shared" si="9"/>
        <v>小于1年</v>
      </c>
    </row>
    <row r="126" s="31" customFormat="1" ht="15.75" customHeight="1" spans="1:46">
      <c r="A126" s="38">
        <v>125</v>
      </c>
      <c r="B126" s="38" t="s">
        <v>216</v>
      </c>
      <c r="C126" s="38" t="s">
        <v>92</v>
      </c>
      <c r="D126" s="38" t="s">
        <v>63</v>
      </c>
      <c r="E126" s="38" t="s">
        <v>64</v>
      </c>
      <c r="F126" s="38" t="s">
        <v>4</v>
      </c>
      <c r="G126" s="38" t="s">
        <v>18</v>
      </c>
      <c r="H126" s="38" t="s">
        <v>9</v>
      </c>
      <c r="I126" s="39">
        <v>43556</v>
      </c>
      <c r="J126" s="43">
        <v>45</v>
      </c>
      <c r="K126" s="44">
        <v>241325.98</v>
      </c>
      <c r="L126" s="44">
        <v>14358</v>
      </c>
      <c r="M126" s="44">
        <v>168001.63</v>
      </c>
      <c r="N126" s="44">
        <v>25.71</v>
      </c>
      <c r="O126" s="44">
        <v>44650.68</v>
      </c>
      <c r="P126" s="44"/>
      <c r="Q126" s="44">
        <v>630</v>
      </c>
      <c r="R126" s="44">
        <v>14358</v>
      </c>
      <c r="S126" s="38"/>
      <c r="T126" s="38">
        <v>13659.96</v>
      </c>
      <c r="U126" s="38"/>
      <c r="V126" s="38"/>
      <c r="W126" s="38"/>
      <c r="X126" s="38"/>
      <c r="Y126" s="38">
        <v>168001.63</v>
      </c>
      <c r="Z126" s="38">
        <v>25.71</v>
      </c>
      <c r="AA126" s="38">
        <v>44650.68</v>
      </c>
      <c r="AB126" s="38"/>
      <c r="AC126" s="38">
        <v>630</v>
      </c>
      <c r="AD126" s="38">
        <v>0</v>
      </c>
      <c r="AE126" s="38">
        <v>8566</v>
      </c>
      <c r="AF126" s="38">
        <v>13659.96</v>
      </c>
      <c r="AG126" s="38">
        <v>780</v>
      </c>
      <c r="AH126" s="38"/>
      <c r="AI126" s="38"/>
      <c r="AJ126" s="38"/>
      <c r="AK126" s="38"/>
      <c r="AL126" s="46"/>
      <c r="AM126" s="38">
        <v>330</v>
      </c>
      <c r="AN126" s="38">
        <v>0</v>
      </c>
      <c r="AO126" s="38"/>
      <c r="AP126" s="49">
        <f t="shared" ref="AP126:AP131" si="10">ROUND(R126+S126+T126+U126+V126+W126+X126-AE126-AF126-AG126-AH126-AI126-AJ126-AK126-AM126-AN126-AO126,2)</f>
        <v>4682</v>
      </c>
      <c r="AQ126" s="49">
        <f t="shared" ref="AQ126:AQ131" si="11">ROUND(AP126*20%,2)</f>
        <v>936.4</v>
      </c>
      <c r="AR126" s="49">
        <f t="shared" ref="AR126:AR131" si="12">AP126-AQ126</f>
        <v>3745.6</v>
      </c>
      <c r="AS126" s="50">
        <v>43769</v>
      </c>
      <c r="AT126" s="49" t="str">
        <f t="shared" ref="AT126:AT131" si="13">IF((AS126-I126)/365&lt;1,"小于1年",IF(AND((AS126-I126)/365&gt;=1,(AS126-I126)/365&lt;2),"1-2年",IF(AND((AS126-I126)/365&gt;=2,(AS126-I126)/365&lt;3),"2-3年",IF((AS126-I126)/365&gt;=3,"3年以上"," "))))</f>
        <v>小于1年</v>
      </c>
    </row>
    <row r="127" s="31" customFormat="1" ht="15.75" customHeight="1" spans="1:46">
      <c r="A127" s="38">
        <v>126</v>
      </c>
      <c r="B127" s="38" t="s">
        <v>217</v>
      </c>
      <c r="C127" s="38" t="s">
        <v>92</v>
      </c>
      <c r="D127" s="38" t="s">
        <v>63</v>
      </c>
      <c r="E127" s="38" t="s">
        <v>218</v>
      </c>
      <c r="F127" s="38" t="s">
        <v>4</v>
      </c>
      <c r="G127" s="38" t="s">
        <v>18</v>
      </c>
      <c r="H127" s="38" t="s">
        <v>9</v>
      </c>
      <c r="I127" s="39">
        <v>43294</v>
      </c>
      <c r="J127" s="43">
        <v>6</v>
      </c>
      <c r="K127" s="44">
        <v>42298.96</v>
      </c>
      <c r="L127" s="44">
        <v>1446</v>
      </c>
      <c r="M127" s="44">
        <v>37670.98</v>
      </c>
      <c r="N127" s="44">
        <v>229.92</v>
      </c>
      <c r="O127" s="44"/>
      <c r="P127" s="44"/>
      <c r="Q127" s="44"/>
      <c r="R127" s="44">
        <v>1446</v>
      </c>
      <c r="S127" s="38"/>
      <c r="T127" s="38">
        <v>2682.06</v>
      </c>
      <c r="U127" s="38">
        <v>270</v>
      </c>
      <c r="V127" s="38"/>
      <c r="W127" s="38"/>
      <c r="X127" s="38"/>
      <c r="Y127" s="38">
        <v>37670.98</v>
      </c>
      <c r="Z127" s="38">
        <v>229.92</v>
      </c>
      <c r="AA127" s="38"/>
      <c r="AB127" s="38"/>
      <c r="AC127" s="38"/>
      <c r="AD127" s="38">
        <v>0</v>
      </c>
      <c r="AE127" s="38"/>
      <c r="AF127" s="38">
        <v>2682.06</v>
      </c>
      <c r="AG127" s="38">
        <v>330</v>
      </c>
      <c r="AH127" s="38"/>
      <c r="AI127" s="38"/>
      <c r="AJ127" s="38"/>
      <c r="AK127" s="38"/>
      <c r="AL127" s="46"/>
      <c r="AM127" s="38">
        <v>90</v>
      </c>
      <c r="AN127" s="38">
        <v>0</v>
      </c>
      <c r="AO127" s="38"/>
      <c r="AP127" s="49">
        <f t="shared" si="10"/>
        <v>1296</v>
      </c>
      <c r="AQ127" s="49">
        <f t="shared" si="11"/>
        <v>259.2</v>
      </c>
      <c r="AR127" s="49">
        <f t="shared" si="12"/>
        <v>1036.8</v>
      </c>
      <c r="AS127" s="50">
        <v>43769</v>
      </c>
      <c r="AT127" s="49" t="str">
        <f t="shared" si="13"/>
        <v>1-2年</v>
      </c>
    </row>
    <row r="128" s="31" customFormat="1" ht="15.75" customHeight="1" spans="1:46">
      <c r="A128" s="38">
        <v>127</v>
      </c>
      <c r="B128" s="38" t="s">
        <v>219</v>
      </c>
      <c r="C128" s="38" t="s">
        <v>92</v>
      </c>
      <c r="D128" s="38" t="s">
        <v>63</v>
      </c>
      <c r="E128" s="38" t="s">
        <v>218</v>
      </c>
      <c r="F128" s="38" t="s">
        <v>4</v>
      </c>
      <c r="G128" s="38" t="s">
        <v>18</v>
      </c>
      <c r="H128" s="38" t="s">
        <v>9</v>
      </c>
      <c r="I128" s="39">
        <v>43294</v>
      </c>
      <c r="J128" s="43">
        <v>6</v>
      </c>
      <c r="K128" s="44">
        <v>3885.06</v>
      </c>
      <c r="L128" s="44">
        <v>0</v>
      </c>
      <c r="M128" s="44"/>
      <c r="N128" s="44"/>
      <c r="O128" s="44">
        <v>3428.7</v>
      </c>
      <c r="P128" s="44"/>
      <c r="Q128" s="44">
        <v>210</v>
      </c>
      <c r="R128" s="44"/>
      <c r="S128" s="38"/>
      <c r="T128" s="38">
        <v>246.36</v>
      </c>
      <c r="U128" s="38"/>
      <c r="V128" s="38"/>
      <c r="W128" s="38"/>
      <c r="X128" s="38"/>
      <c r="Y128" s="38"/>
      <c r="Z128" s="38"/>
      <c r="AA128" s="38">
        <v>3428.7</v>
      </c>
      <c r="AB128" s="38"/>
      <c r="AC128" s="38">
        <v>210</v>
      </c>
      <c r="AD128" s="38"/>
      <c r="AE128" s="38"/>
      <c r="AF128" s="38">
        <v>246.36</v>
      </c>
      <c r="AG128" s="38">
        <v>0</v>
      </c>
      <c r="AH128" s="38"/>
      <c r="AI128" s="38"/>
      <c r="AJ128" s="38"/>
      <c r="AK128" s="38"/>
      <c r="AL128" s="46"/>
      <c r="AM128" s="38"/>
      <c r="AN128" s="38">
        <v>0</v>
      </c>
      <c r="AO128" s="38"/>
      <c r="AP128" s="49">
        <f t="shared" si="10"/>
        <v>0</v>
      </c>
      <c r="AQ128" s="49">
        <f t="shared" si="11"/>
        <v>0</v>
      </c>
      <c r="AR128" s="49">
        <f t="shared" si="12"/>
        <v>0</v>
      </c>
      <c r="AS128" s="50">
        <v>43769</v>
      </c>
      <c r="AT128" s="49" t="str">
        <f t="shared" si="13"/>
        <v>1-2年</v>
      </c>
    </row>
    <row r="129" s="31" customFormat="1" ht="15.75" customHeight="1" spans="1:46">
      <c r="A129" s="38">
        <v>128</v>
      </c>
      <c r="B129" s="38" t="s">
        <v>220</v>
      </c>
      <c r="C129" s="38" t="s">
        <v>92</v>
      </c>
      <c r="D129" s="38" t="s">
        <v>63</v>
      </c>
      <c r="E129" s="38" t="s">
        <v>64</v>
      </c>
      <c r="F129" s="38" t="s">
        <v>4</v>
      </c>
      <c r="G129" s="38" t="s">
        <v>6</v>
      </c>
      <c r="H129" s="38" t="s">
        <v>9</v>
      </c>
      <c r="I129" s="39">
        <v>43647</v>
      </c>
      <c r="J129" s="43">
        <v>12</v>
      </c>
      <c r="K129" s="44">
        <v>78357.49</v>
      </c>
      <c r="L129" s="44">
        <v>16622.51</v>
      </c>
      <c r="M129" s="44">
        <v>53941.05</v>
      </c>
      <c r="N129" s="44">
        <v>163.97</v>
      </c>
      <c r="O129" s="44">
        <v>3428.7</v>
      </c>
      <c r="P129" s="44"/>
      <c r="Q129" s="44">
        <v>210</v>
      </c>
      <c r="R129" s="44">
        <v>16622.51</v>
      </c>
      <c r="S129" s="38"/>
      <c r="T129" s="38">
        <v>3985.26</v>
      </c>
      <c r="U129" s="38"/>
      <c r="V129" s="38"/>
      <c r="W129" s="38"/>
      <c r="X129" s="38">
        <v>6</v>
      </c>
      <c r="Y129" s="38">
        <v>53941.05</v>
      </c>
      <c r="Z129" s="38">
        <v>163.97</v>
      </c>
      <c r="AA129" s="38">
        <v>3428.7</v>
      </c>
      <c r="AB129" s="38"/>
      <c r="AC129" s="38">
        <v>210</v>
      </c>
      <c r="AD129" s="38">
        <v>0</v>
      </c>
      <c r="AE129" s="38">
        <v>2400</v>
      </c>
      <c r="AF129" s="38">
        <v>3985.26</v>
      </c>
      <c r="AG129" s="38">
        <v>234</v>
      </c>
      <c r="AH129" s="38"/>
      <c r="AI129" s="38"/>
      <c r="AJ129" s="38"/>
      <c r="AK129" s="38">
        <v>6</v>
      </c>
      <c r="AL129" s="46"/>
      <c r="AM129" s="38"/>
      <c r="AN129" s="38">
        <v>0</v>
      </c>
      <c r="AO129" s="38">
        <v>83.01</v>
      </c>
      <c r="AP129" s="49">
        <f t="shared" si="10"/>
        <v>13905.5</v>
      </c>
      <c r="AQ129" s="49">
        <f t="shared" si="11"/>
        <v>2781.1</v>
      </c>
      <c r="AR129" s="49">
        <f t="shared" si="12"/>
        <v>11124.4</v>
      </c>
      <c r="AS129" s="50">
        <v>43769</v>
      </c>
      <c r="AT129" s="49" t="str">
        <f t="shared" si="13"/>
        <v>小于1年</v>
      </c>
    </row>
    <row r="130" s="31" customFormat="1" ht="15.75" customHeight="1" spans="1:46">
      <c r="A130" s="38">
        <v>129</v>
      </c>
      <c r="B130" s="38" t="s">
        <v>221</v>
      </c>
      <c r="C130" s="38" t="s">
        <v>92</v>
      </c>
      <c r="D130" s="38" t="s">
        <v>63</v>
      </c>
      <c r="E130" s="38" t="s">
        <v>222</v>
      </c>
      <c r="F130" s="38" t="s">
        <v>4</v>
      </c>
      <c r="G130" s="38" t="s">
        <v>7</v>
      </c>
      <c r="H130" s="38" t="s">
        <v>13</v>
      </c>
      <c r="I130" s="39">
        <v>43678</v>
      </c>
      <c r="J130" s="43">
        <v>45</v>
      </c>
      <c r="K130" s="44">
        <v>1237006.43</v>
      </c>
      <c r="L130" s="44">
        <v>336728.9</v>
      </c>
      <c r="M130" s="44">
        <v>700692.065</v>
      </c>
      <c r="N130" s="44">
        <v>19605.16</v>
      </c>
      <c r="O130" s="44">
        <v>84891.055</v>
      </c>
      <c r="P130" s="44">
        <v>20913</v>
      </c>
      <c r="Q130" s="44">
        <v>0</v>
      </c>
      <c r="R130" s="44">
        <v>336728.9</v>
      </c>
      <c r="S130" s="38"/>
      <c r="T130" s="38">
        <v>70019.25</v>
      </c>
      <c r="U130" s="38">
        <v>4157</v>
      </c>
      <c r="V130" s="38"/>
      <c r="W130" s="38"/>
      <c r="X130" s="38"/>
      <c r="Y130" s="38">
        <v>700692.065</v>
      </c>
      <c r="Z130" s="38">
        <v>19605.16</v>
      </c>
      <c r="AA130" s="38">
        <v>84891.055</v>
      </c>
      <c r="AB130" s="38">
        <v>20913</v>
      </c>
      <c r="AC130" s="38">
        <v>0</v>
      </c>
      <c r="AD130" s="38">
        <v>0</v>
      </c>
      <c r="AE130" s="38">
        <v>131212.38</v>
      </c>
      <c r="AF130" s="38">
        <v>70019.25</v>
      </c>
      <c r="AG130" s="38">
        <v>4157</v>
      </c>
      <c r="AH130" s="38">
        <v>0</v>
      </c>
      <c r="AI130" s="38">
        <v>0</v>
      </c>
      <c r="AJ130" s="38">
        <v>0</v>
      </c>
      <c r="AK130" s="38">
        <v>0</v>
      </c>
      <c r="AL130" s="46" t="s">
        <v>223</v>
      </c>
      <c r="AM130" s="38">
        <v>4272.78</v>
      </c>
      <c r="AN130" s="38">
        <v>0</v>
      </c>
      <c r="AO130" s="38"/>
      <c r="AP130" s="49">
        <f t="shared" si="10"/>
        <v>201243.74</v>
      </c>
      <c r="AQ130" s="49">
        <f t="shared" si="11"/>
        <v>40248.75</v>
      </c>
      <c r="AR130" s="49">
        <f t="shared" si="12"/>
        <v>160994.99</v>
      </c>
      <c r="AS130" s="50">
        <v>43769</v>
      </c>
      <c r="AT130" s="49" t="str">
        <f t="shared" si="13"/>
        <v>小于1年</v>
      </c>
    </row>
    <row r="131" s="31" customFormat="1" ht="15.75" customHeight="1" spans="1:46">
      <c r="A131" s="38">
        <v>130</v>
      </c>
      <c r="B131" s="38" t="s">
        <v>224</v>
      </c>
      <c r="C131" s="38" t="s">
        <v>92</v>
      </c>
      <c r="D131" s="38" t="s">
        <v>63</v>
      </c>
      <c r="E131" s="38" t="s">
        <v>66</v>
      </c>
      <c r="F131" s="38" t="s">
        <v>4</v>
      </c>
      <c r="G131" s="38" t="s">
        <v>20</v>
      </c>
      <c r="H131" s="38" t="s">
        <v>13</v>
      </c>
      <c r="I131" s="39">
        <v>43344</v>
      </c>
      <c r="J131" s="43">
        <v>8</v>
      </c>
      <c r="K131" s="44">
        <v>180000</v>
      </c>
      <c r="L131" s="44">
        <v>22437.22</v>
      </c>
      <c r="M131" s="44">
        <v>109298.96</v>
      </c>
      <c r="N131" s="44">
        <v>3053.79</v>
      </c>
      <c r="O131" s="44">
        <v>22015.56</v>
      </c>
      <c r="P131" s="44">
        <v>10332</v>
      </c>
      <c r="Q131" s="44">
        <v>1913.52</v>
      </c>
      <c r="R131" s="44">
        <v>22437.22</v>
      </c>
      <c r="S131" s="38"/>
      <c r="T131" s="38">
        <v>10740.95</v>
      </c>
      <c r="U131" s="38">
        <v>208</v>
      </c>
      <c r="V131" s="38"/>
      <c r="W131" s="38"/>
      <c r="X131" s="38"/>
      <c r="Y131" s="38">
        <v>109298.96</v>
      </c>
      <c r="Z131" s="38">
        <v>3053.79</v>
      </c>
      <c r="AA131" s="38">
        <v>22015.56</v>
      </c>
      <c r="AB131" s="38">
        <v>10332</v>
      </c>
      <c r="AC131" s="38">
        <v>1913.52</v>
      </c>
      <c r="AD131" s="38"/>
      <c r="AE131" s="38"/>
      <c r="AF131" s="38">
        <v>10740.95</v>
      </c>
      <c r="AG131" s="38">
        <v>208</v>
      </c>
      <c r="AH131" s="38"/>
      <c r="AI131" s="38"/>
      <c r="AJ131" s="38"/>
      <c r="AK131" s="38"/>
      <c r="AL131" s="46"/>
      <c r="AM131" s="38">
        <v>378.72</v>
      </c>
      <c r="AN131" s="38">
        <v>0</v>
      </c>
      <c r="AO131" s="38">
        <v>4467.53</v>
      </c>
      <c r="AP131" s="49">
        <f t="shared" si="10"/>
        <v>17590.97</v>
      </c>
      <c r="AQ131" s="49">
        <f t="shared" si="11"/>
        <v>3518.19</v>
      </c>
      <c r="AR131" s="49">
        <f t="shared" si="12"/>
        <v>14072.78</v>
      </c>
      <c r="AS131" s="50">
        <v>43769</v>
      </c>
      <c r="AT131" s="49" t="str">
        <f t="shared" si="13"/>
        <v>1-2年</v>
      </c>
    </row>
    <row r="133" spans="12:44">
      <c r="L133" s="34">
        <f>SUBTOTAL(9,L2:L132)</f>
        <v>1305790.23861</v>
      </c>
      <c r="AP133" s="34">
        <f>SUBTOTAL(9,AP2:AP132)</f>
        <v>947276.14</v>
      </c>
      <c r="AR133" s="34">
        <f>SUBTOTAL(9,AR2:AR132)</f>
        <v>878700.21</v>
      </c>
    </row>
  </sheetData>
  <autoFilter ref="A1:AT131">
    <extLst/>
  </autoFilter>
  <conditionalFormatting sqref="A1"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</conditionalFormatting>
  <conditionalFormatting sqref="B1"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</conditionalFormatting>
  <dataValidations count="3">
    <dataValidation type="custom" allowBlank="1" showInputMessage="1" showErrorMessage="1" sqref="D1 D132:D1048576">
      <formula1>"差额发票,全额发票"</formula1>
    </dataValidation>
    <dataValidation type="list" allowBlank="1" showInputMessage="1" showErrorMessage="1" sqref="C2:C11">
      <formula1>"人事代理1,人事代理2,人事服务,无责派遣,有责派遣,岗位外包,项目外包1,项目外包2,猎头,RPO,咨询,培训,2号人事部,自由职业者平台,薪税（成本优化）,商保"</formula1>
    </dataValidation>
    <dataValidation type="list" allowBlank="1" showInputMessage="1" showErrorMessage="1" sqref="D2:D113 D114:D118 D119:D125 D126:D131">
      <formula1>"差额发票,全额发票"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workbookViewId="0">
      <pane xSplit="4" ySplit="1" topLeftCell="E40" activePane="bottomRight" state="frozen"/>
      <selection/>
      <selection pane="topRight"/>
      <selection pane="bottomLeft"/>
      <selection pane="bottomRight" activeCell="F53" sqref="F53"/>
    </sheetView>
  </sheetViews>
  <sheetFormatPr defaultColWidth="9" defaultRowHeight="14" outlineLevelCol="7"/>
  <cols>
    <col min="1" max="2" width="8.72727272727273" style="29" customWidth="1"/>
    <col min="3" max="3" width="20.3636363636364" style="29" customWidth="1"/>
    <col min="4" max="4" width="29.7272727272727" style="29" customWidth="1"/>
    <col min="5" max="5" width="64" style="29" customWidth="1"/>
    <col min="6" max="6" width="11.2727272727273" style="29" customWidth="1"/>
    <col min="7" max="7" width="28.9090909090909" style="29" customWidth="1"/>
    <col min="8" max="16384" width="9" style="29"/>
  </cols>
  <sheetData>
    <row r="1" s="27" customFormat="1" ht="14.5" spans="1:7">
      <c r="A1" s="27" t="s">
        <v>0</v>
      </c>
      <c r="B1" s="27" t="s">
        <v>59</v>
      </c>
      <c r="C1" s="27" t="s">
        <v>225</v>
      </c>
      <c r="D1" s="27" t="s">
        <v>226</v>
      </c>
      <c r="E1" s="27" t="s">
        <v>227</v>
      </c>
      <c r="F1" s="27" t="s">
        <v>228</v>
      </c>
      <c r="G1" s="27" t="s">
        <v>229</v>
      </c>
    </row>
    <row r="2" s="27" customFormat="1" ht="14.5" spans="1:7">
      <c r="A2" s="27">
        <v>1</v>
      </c>
      <c r="B2" s="27" t="s">
        <v>230</v>
      </c>
      <c r="C2" s="27" t="s">
        <v>231</v>
      </c>
      <c r="D2" s="27" t="s">
        <v>224</v>
      </c>
      <c r="E2" s="27" t="s">
        <v>232</v>
      </c>
      <c r="F2" s="27">
        <v>75</v>
      </c>
      <c r="G2" s="27" t="s">
        <v>66</v>
      </c>
    </row>
    <row r="3" s="27" customFormat="1" ht="14.5" spans="1:7">
      <c r="A3" s="27">
        <v>2</v>
      </c>
      <c r="B3" s="27" t="s">
        <v>230</v>
      </c>
      <c r="C3" s="27" t="s">
        <v>233</v>
      </c>
      <c r="D3" s="27" t="s">
        <v>224</v>
      </c>
      <c r="E3" s="27" t="s">
        <v>234</v>
      </c>
      <c r="F3" s="27">
        <v>26</v>
      </c>
      <c r="G3" s="27" t="s">
        <v>66</v>
      </c>
    </row>
    <row r="4" s="28" customFormat="1" ht="14.5" spans="1:7">
      <c r="A4" s="27">
        <v>3</v>
      </c>
      <c r="B4" s="28" t="s">
        <v>230</v>
      </c>
      <c r="C4" s="28" t="s">
        <v>233</v>
      </c>
      <c r="D4" s="28" t="s">
        <v>235</v>
      </c>
      <c r="E4" s="28" t="s">
        <v>236</v>
      </c>
      <c r="F4" s="28">
        <v>1</v>
      </c>
      <c r="G4" s="28" t="s">
        <v>66</v>
      </c>
    </row>
    <row r="5" s="28" customFormat="1" ht="14.5" spans="1:7">
      <c r="A5" s="27">
        <v>4</v>
      </c>
      <c r="B5" s="28" t="s">
        <v>237</v>
      </c>
      <c r="C5" s="28" t="s">
        <v>238</v>
      </c>
      <c r="D5" s="28" t="s">
        <v>239</v>
      </c>
      <c r="E5" s="28" t="s">
        <v>240</v>
      </c>
      <c r="F5" s="28">
        <v>488.7</v>
      </c>
      <c r="G5" s="28" t="s">
        <v>66</v>
      </c>
    </row>
    <row r="6" s="28" customFormat="1" ht="14.5" spans="1:7">
      <c r="A6" s="27">
        <v>5</v>
      </c>
      <c r="B6" s="28" t="s">
        <v>237</v>
      </c>
      <c r="C6" s="28" t="s">
        <v>233</v>
      </c>
      <c r="D6" s="28" t="s">
        <v>241</v>
      </c>
      <c r="E6" s="28" t="s">
        <v>242</v>
      </c>
      <c r="F6" s="28">
        <v>1</v>
      </c>
      <c r="G6" s="28" t="s">
        <v>66</v>
      </c>
    </row>
    <row r="7" s="27" customFormat="1" ht="14.5" spans="1:8">
      <c r="A7" s="27">
        <v>1</v>
      </c>
      <c r="B7" s="27" t="s">
        <v>243</v>
      </c>
      <c r="C7" s="27" t="s">
        <v>244</v>
      </c>
      <c r="D7" s="27" t="s">
        <v>203</v>
      </c>
      <c r="E7" s="27" t="s">
        <v>245</v>
      </c>
      <c r="F7" s="27">
        <v>3331.25</v>
      </c>
      <c r="H7" s="27" t="s">
        <v>66</v>
      </c>
    </row>
    <row r="8" s="27" customFormat="1" ht="14.5" spans="1:8">
      <c r="A8" s="27">
        <v>2</v>
      </c>
      <c r="B8" s="27" t="s">
        <v>243</v>
      </c>
      <c r="C8" s="27" t="s">
        <v>231</v>
      </c>
      <c r="D8" s="27" t="s">
        <v>216</v>
      </c>
      <c r="E8" s="27" t="s">
        <v>246</v>
      </c>
      <c r="F8" s="27">
        <v>330</v>
      </c>
      <c r="H8" s="27" t="s">
        <v>64</v>
      </c>
    </row>
    <row r="9" s="27" customFormat="1" ht="14.5" spans="1:8">
      <c r="A9" s="27">
        <v>5</v>
      </c>
      <c r="B9" s="27" t="s">
        <v>243</v>
      </c>
      <c r="C9" s="27" t="s">
        <v>244</v>
      </c>
      <c r="D9" s="27" t="s">
        <v>247</v>
      </c>
      <c r="E9" s="27" t="s">
        <v>248</v>
      </c>
      <c r="F9" s="27">
        <v>65215.96</v>
      </c>
      <c r="H9" s="27" t="s">
        <v>66</v>
      </c>
    </row>
    <row r="10" s="27" customFormat="1" ht="14.5" spans="1:8">
      <c r="A10" s="27">
        <v>6</v>
      </c>
      <c r="B10" s="27" t="s">
        <v>243</v>
      </c>
      <c r="C10" s="27" t="s">
        <v>231</v>
      </c>
      <c r="D10" s="27" t="s">
        <v>83</v>
      </c>
      <c r="E10" s="27" t="s">
        <v>249</v>
      </c>
      <c r="F10" s="27">
        <v>90</v>
      </c>
      <c r="H10" s="27" t="s">
        <v>250</v>
      </c>
    </row>
    <row r="11" s="27" customFormat="1" ht="14.5" spans="1:8">
      <c r="A11" s="27">
        <v>7</v>
      </c>
      <c r="B11" s="27" t="s">
        <v>243</v>
      </c>
      <c r="C11" s="27" t="s">
        <v>231</v>
      </c>
      <c r="D11" s="27" t="s">
        <v>83</v>
      </c>
      <c r="E11" s="27" t="s">
        <v>251</v>
      </c>
      <c r="F11" s="27">
        <v>90</v>
      </c>
      <c r="H11" s="27" t="s">
        <v>250</v>
      </c>
    </row>
    <row r="12" s="27" customFormat="1" ht="14.5" spans="1:8">
      <c r="A12" s="27">
        <v>8</v>
      </c>
      <c r="B12" s="27" t="s">
        <v>243</v>
      </c>
      <c r="C12" s="27" t="s">
        <v>252</v>
      </c>
      <c r="D12" s="27" t="s">
        <v>83</v>
      </c>
      <c r="E12" s="27" t="s">
        <v>253</v>
      </c>
      <c r="F12" s="27">
        <v>228.6</v>
      </c>
      <c r="H12" s="27" t="s">
        <v>250</v>
      </c>
    </row>
    <row r="13" s="27" customFormat="1" ht="14.5" spans="1:8">
      <c r="A13" s="27">
        <v>9</v>
      </c>
      <c r="B13" s="27" t="s">
        <v>243</v>
      </c>
      <c r="C13" s="27" t="s">
        <v>231</v>
      </c>
      <c r="D13" s="27" t="s">
        <v>83</v>
      </c>
      <c r="E13" s="27" t="s">
        <v>254</v>
      </c>
      <c r="F13" s="27">
        <v>120</v>
      </c>
      <c r="H13" s="27" t="s">
        <v>250</v>
      </c>
    </row>
    <row r="14" s="27" customFormat="1" ht="14.5" spans="1:8">
      <c r="A14" s="27">
        <v>10</v>
      </c>
      <c r="B14" s="27" t="s">
        <v>243</v>
      </c>
      <c r="C14" s="27" t="s">
        <v>231</v>
      </c>
      <c r="D14" s="27" t="s">
        <v>83</v>
      </c>
      <c r="E14" s="27" t="s">
        <v>255</v>
      </c>
      <c r="F14" s="27">
        <v>30</v>
      </c>
      <c r="H14" s="27" t="s">
        <v>250</v>
      </c>
    </row>
    <row r="15" s="27" customFormat="1" ht="14.5" spans="1:8">
      <c r="A15" s="27">
        <v>12</v>
      </c>
      <c r="B15" s="27" t="s">
        <v>243</v>
      </c>
      <c r="C15" s="27" t="s">
        <v>231</v>
      </c>
      <c r="D15" s="27" t="s">
        <v>77</v>
      </c>
      <c r="E15" s="27" t="s">
        <v>256</v>
      </c>
      <c r="F15" s="27">
        <v>2055</v>
      </c>
      <c r="H15" s="27" t="s">
        <v>250</v>
      </c>
    </row>
    <row r="16" s="27" customFormat="1" ht="14.5" spans="1:8">
      <c r="A16" s="27">
        <v>13</v>
      </c>
      <c r="B16" s="27" t="s">
        <v>243</v>
      </c>
      <c r="C16" s="27" t="s">
        <v>252</v>
      </c>
      <c r="D16" s="27" t="s">
        <v>77</v>
      </c>
      <c r="E16" s="27" t="s">
        <v>257</v>
      </c>
      <c r="F16" s="27">
        <v>15240</v>
      </c>
      <c r="H16" s="27" t="s">
        <v>250</v>
      </c>
    </row>
    <row r="17" s="27" customFormat="1" ht="14.5" spans="1:8">
      <c r="A17" s="27">
        <v>15</v>
      </c>
      <c r="B17" s="27" t="s">
        <v>243</v>
      </c>
      <c r="C17" s="27" t="s">
        <v>244</v>
      </c>
      <c r="D17" s="27" t="s">
        <v>224</v>
      </c>
      <c r="E17" s="27" t="s">
        <v>258</v>
      </c>
      <c r="F17" s="27">
        <v>7138.59</v>
      </c>
      <c r="H17" s="27" t="s">
        <v>66</v>
      </c>
    </row>
    <row r="18" s="27" customFormat="1" ht="14.5" spans="1:8">
      <c r="A18" s="27">
        <v>16</v>
      </c>
      <c r="B18" s="27" t="s">
        <v>243</v>
      </c>
      <c r="C18" s="27" t="s">
        <v>231</v>
      </c>
      <c r="D18" s="27" t="s">
        <v>259</v>
      </c>
      <c r="E18" s="27" t="s">
        <v>260</v>
      </c>
      <c r="F18" s="27">
        <v>180</v>
      </c>
      <c r="H18" s="27" t="s">
        <v>64</v>
      </c>
    </row>
    <row r="19" s="27" customFormat="1" ht="14.5" spans="1:8">
      <c r="A19" s="27">
        <v>17</v>
      </c>
      <c r="B19" s="27" t="s">
        <v>243</v>
      </c>
      <c r="C19" s="27" t="s">
        <v>231</v>
      </c>
      <c r="D19" s="27" t="s">
        <v>259</v>
      </c>
      <c r="E19" s="27" t="s">
        <v>261</v>
      </c>
      <c r="F19" s="27">
        <v>65</v>
      </c>
      <c r="H19" s="27" t="s">
        <v>64</v>
      </c>
    </row>
    <row r="20" s="27" customFormat="1" ht="14.5" spans="1:8">
      <c r="A20" s="27">
        <v>18</v>
      </c>
      <c r="B20" s="27" t="s">
        <v>243</v>
      </c>
      <c r="C20" s="27" t="s">
        <v>231</v>
      </c>
      <c r="D20" s="27" t="s">
        <v>259</v>
      </c>
      <c r="E20" s="27" t="s">
        <v>262</v>
      </c>
      <c r="F20" s="27">
        <v>15</v>
      </c>
      <c r="H20" s="27" t="s">
        <v>64</v>
      </c>
    </row>
    <row r="21" s="27" customFormat="1" ht="14.5" spans="1:8">
      <c r="A21" s="27">
        <v>19</v>
      </c>
      <c r="B21" s="27" t="s">
        <v>243</v>
      </c>
      <c r="C21" s="27" t="s">
        <v>231</v>
      </c>
      <c r="D21" s="27" t="s">
        <v>259</v>
      </c>
      <c r="E21" s="27" t="s">
        <v>263</v>
      </c>
      <c r="F21" s="27">
        <v>95</v>
      </c>
      <c r="H21" s="27" t="s">
        <v>64</v>
      </c>
    </row>
    <row r="22" s="27" customFormat="1" ht="14.5" spans="1:8">
      <c r="A22" s="27">
        <v>20</v>
      </c>
      <c r="B22" s="27" t="s">
        <v>243</v>
      </c>
      <c r="C22" s="27" t="s">
        <v>231</v>
      </c>
      <c r="D22" s="27" t="s">
        <v>259</v>
      </c>
      <c r="E22" s="27" t="s">
        <v>264</v>
      </c>
      <c r="F22" s="27">
        <v>38</v>
      </c>
      <c r="H22" s="27" t="s">
        <v>64</v>
      </c>
    </row>
    <row r="23" s="27" customFormat="1" ht="14.5" spans="1:8">
      <c r="A23" s="27">
        <v>21</v>
      </c>
      <c r="B23" s="27" t="s">
        <v>243</v>
      </c>
      <c r="C23" s="27" t="s">
        <v>231</v>
      </c>
      <c r="D23" s="27" t="s">
        <v>259</v>
      </c>
      <c r="E23" s="27" t="s">
        <v>265</v>
      </c>
      <c r="F23" s="27">
        <v>100</v>
      </c>
      <c r="H23" s="27" t="s">
        <v>64</v>
      </c>
    </row>
    <row r="24" s="27" customFormat="1" ht="14.5" spans="1:8">
      <c r="A24" s="27">
        <v>22</v>
      </c>
      <c r="B24" s="27" t="s">
        <v>243</v>
      </c>
      <c r="C24" s="27" t="s">
        <v>231</v>
      </c>
      <c r="D24" s="27" t="s">
        <v>259</v>
      </c>
      <c r="E24" s="27" t="s">
        <v>266</v>
      </c>
      <c r="F24" s="27">
        <v>225</v>
      </c>
      <c r="H24" s="27" t="s">
        <v>64</v>
      </c>
    </row>
    <row r="25" s="27" customFormat="1" ht="14.5" spans="1:8">
      <c r="A25" s="27">
        <v>23</v>
      </c>
      <c r="B25" s="27" t="s">
        <v>243</v>
      </c>
      <c r="C25" s="27" t="s">
        <v>231</v>
      </c>
      <c r="D25" s="27" t="s">
        <v>259</v>
      </c>
      <c r="E25" s="27" t="s">
        <v>267</v>
      </c>
      <c r="F25" s="27">
        <v>225</v>
      </c>
      <c r="H25" s="27" t="s">
        <v>64</v>
      </c>
    </row>
    <row r="26" s="27" customFormat="1" ht="14.5" spans="1:8">
      <c r="A26" s="27">
        <v>24</v>
      </c>
      <c r="B26" s="27" t="s">
        <v>243</v>
      </c>
      <c r="C26" s="27" t="s">
        <v>231</v>
      </c>
      <c r="D26" s="27" t="s">
        <v>259</v>
      </c>
      <c r="E26" s="27" t="s">
        <v>268</v>
      </c>
      <c r="F26" s="27">
        <v>360</v>
      </c>
      <c r="H26" s="27" t="s">
        <v>64</v>
      </c>
    </row>
    <row r="27" s="27" customFormat="1" ht="14.5" spans="1:8">
      <c r="A27" s="27">
        <v>25</v>
      </c>
      <c r="B27" s="27" t="s">
        <v>243</v>
      </c>
      <c r="C27" s="27" t="s">
        <v>231</v>
      </c>
      <c r="D27" s="27" t="s">
        <v>259</v>
      </c>
      <c r="E27" s="27" t="s">
        <v>269</v>
      </c>
      <c r="F27" s="27">
        <v>20</v>
      </c>
      <c r="H27" s="27" t="s">
        <v>64</v>
      </c>
    </row>
    <row r="28" s="27" customFormat="1" ht="14.5" spans="1:8">
      <c r="A28" s="27">
        <v>26</v>
      </c>
      <c r="B28" s="27" t="s">
        <v>243</v>
      </c>
      <c r="C28" s="27" t="s">
        <v>231</v>
      </c>
      <c r="D28" s="27" t="s">
        <v>259</v>
      </c>
      <c r="E28" s="27" t="s">
        <v>270</v>
      </c>
      <c r="F28" s="27">
        <v>400</v>
      </c>
      <c r="H28" s="27" t="s">
        <v>64</v>
      </c>
    </row>
    <row r="29" s="27" customFormat="1" ht="14.5" spans="1:8">
      <c r="A29" s="27">
        <v>27</v>
      </c>
      <c r="B29" s="27" t="s">
        <v>243</v>
      </c>
      <c r="C29" s="27" t="s">
        <v>231</v>
      </c>
      <c r="D29" s="27" t="s">
        <v>259</v>
      </c>
      <c r="E29" s="27" t="s">
        <v>271</v>
      </c>
      <c r="F29" s="27">
        <v>120</v>
      </c>
      <c r="H29" s="27" t="s">
        <v>64</v>
      </c>
    </row>
    <row r="30" s="27" customFormat="1" ht="14.5" spans="1:8">
      <c r="A30" s="27">
        <v>28</v>
      </c>
      <c r="B30" s="27" t="s">
        <v>243</v>
      </c>
      <c r="C30" s="27" t="s">
        <v>231</v>
      </c>
      <c r="D30" s="27" t="s">
        <v>259</v>
      </c>
      <c r="E30" s="27" t="s">
        <v>272</v>
      </c>
      <c r="F30" s="27">
        <v>15</v>
      </c>
      <c r="H30" s="27" t="s">
        <v>64</v>
      </c>
    </row>
    <row r="31" s="27" customFormat="1" ht="14.5" spans="1:8">
      <c r="A31" s="27">
        <v>29</v>
      </c>
      <c r="B31" s="27" t="s">
        <v>243</v>
      </c>
      <c r="C31" s="27" t="s">
        <v>231</v>
      </c>
      <c r="D31" s="27" t="s">
        <v>259</v>
      </c>
      <c r="E31" s="27" t="s">
        <v>273</v>
      </c>
      <c r="F31" s="27">
        <v>845</v>
      </c>
      <c r="H31" s="27" t="s">
        <v>64</v>
      </c>
    </row>
    <row r="32" s="27" customFormat="1" ht="14.5" spans="1:8">
      <c r="A32" s="27">
        <v>30</v>
      </c>
      <c r="B32" s="27" t="s">
        <v>243</v>
      </c>
      <c r="C32" s="27" t="s">
        <v>231</v>
      </c>
      <c r="D32" s="27" t="s">
        <v>259</v>
      </c>
      <c r="E32" s="27" t="s">
        <v>274</v>
      </c>
      <c r="F32" s="27">
        <v>380</v>
      </c>
      <c r="H32" s="27" t="s">
        <v>64</v>
      </c>
    </row>
    <row r="33" s="27" customFormat="1" ht="14.5" spans="1:8">
      <c r="A33" s="27">
        <v>31</v>
      </c>
      <c r="B33" s="27" t="s">
        <v>243</v>
      </c>
      <c r="C33" s="27" t="s">
        <v>231</v>
      </c>
      <c r="D33" s="27" t="s">
        <v>259</v>
      </c>
      <c r="E33" s="27" t="s">
        <v>275</v>
      </c>
      <c r="F33" s="27">
        <v>30</v>
      </c>
      <c r="H33" s="27" t="s">
        <v>64</v>
      </c>
    </row>
    <row r="34" s="27" customFormat="1" ht="14.5" spans="1:8">
      <c r="A34" s="27">
        <v>32</v>
      </c>
      <c r="B34" s="27" t="s">
        <v>243</v>
      </c>
      <c r="C34" s="27" t="s">
        <v>231</v>
      </c>
      <c r="D34" s="27" t="s">
        <v>259</v>
      </c>
      <c r="E34" s="27" t="s">
        <v>276</v>
      </c>
      <c r="F34" s="27">
        <v>20</v>
      </c>
      <c r="H34" s="27" t="s">
        <v>64</v>
      </c>
    </row>
    <row r="35" s="27" customFormat="1" ht="14.5" spans="1:8">
      <c r="A35" s="27">
        <v>33</v>
      </c>
      <c r="B35" s="27" t="s">
        <v>243</v>
      </c>
      <c r="C35" s="27" t="s">
        <v>231</v>
      </c>
      <c r="D35" s="27" t="s">
        <v>259</v>
      </c>
      <c r="E35" s="27" t="s">
        <v>277</v>
      </c>
      <c r="F35" s="27">
        <v>66</v>
      </c>
      <c r="H35" s="27" t="s">
        <v>64</v>
      </c>
    </row>
    <row r="36" s="27" customFormat="1" ht="14.5" spans="1:8">
      <c r="A36" s="27">
        <v>34</v>
      </c>
      <c r="B36" s="27" t="s">
        <v>243</v>
      </c>
      <c r="C36" s="27" t="s">
        <v>231</v>
      </c>
      <c r="D36" s="27" t="s">
        <v>259</v>
      </c>
      <c r="E36" s="27" t="s">
        <v>278</v>
      </c>
      <c r="F36" s="27">
        <v>30</v>
      </c>
      <c r="H36" s="27" t="s">
        <v>64</v>
      </c>
    </row>
    <row r="37" s="27" customFormat="1" ht="14.5" spans="1:8">
      <c r="A37" s="27">
        <v>35</v>
      </c>
      <c r="B37" s="27" t="s">
        <v>243</v>
      </c>
      <c r="C37" s="27" t="s">
        <v>231</v>
      </c>
      <c r="D37" s="27" t="s">
        <v>259</v>
      </c>
      <c r="E37" s="27" t="s">
        <v>279</v>
      </c>
      <c r="F37" s="27">
        <v>150</v>
      </c>
      <c r="H37" s="27" t="s">
        <v>64</v>
      </c>
    </row>
    <row r="38" s="27" customFormat="1" ht="14.5" spans="1:8">
      <c r="A38" s="27">
        <v>36</v>
      </c>
      <c r="B38" s="27" t="s">
        <v>243</v>
      </c>
      <c r="C38" s="27" t="s">
        <v>231</v>
      </c>
      <c r="D38" s="27" t="s">
        <v>259</v>
      </c>
      <c r="E38" s="27" t="s">
        <v>280</v>
      </c>
      <c r="F38" s="27">
        <v>352</v>
      </c>
      <c r="H38" s="27" t="s">
        <v>64</v>
      </c>
    </row>
    <row r="39" s="27" customFormat="1" ht="14.5" spans="1:8">
      <c r="A39" s="27">
        <v>37</v>
      </c>
      <c r="B39" s="27" t="s">
        <v>243</v>
      </c>
      <c r="C39" s="27" t="s">
        <v>231</v>
      </c>
      <c r="D39" s="27" t="s">
        <v>259</v>
      </c>
      <c r="E39" s="27" t="s">
        <v>281</v>
      </c>
      <c r="F39" s="27">
        <v>30</v>
      </c>
      <c r="H39" s="27" t="s">
        <v>64</v>
      </c>
    </row>
    <row r="40" s="27" customFormat="1" ht="14.5" spans="1:8">
      <c r="A40" s="27">
        <v>38</v>
      </c>
      <c r="B40" s="27" t="s">
        <v>243</v>
      </c>
      <c r="C40" s="27" t="s">
        <v>231</v>
      </c>
      <c r="D40" s="27" t="s">
        <v>259</v>
      </c>
      <c r="E40" s="27" t="s">
        <v>282</v>
      </c>
      <c r="F40" s="27">
        <v>30</v>
      </c>
      <c r="H40" s="27" t="s">
        <v>64</v>
      </c>
    </row>
    <row r="41" s="27" customFormat="1" ht="14.5" spans="1:8">
      <c r="A41" s="27">
        <v>39</v>
      </c>
      <c r="B41" s="27" t="s">
        <v>243</v>
      </c>
      <c r="C41" s="27" t="s">
        <v>231</v>
      </c>
      <c r="D41" s="27" t="s">
        <v>259</v>
      </c>
      <c r="E41" s="27" t="s">
        <v>283</v>
      </c>
      <c r="F41" s="27">
        <v>15</v>
      </c>
      <c r="H41" s="27" t="s">
        <v>64</v>
      </c>
    </row>
    <row r="42" s="27" customFormat="1" ht="14.5" spans="1:8">
      <c r="A42" s="27">
        <v>40</v>
      </c>
      <c r="B42" s="27" t="s">
        <v>243</v>
      </c>
      <c r="C42" s="27" t="s">
        <v>231</v>
      </c>
      <c r="D42" s="27" t="s">
        <v>259</v>
      </c>
      <c r="E42" s="27" t="s">
        <v>284</v>
      </c>
      <c r="F42" s="27">
        <v>20</v>
      </c>
      <c r="H42" s="27" t="s">
        <v>64</v>
      </c>
    </row>
    <row r="43" s="27" customFormat="1" ht="14.5" spans="1:8">
      <c r="A43" s="27">
        <v>41</v>
      </c>
      <c r="B43" s="27" t="s">
        <v>243</v>
      </c>
      <c r="C43" s="27" t="s">
        <v>231</v>
      </c>
      <c r="D43" s="27" t="s">
        <v>259</v>
      </c>
      <c r="E43" s="27" t="s">
        <v>285</v>
      </c>
      <c r="F43" s="27">
        <v>15</v>
      </c>
      <c r="H43" s="27" t="s">
        <v>64</v>
      </c>
    </row>
    <row r="44" s="27" customFormat="1" ht="14.5" spans="1:8">
      <c r="A44" s="27">
        <v>42</v>
      </c>
      <c r="B44" s="27" t="s">
        <v>243</v>
      </c>
      <c r="C44" s="27" t="s">
        <v>231</v>
      </c>
      <c r="D44" s="27" t="s">
        <v>259</v>
      </c>
      <c r="E44" s="27" t="s">
        <v>286</v>
      </c>
      <c r="F44" s="27">
        <v>45</v>
      </c>
      <c r="H44" s="27" t="s">
        <v>64</v>
      </c>
    </row>
    <row r="45" s="27" customFormat="1" ht="14.5" spans="1:8">
      <c r="A45" s="27">
        <v>43</v>
      </c>
      <c r="B45" s="27" t="s">
        <v>243</v>
      </c>
      <c r="C45" s="27" t="s">
        <v>231</v>
      </c>
      <c r="D45" s="27" t="s">
        <v>102</v>
      </c>
      <c r="E45" s="27" t="s">
        <v>287</v>
      </c>
      <c r="F45" s="27">
        <v>100</v>
      </c>
      <c r="H45" s="27" t="s">
        <v>64</v>
      </c>
    </row>
    <row r="46" s="27" customFormat="1" ht="14.5" spans="1:8">
      <c r="A46" s="27">
        <v>44</v>
      </c>
      <c r="B46" s="27" t="s">
        <v>243</v>
      </c>
      <c r="C46" s="27" t="s">
        <v>231</v>
      </c>
      <c r="D46" s="27" t="s">
        <v>102</v>
      </c>
      <c r="E46" s="27" t="s">
        <v>288</v>
      </c>
      <c r="F46" s="27">
        <v>198</v>
      </c>
      <c r="H46" s="27" t="s">
        <v>64</v>
      </c>
    </row>
    <row r="47" s="27" customFormat="1" ht="14.5" spans="1:8">
      <c r="A47" s="27">
        <v>45</v>
      </c>
      <c r="B47" s="27" t="s">
        <v>243</v>
      </c>
      <c r="C47" s="27" t="s">
        <v>231</v>
      </c>
      <c r="D47" s="27" t="s">
        <v>102</v>
      </c>
      <c r="E47" s="27" t="s">
        <v>289</v>
      </c>
      <c r="F47" s="27">
        <v>30</v>
      </c>
      <c r="H47" s="27" t="s">
        <v>64</v>
      </c>
    </row>
    <row r="48" s="27" customFormat="1" ht="14.5" spans="1:8">
      <c r="A48" s="27">
        <v>46</v>
      </c>
      <c r="B48" s="27" t="s">
        <v>243</v>
      </c>
      <c r="C48" s="27" t="s">
        <v>231</v>
      </c>
      <c r="D48" s="27" t="s">
        <v>102</v>
      </c>
      <c r="E48" s="27" t="s">
        <v>290</v>
      </c>
      <c r="F48" s="27">
        <v>320</v>
      </c>
      <c r="H48" s="27" t="s">
        <v>64</v>
      </c>
    </row>
    <row r="49" s="27" customFormat="1" ht="14.5" spans="1:8">
      <c r="A49" s="27">
        <v>47</v>
      </c>
      <c r="B49" s="27" t="s">
        <v>243</v>
      </c>
      <c r="C49" s="27" t="s">
        <v>231</v>
      </c>
      <c r="D49" s="27" t="s">
        <v>102</v>
      </c>
      <c r="E49" s="27" t="s">
        <v>291</v>
      </c>
      <c r="F49" s="27">
        <v>100</v>
      </c>
      <c r="H49" s="27" t="s">
        <v>64</v>
      </c>
    </row>
    <row r="50" s="27" customFormat="1" ht="14.5" spans="1:8">
      <c r="A50" s="27">
        <v>48</v>
      </c>
      <c r="B50" s="27" t="s">
        <v>243</v>
      </c>
      <c r="C50" s="27" t="s">
        <v>231</v>
      </c>
      <c r="D50" s="27" t="s">
        <v>102</v>
      </c>
      <c r="E50" s="27" t="s">
        <v>292</v>
      </c>
      <c r="F50" s="27">
        <v>60</v>
      </c>
      <c r="H50" s="27" t="s">
        <v>64</v>
      </c>
    </row>
    <row r="51" s="27" customFormat="1" ht="14.5" spans="1:8">
      <c r="A51" s="27">
        <v>49</v>
      </c>
      <c r="B51" s="27" t="s">
        <v>243</v>
      </c>
      <c r="C51" s="27" t="s">
        <v>231</v>
      </c>
      <c r="D51" s="27" t="s">
        <v>102</v>
      </c>
      <c r="E51" s="27" t="s">
        <v>293</v>
      </c>
      <c r="F51" s="27">
        <v>30</v>
      </c>
      <c r="H51" s="27" t="s">
        <v>64</v>
      </c>
    </row>
    <row r="52" s="27" customFormat="1" ht="14.5" spans="1:8">
      <c r="A52" s="27">
        <v>50</v>
      </c>
      <c r="B52" s="27" t="s">
        <v>243</v>
      </c>
      <c r="C52" s="27" t="s">
        <v>231</v>
      </c>
      <c r="D52" s="27" t="s">
        <v>102</v>
      </c>
      <c r="E52" s="27" t="s">
        <v>294</v>
      </c>
      <c r="F52" s="27">
        <v>20</v>
      </c>
      <c r="H52" s="27" t="s">
        <v>64</v>
      </c>
    </row>
    <row r="53" s="27" customFormat="1" ht="14.5" spans="1:8">
      <c r="A53" s="27">
        <v>51</v>
      </c>
      <c r="B53" s="27" t="s">
        <v>243</v>
      </c>
      <c r="C53" s="27" t="s">
        <v>231</v>
      </c>
      <c r="D53" s="27" t="s">
        <v>295</v>
      </c>
      <c r="E53" s="27" t="s">
        <v>296</v>
      </c>
      <c r="F53" s="27">
        <v>90</v>
      </c>
      <c r="H53" s="27" t="s">
        <v>297</v>
      </c>
    </row>
  </sheetData>
  <autoFilter ref="A1:G53">
    <extLst/>
  </autoFilter>
  <sortState ref="A2:H276">
    <sortCondition ref="C1"/>
  </sortState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6" workbookViewId="0">
      <selection activeCell="B27" sqref="B27"/>
    </sheetView>
  </sheetViews>
  <sheetFormatPr defaultColWidth="9" defaultRowHeight="16.5"/>
  <cols>
    <col min="1" max="1" width="5.45454545454545" style="1" customWidth="1"/>
    <col min="2" max="2" width="19.0909090909091" style="22" customWidth="1"/>
    <col min="3" max="3" width="9.27272727272727" style="1" customWidth="1"/>
    <col min="4" max="4" width="16.2727272727273" style="1" customWidth="1"/>
    <col min="5" max="5" width="12.2727272727273" style="1" customWidth="1"/>
    <col min="6" max="6" width="12.9090909090909" style="22" customWidth="1"/>
    <col min="7" max="8" width="9" style="1"/>
    <col min="9" max="9" width="10" style="1"/>
    <col min="10" max="16384" width="9" style="1"/>
  </cols>
  <sheetData>
    <row r="1" ht="25.5" customHeight="1" spans="1:6">
      <c r="A1" s="23" t="s">
        <v>0</v>
      </c>
      <c r="B1" s="24" t="s">
        <v>298</v>
      </c>
      <c r="C1" s="23" t="s">
        <v>299</v>
      </c>
      <c r="D1" s="23" t="s">
        <v>300</v>
      </c>
      <c r="E1" s="24">
        <v>43739</v>
      </c>
      <c r="F1" s="24" t="s">
        <v>301</v>
      </c>
    </row>
    <row r="2" spans="1:6">
      <c r="A2" s="23">
        <v>1</v>
      </c>
      <c r="B2" s="24" t="s">
        <v>302</v>
      </c>
      <c r="C2" s="23">
        <v>4599</v>
      </c>
      <c r="D2" s="23">
        <v>36</v>
      </c>
      <c r="E2" s="23">
        <v>0</v>
      </c>
      <c r="F2" s="24" t="s">
        <v>303</v>
      </c>
    </row>
    <row r="3" spans="1:6">
      <c r="A3" s="23">
        <v>2</v>
      </c>
      <c r="B3" s="24" t="s">
        <v>302</v>
      </c>
      <c r="C3" s="23">
        <v>4999</v>
      </c>
      <c r="D3" s="23">
        <v>36</v>
      </c>
      <c r="E3" s="23">
        <v>138.86</v>
      </c>
      <c r="F3" s="24" t="s">
        <v>303</v>
      </c>
    </row>
    <row r="4" spans="1:6">
      <c r="A4" s="23">
        <v>3</v>
      </c>
      <c r="B4" s="24" t="s">
        <v>304</v>
      </c>
      <c r="C4" s="23">
        <v>4199</v>
      </c>
      <c r="D4" s="23">
        <v>36</v>
      </c>
      <c r="E4" s="23">
        <v>116.64</v>
      </c>
      <c r="F4" s="24" t="s">
        <v>305</v>
      </c>
    </row>
    <row r="5" spans="1:6">
      <c r="A5" s="23">
        <v>4</v>
      </c>
      <c r="B5" s="24" t="s">
        <v>304</v>
      </c>
      <c r="C5" s="23">
        <v>4199</v>
      </c>
      <c r="D5" s="23">
        <v>36</v>
      </c>
      <c r="E5" s="23">
        <v>116.64</v>
      </c>
      <c r="F5" s="24" t="s">
        <v>305</v>
      </c>
    </row>
    <row r="6" spans="1:6">
      <c r="A6" s="23">
        <v>5</v>
      </c>
      <c r="B6" s="24" t="s">
        <v>306</v>
      </c>
      <c r="C6" s="23">
        <v>3899</v>
      </c>
      <c r="D6" s="23">
        <v>36</v>
      </c>
      <c r="E6" s="23">
        <v>108.31</v>
      </c>
      <c r="F6" s="24" t="s">
        <v>305</v>
      </c>
    </row>
    <row r="7" spans="1:6">
      <c r="A7" s="23">
        <v>6</v>
      </c>
      <c r="B7" s="24" t="s">
        <v>307</v>
      </c>
      <c r="C7" s="23">
        <v>4199</v>
      </c>
      <c r="D7" s="23">
        <v>36</v>
      </c>
      <c r="E7" s="23">
        <v>116.64</v>
      </c>
      <c r="F7" s="24" t="s">
        <v>305</v>
      </c>
    </row>
    <row r="8" spans="1:6">
      <c r="A8" s="23">
        <v>7</v>
      </c>
      <c r="B8" s="24" t="s">
        <v>306</v>
      </c>
      <c r="C8" s="23">
        <v>4199</v>
      </c>
      <c r="D8" s="23">
        <v>36</v>
      </c>
      <c r="E8" s="23">
        <v>116.64</v>
      </c>
      <c r="F8" s="24" t="s">
        <v>305</v>
      </c>
    </row>
    <row r="9" spans="1:6">
      <c r="A9" s="23">
        <v>8</v>
      </c>
      <c r="B9" s="24" t="s">
        <v>306</v>
      </c>
      <c r="C9" s="23">
        <v>4199</v>
      </c>
      <c r="D9" s="23">
        <v>36</v>
      </c>
      <c r="E9" s="23">
        <v>116.64</v>
      </c>
      <c r="F9" s="24" t="s">
        <v>305</v>
      </c>
    </row>
    <row r="10" spans="1:6">
      <c r="A10" s="23">
        <v>9</v>
      </c>
      <c r="B10" s="24" t="s">
        <v>307</v>
      </c>
      <c r="C10" s="23">
        <v>3499</v>
      </c>
      <c r="D10" s="23">
        <v>36</v>
      </c>
      <c r="E10" s="23">
        <v>97.19</v>
      </c>
      <c r="F10" s="24" t="s">
        <v>305</v>
      </c>
    </row>
    <row r="11" spans="1:6">
      <c r="A11" s="23">
        <v>10</v>
      </c>
      <c r="B11" s="24" t="s">
        <v>308</v>
      </c>
      <c r="C11" s="23">
        <v>4599</v>
      </c>
      <c r="D11" s="23">
        <v>36</v>
      </c>
      <c r="E11" s="23">
        <v>127.75</v>
      </c>
      <c r="F11" s="24" t="s">
        <v>305</v>
      </c>
    </row>
    <row r="12" spans="1:6">
      <c r="A12" s="23">
        <v>11</v>
      </c>
      <c r="B12" s="24" t="s">
        <v>309</v>
      </c>
      <c r="C12" s="23">
        <v>4685</v>
      </c>
      <c r="D12" s="23">
        <v>36</v>
      </c>
      <c r="E12" s="23">
        <v>130.14</v>
      </c>
      <c r="F12" s="24" t="s">
        <v>305</v>
      </c>
    </row>
    <row r="13" spans="1:6">
      <c r="A13" s="23">
        <v>12</v>
      </c>
      <c r="B13" s="24" t="s">
        <v>308</v>
      </c>
      <c r="C13" s="23">
        <v>4299</v>
      </c>
      <c r="D13" s="23">
        <v>36</v>
      </c>
      <c r="E13" s="23">
        <v>119.42</v>
      </c>
      <c r="F13" s="24" t="s">
        <v>305</v>
      </c>
    </row>
    <row r="14" spans="1:6">
      <c r="A14" s="23">
        <v>13</v>
      </c>
      <c r="B14" s="24" t="s">
        <v>310</v>
      </c>
      <c r="C14" s="23">
        <v>4998</v>
      </c>
      <c r="D14" s="23">
        <v>36</v>
      </c>
      <c r="E14" s="23">
        <v>138.83</v>
      </c>
      <c r="F14" s="24" t="s">
        <v>305</v>
      </c>
    </row>
    <row r="15" spans="1:6">
      <c r="A15" s="23">
        <v>14</v>
      </c>
      <c r="B15" s="24" t="s">
        <v>308</v>
      </c>
      <c r="C15" s="23">
        <v>4299</v>
      </c>
      <c r="D15" s="23">
        <v>36</v>
      </c>
      <c r="E15" s="23">
        <v>119.42</v>
      </c>
      <c r="F15" s="24" t="s">
        <v>305</v>
      </c>
    </row>
    <row r="16" s="21" customFormat="1" spans="1:6">
      <c r="A16" s="25">
        <v>15</v>
      </c>
      <c r="B16" s="26" t="s">
        <v>304</v>
      </c>
      <c r="C16" s="25">
        <v>4199</v>
      </c>
      <c r="D16" s="25">
        <v>36</v>
      </c>
      <c r="E16" s="25">
        <v>116.64</v>
      </c>
      <c r="F16" s="26" t="s">
        <v>241</v>
      </c>
    </row>
    <row r="17" spans="5:5">
      <c r="E17" s="1">
        <f>SUBTOTAL(9,E2:E16)</f>
        <v>1679.76</v>
      </c>
    </row>
    <row r="18" spans="1:9">
      <c r="A18" s="23" t="s">
        <v>311</v>
      </c>
      <c r="B18" s="23"/>
      <c r="C18" s="23"/>
      <c r="D18" s="23"/>
      <c r="E18" s="23"/>
      <c r="F18" s="23"/>
      <c r="G18" s="23"/>
      <c r="H18" s="23"/>
      <c r="I18" s="23"/>
    </row>
    <row r="19" spans="1:9">
      <c r="A19" s="23" t="s">
        <v>0</v>
      </c>
      <c r="B19" s="24" t="s">
        <v>312</v>
      </c>
      <c r="C19" s="23" t="s">
        <v>313</v>
      </c>
      <c r="D19" s="23" t="s">
        <v>314</v>
      </c>
      <c r="E19" s="23" t="s">
        <v>315</v>
      </c>
      <c r="F19" s="24" t="s">
        <v>316</v>
      </c>
      <c r="G19" s="23" t="s">
        <v>38</v>
      </c>
      <c r="H19" s="23" t="s">
        <v>317</v>
      </c>
      <c r="I19" s="23" t="s">
        <v>318</v>
      </c>
    </row>
    <row r="20" spans="1:9">
      <c r="A20" s="23">
        <v>1</v>
      </c>
      <c r="B20" s="24">
        <v>43599</v>
      </c>
      <c r="C20" s="23">
        <v>1821.74</v>
      </c>
      <c r="D20" s="23" t="s">
        <v>41</v>
      </c>
      <c r="E20" s="23"/>
      <c r="F20" s="24">
        <v>43769</v>
      </c>
      <c r="G20" s="23">
        <v>180000</v>
      </c>
      <c r="H20" s="23">
        <v>170</v>
      </c>
      <c r="I20" s="23">
        <v>67.88</v>
      </c>
    </row>
    <row r="21" spans="1:9">
      <c r="A21" s="23">
        <v>2</v>
      </c>
      <c r="B21" s="24">
        <v>43602</v>
      </c>
      <c r="C21" s="23">
        <v>11119.56</v>
      </c>
      <c r="D21" s="23" t="s">
        <v>42</v>
      </c>
      <c r="E21" s="23"/>
      <c r="F21" s="24">
        <v>43769</v>
      </c>
      <c r="G21" s="23"/>
      <c r="H21" s="23">
        <v>167</v>
      </c>
      <c r="I21" s="23">
        <v>407.01</v>
      </c>
    </row>
    <row r="22" spans="1:9">
      <c r="A22" s="23">
        <v>3</v>
      </c>
      <c r="B22" s="24">
        <v>43607</v>
      </c>
      <c r="C22" s="23">
        <v>208</v>
      </c>
      <c r="D22" s="23" t="s">
        <v>48</v>
      </c>
      <c r="E22" s="23"/>
      <c r="F22" s="24">
        <v>43769</v>
      </c>
      <c r="G22" s="23"/>
      <c r="H22" s="23">
        <v>162</v>
      </c>
      <c r="I22" s="23">
        <v>7.39</v>
      </c>
    </row>
    <row r="23" spans="1:9">
      <c r="A23" s="23">
        <v>4</v>
      </c>
      <c r="B23" s="24">
        <v>43598</v>
      </c>
      <c r="C23" s="23">
        <v>99927.18</v>
      </c>
      <c r="D23" s="23" t="s">
        <v>40</v>
      </c>
      <c r="E23" s="23"/>
      <c r="F23" s="24">
        <v>43769</v>
      </c>
      <c r="G23" s="23"/>
      <c r="H23" s="23">
        <v>171</v>
      </c>
      <c r="I23" s="23">
        <v>3745.22</v>
      </c>
    </row>
    <row r="24" spans="1:9">
      <c r="A24" s="23">
        <v>5</v>
      </c>
      <c r="B24" s="24">
        <v>43600</v>
      </c>
      <c r="C24" s="23">
        <v>6480</v>
      </c>
      <c r="D24" s="23" t="s">
        <v>43</v>
      </c>
      <c r="E24" s="23"/>
      <c r="F24" s="24">
        <v>43769</v>
      </c>
      <c r="G24" s="23"/>
      <c r="H24" s="23">
        <v>169</v>
      </c>
      <c r="I24" s="23">
        <v>240.03</v>
      </c>
    </row>
    <row r="25" spans="1:9">
      <c r="A25" s="23"/>
      <c r="B25" s="24"/>
      <c r="C25" s="23"/>
      <c r="D25" s="23"/>
      <c r="E25" s="23"/>
      <c r="F25" s="24"/>
      <c r="G25" s="23"/>
      <c r="H25" s="23"/>
      <c r="I25" s="23">
        <f>SUM(I20:I24)</f>
        <v>4467.53</v>
      </c>
    </row>
    <row r="26" spans="1:9">
      <c r="A26" s="23" t="s">
        <v>203</v>
      </c>
      <c r="B26" s="23"/>
      <c r="C26" s="23"/>
      <c r="D26" s="23"/>
      <c r="E26" s="23"/>
      <c r="F26" s="23"/>
      <c r="G26" s="23"/>
      <c r="H26" s="23"/>
      <c r="I26" s="23"/>
    </row>
    <row r="27" spans="1:9">
      <c r="A27" s="23" t="s">
        <v>0</v>
      </c>
      <c r="B27" s="24" t="s">
        <v>312</v>
      </c>
      <c r="C27" s="23" t="s">
        <v>313</v>
      </c>
      <c r="D27" s="23" t="s">
        <v>314</v>
      </c>
      <c r="E27" s="23" t="s">
        <v>315</v>
      </c>
      <c r="F27" s="24" t="s">
        <v>316</v>
      </c>
      <c r="G27" s="23" t="s">
        <v>38</v>
      </c>
      <c r="H27" s="23" t="s">
        <v>317</v>
      </c>
      <c r="I27" s="23" t="s">
        <v>318</v>
      </c>
    </row>
    <row r="28" spans="1:9">
      <c r="A28" s="23">
        <v>1</v>
      </c>
      <c r="B28" s="24">
        <v>43697</v>
      </c>
      <c r="C28" s="23">
        <v>34255.06</v>
      </c>
      <c r="D28" s="23" t="s">
        <v>40</v>
      </c>
      <c r="E28" s="23"/>
      <c r="F28" s="24">
        <v>43747</v>
      </c>
      <c r="G28" s="23">
        <v>53400</v>
      </c>
      <c r="H28" s="23">
        <v>50</v>
      </c>
      <c r="I28" s="23">
        <v>375.4</v>
      </c>
    </row>
    <row r="29" spans="1:9">
      <c r="A29" s="23">
        <v>2</v>
      </c>
      <c r="B29" s="24">
        <v>43693</v>
      </c>
      <c r="C29" s="23">
        <v>52</v>
      </c>
      <c r="D29" s="23" t="s">
        <v>48</v>
      </c>
      <c r="E29" s="23"/>
      <c r="F29" s="24">
        <v>43747</v>
      </c>
      <c r="G29" s="23"/>
      <c r="H29" s="23">
        <v>54</v>
      </c>
      <c r="I29" s="23">
        <v>0.62</v>
      </c>
    </row>
    <row r="30" spans="1:9">
      <c r="A30" s="23">
        <v>3</v>
      </c>
      <c r="B30" s="24">
        <v>43689</v>
      </c>
      <c r="C30" s="23">
        <v>603.54</v>
      </c>
      <c r="D30" s="23" t="s">
        <v>41</v>
      </c>
      <c r="E30" s="23"/>
      <c r="F30" s="24">
        <v>43747</v>
      </c>
      <c r="G30" s="23"/>
      <c r="H30" s="23">
        <v>58</v>
      </c>
      <c r="I30" s="23">
        <v>7.67</v>
      </c>
    </row>
    <row r="31" spans="1:9">
      <c r="A31" s="23">
        <v>4</v>
      </c>
      <c r="B31" s="24">
        <v>43685</v>
      </c>
      <c r="C31" s="23">
        <v>3258.34</v>
      </c>
      <c r="D31" s="23" t="s">
        <v>42</v>
      </c>
      <c r="E31" s="23"/>
      <c r="F31" s="24">
        <v>43747</v>
      </c>
      <c r="G31" s="23"/>
      <c r="H31" s="23">
        <v>62</v>
      </c>
      <c r="I31" s="23">
        <v>44.28</v>
      </c>
    </row>
    <row r="32" spans="1:9">
      <c r="A32" s="23">
        <v>5</v>
      </c>
      <c r="B32" s="24">
        <v>43691</v>
      </c>
      <c r="C32" s="23">
        <v>1200</v>
      </c>
      <c r="D32" s="23" t="s">
        <v>43</v>
      </c>
      <c r="E32" s="23"/>
      <c r="F32" s="24">
        <v>43747</v>
      </c>
      <c r="G32" s="23"/>
      <c r="H32" s="23">
        <v>56</v>
      </c>
      <c r="I32" s="23">
        <v>14.73</v>
      </c>
    </row>
    <row r="33" spans="9:9">
      <c r="I33" s="1">
        <f>SUM(I28:I32)</f>
        <v>442.7</v>
      </c>
    </row>
    <row r="34" spans="1:9">
      <c r="A34" s="23" t="s">
        <v>319</v>
      </c>
      <c r="B34" s="23"/>
      <c r="C34" s="23"/>
      <c r="D34" s="23"/>
      <c r="E34" s="23"/>
      <c r="F34" s="23"/>
      <c r="G34" s="23"/>
      <c r="H34" s="23"/>
      <c r="I34" s="23"/>
    </row>
    <row r="35" spans="1:9">
      <c r="A35" s="23" t="s">
        <v>0</v>
      </c>
      <c r="B35" s="24" t="s">
        <v>312</v>
      </c>
      <c r="C35" s="23" t="s">
        <v>313</v>
      </c>
      <c r="D35" s="23" t="s">
        <v>314</v>
      </c>
      <c r="E35" s="23" t="s">
        <v>315</v>
      </c>
      <c r="F35" s="24" t="s">
        <v>316</v>
      </c>
      <c r="G35" s="23" t="s">
        <v>38</v>
      </c>
      <c r="H35" s="23" t="s">
        <v>317</v>
      </c>
      <c r="I35" s="23" t="s">
        <v>318</v>
      </c>
    </row>
    <row r="36" spans="1:9">
      <c r="A36" s="23">
        <v>1</v>
      </c>
      <c r="B36" s="24">
        <v>43747</v>
      </c>
      <c r="C36" s="23">
        <v>54105.02</v>
      </c>
      <c r="D36" s="23" t="s">
        <v>40</v>
      </c>
      <c r="E36" s="23"/>
      <c r="F36" s="24">
        <v>43754</v>
      </c>
      <c r="G36" s="23"/>
      <c r="H36" s="23">
        <v>7</v>
      </c>
      <c r="I36" s="23">
        <v>83.01</v>
      </c>
    </row>
    <row r="38" spans="1:9">
      <c r="A38" s="23" t="s">
        <v>177</v>
      </c>
      <c r="B38" s="23"/>
      <c r="C38" s="23"/>
      <c r="D38" s="23"/>
      <c r="E38" s="23"/>
      <c r="F38" s="23"/>
      <c r="G38" s="23"/>
      <c r="H38" s="23"/>
      <c r="I38" s="23"/>
    </row>
    <row r="39" spans="1:9">
      <c r="A39" s="23" t="s">
        <v>0</v>
      </c>
      <c r="B39" s="24" t="s">
        <v>312</v>
      </c>
      <c r="C39" s="23" t="s">
        <v>313</v>
      </c>
      <c r="D39" s="23" t="s">
        <v>314</v>
      </c>
      <c r="E39" s="23" t="s">
        <v>315</v>
      </c>
      <c r="F39" s="24" t="s">
        <v>316</v>
      </c>
      <c r="G39" s="23" t="s">
        <v>38</v>
      </c>
      <c r="H39" s="23" t="s">
        <v>317</v>
      </c>
      <c r="I39" s="23" t="s">
        <v>318</v>
      </c>
    </row>
    <row r="40" spans="1:9">
      <c r="A40" s="23">
        <v>1</v>
      </c>
      <c r="B40" s="24">
        <v>43760</v>
      </c>
      <c r="C40" s="23">
        <v>26</v>
      </c>
      <c r="D40" s="23" t="s">
        <v>48</v>
      </c>
      <c r="E40" s="23"/>
      <c r="F40" s="24">
        <v>43755</v>
      </c>
      <c r="G40" s="23"/>
      <c r="H40" s="23">
        <v>0</v>
      </c>
      <c r="I40" s="23">
        <v>0</v>
      </c>
    </row>
    <row r="41" spans="1:9">
      <c r="A41" s="23">
        <v>2</v>
      </c>
      <c r="B41" s="24">
        <v>43748</v>
      </c>
      <c r="C41" s="23">
        <v>1636.4</v>
      </c>
      <c r="D41" s="23" t="s">
        <v>42</v>
      </c>
      <c r="E41" s="23"/>
      <c r="F41" s="24">
        <v>43755</v>
      </c>
      <c r="G41" s="23"/>
      <c r="H41" s="23">
        <v>7</v>
      </c>
      <c r="I41" s="23">
        <v>2.51</v>
      </c>
    </row>
    <row r="42" spans="1:9">
      <c r="A42" s="23">
        <v>3</v>
      </c>
      <c r="B42" s="24">
        <v>43753</v>
      </c>
      <c r="C42" s="23">
        <v>230.82</v>
      </c>
      <c r="D42" s="23" t="s">
        <v>41</v>
      </c>
      <c r="E42" s="23"/>
      <c r="F42" s="24">
        <v>43755</v>
      </c>
      <c r="G42" s="23"/>
      <c r="H42" s="23">
        <v>2</v>
      </c>
      <c r="I42" s="23">
        <v>0.1</v>
      </c>
    </row>
    <row r="43" spans="1:9">
      <c r="A43" s="23">
        <v>4</v>
      </c>
      <c r="B43" s="24">
        <v>43748</v>
      </c>
      <c r="C43" s="23">
        <v>600</v>
      </c>
      <c r="D43" s="23" t="s">
        <v>43</v>
      </c>
      <c r="E43" s="23"/>
      <c r="F43" s="24">
        <v>43755</v>
      </c>
      <c r="G43" s="23"/>
      <c r="H43" s="23">
        <v>7</v>
      </c>
      <c r="I43" s="23">
        <v>0.92</v>
      </c>
    </row>
    <row r="44" spans="9:9">
      <c r="I44" s="1">
        <f>SUM(I40:I43)</f>
        <v>3.53</v>
      </c>
    </row>
  </sheetData>
  <autoFilter ref="A1:I36">
    <extLst/>
  </autoFilter>
  <mergeCells count="4">
    <mergeCell ref="A18:I18"/>
    <mergeCell ref="A26:I26"/>
    <mergeCell ref="A34:I34"/>
    <mergeCell ref="A38:I38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C33" sqref="C33"/>
    </sheetView>
  </sheetViews>
  <sheetFormatPr defaultColWidth="8.72727272727273" defaultRowHeight="14" outlineLevelCol="5"/>
  <cols>
    <col min="1" max="1" width="5.54545454545455" customWidth="1"/>
    <col min="2" max="2" width="18.5454545454545" customWidth="1"/>
    <col min="3" max="3" width="9.54545454545454" customWidth="1"/>
    <col min="4" max="4" width="17.3636363636364" customWidth="1"/>
    <col min="5" max="5" width="10.7272727272727" customWidth="1"/>
    <col min="6" max="6" width="9.54545454545454" customWidth="1"/>
  </cols>
  <sheetData>
    <row r="1" spans="1:6">
      <c r="A1" t="s">
        <v>0</v>
      </c>
      <c r="B1" t="s">
        <v>298</v>
      </c>
      <c r="C1" t="s">
        <v>299</v>
      </c>
      <c r="D1" t="s">
        <v>300</v>
      </c>
      <c r="E1" s="20">
        <v>43709</v>
      </c>
      <c r="F1" t="s">
        <v>301</v>
      </c>
    </row>
    <row r="2" spans="1:6">
      <c r="A2">
        <v>3</v>
      </c>
      <c r="B2" t="s">
        <v>304</v>
      </c>
      <c r="C2">
        <v>4199</v>
      </c>
      <c r="D2">
        <v>36</v>
      </c>
      <c r="E2">
        <v>116.64</v>
      </c>
      <c r="F2" t="s">
        <v>305</v>
      </c>
    </row>
    <row r="3" spans="1:6">
      <c r="A3">
        <v>4</v>
      </c>
      <c r="B3" t="s">
        <v>304</v>
      </c>
      <c r="C3">
        <v>4199</v>
      </c>
      <c r="D3">
        <v>36</v>
      </c>
      <c r="E3">
        <v>116.64</v>
      </c>
      <c r="F3" t="s">
        <v>305</v>
      </c>
    </row>
    <row r="4" spans="1:6">
      <c r="A4">
        <v>5</v>
      </c>
      <c r="B4" t="s">
        <v>306</v>
      </c>
      <c r="C4">
        <v>3899</v>
      </c>
      <c r="D4">
        <v>36</v>
      </c>
      <c r="E4">
        <v>108.31</v>
      </c>
      <c r="F4" t="s">
        <v>305</v>
      </c>
    </row>
    <row r="5" spans="1:6">
      <c r="A5">
        <v>6</v>
      </c>
      <c r="B5" t="s">
        <v>307</v>
      </c>
      <c r="C5">
        <v>4199</v>
      </c>
      <c r="D5">
        <v>36</v>
      </c>
      <c r="E5">
        <v>116.64</v>
      </c>
      <c r="F5" t="s">
        <v>305</v>
      </c>
    </row>
    <row r="6" spans="1:6">
      <c r="A6">
        <v>7</v>
      </c>
      <c r="B6" t="s">
        <v>306</v>
      </c>
      <c r="C6">
        <v>4199</v>
      </c>
      <c r="D6">
        <v>36</v>
      </c>
      <c r="E6">
        <v>116.64</v>
      </c>
      <c r="F6" t="s">
        <v>305</v>
      </c>
    </row>
    <row r="7" spans="1:6">
      <c r="A7">
        <v>8</v>
      </c>
      <c r="B7" t="s">
        <v>306</v>
      </c>
      <c r="C7">
        <v>4199</v>
      </c>
      <c r="D7">
        <v>36</v>
      </c>
      <c r="E7">
        <v>116.64</v>
      </c>
      <c r="F7" t="s">
        <v>305</v>
      </c>
    </row>
    <row r="8" spans="1:6">
      <c r="A8">
        <v>9</v>
      </c>
      <c r="B8" t="s">
        <v>307</v>
      </c>
      <c r="C8">
        <v>3499</v>
      </c>
      <c r="D8">
        <v>36</v>
      </c>
      <c r="E8">
        <v>97.19</v>
      </c>
      <c r="F8" t="s">
        <v>305</v>
      </c>
    </row>
    <row r="9" spans="1:6">
      <c r="A9">
        <v>10</v>
      </c>
      <c r="B9" t="s">
        <v>308</v>
      </c>
      <c r="C9">
        <v>4599</v>
      </c>
      <c r="D9">
        <v>36</v>
      </c>
      <c r="E9">
        <v>127.75</v>
      </c>
      <c r="F9" t="s">
        <v>305</v>
      </c>
    </row>
    <row r="10" spans="1:6">
      <c r="A10">
        <v>11</v>
      </c>
      <c r="B10" t="s">
        <v>309</v>
      </c>
      <c r="C10">
        <v>4685</v>
      </c>
      <c r="D10">
        <v>36</v>
      </c>
      <c r="E10">
        <v>130.14</v>
      </c>
      <c r="F10" t="s">
        <v>305</v>
      </c>
    </row>
    <row r="11" spans="1:6">
      <c r="A11">
        <v>12</v>
      </c>
      <c r="B11" t="s">
        <v>308</v>
      </c>
      <c r="C11">
        <v>4299</v>
      </c>
      <c r="D11">
        <v>36</v>
      </c>
      <c r="E11">
        <v>119.42</v>
      </c>
      <c r="F11" t="s">
        <v>305</v>
      </c>
    </row>
    <row r="12" spans="1:6">
      <c r="A12">
        <v>13</v>
      </c>
      <c r="B12" t="s">
        <v>310</v>
      </c>
      <c r="C12">
        <v>4998</v>
      </c>
      <c r="D12">
        <v>36</v>
      </c>
      <c r="E12">
        <v>138.83</v>
      </c>
      <c r="F12" t="s">
        <v>305</v>
      </c>
    </row>
    <row r="13" spans="1:6">
      <c r="A13">
        <v>14</v>
      </c>
      <c r="B13" t="s">
        <v>308</v>
      </c>
      <c r="C13">
        <v>4299</v>
      </c>
      <c r="D13">
        <v>36</v>
      </c>
      <c r="E13">
        <v>119.42</v>
      </c>
      <c r="F13" t="s">
        <v>305</v>
      </c>
    </row>
    <row r="14" s="19" customFormat="1" spans="1:6">
      <c r="A14" s="19">
        <v>15</v>
      </c>
      <c r="B14" s="19" t="s">
        <v>304</v>
      </c>
      <c r="C14" s="19">
        <v>4199</v>
      </c>
      <c r="D14" s="19">
        <v>36</v>
      </c>
      <c r="E14" s="19">
        <v>116.64</v>
      </c>
      <c r="F14" s="19" t="s">
        <v>241</v>
      </c>
    </row>
    <row r="15" spans="1:6">
      <c r="A15">
        <v>2</v>
      </c>
      <c r="B15" t="s">
        <v>302</v>
      </c>
      <c r="C15">
        <v>4999</v>
      </c>
      <c r="D15">
        <v>36</v>
      </c>
      <c r="E15">
        <v>138.86</v>
      </c>
      <c r="F15" t="s">
        <v>303</v>
      </c>
    </row>
    <row r="16" spans="1:6">
      <c r="A16">
        <v>3</v>
      </c>
      <c r="B16" t="s">
        <v>304</v>
      </c>
      <c r="C16">
        <v>4199</v>
      </c>
      <c r="D16">
        <v>36</v>
      </c>
      <c r="E16">
        <v>116.64</v>
      </c>
      <c r="F16" t="s">
        <v>305</v>
      </c>
    </row>
    <row r="17" spans="1:6">
      <c r="A17">
        <v>4</v>
      </c>
      <c r="B17" t="s">
        <v>304</v>
      </c>
      <c r="C17">
        <v>4199</v>
      </c>
      <c r="D17">
        <v>36</v>
      </c>
      <c r="E17">
        <v>116.64</v>
      </c>
      <c r="F17" t="s">
        <v>305</v>
      </c>
    </row>
    <row r="18" spans="1:6">
      <c r="A18">
        <v>5</v>
      </c>
      <c r="B18" t="s">
        <v>306</v>
      </c>
      <c r="C18">
        <v>3899</v>
      </c>
      <c r="D18">
        <v>36</v>
      </c>
      <c r="E18">
        <v>108.31</v>
      </c>
      <c r="F18" t="s">
        <v>305</v>
      </c>
    </row>
    <row r="19" spans="1:6">
      <c r="A19">
        <v>6</v>
      </c>
      <c r="B19" t="s">
        <v>307</v>
      </c>
      <c r="C19">
        <v>4199</v>
      </c>
      <c r="D19">
        <v>36</v>
      </c>
      <c r="E19">
        <v>116.64</v>
      </c>
      <c r="F19" t="s">
        <v>305</v>
      </c>
    </row>
    <row r="20" spans="1:6">
      <c r="A20">
        <v>7</v>
      </c>
      <c r="B20" t="s">
        <v>306</v>
      </c>
      <c r="C20">
        <v>4199</v>
      </c>
      <c r="D20">
        <v>36</v>
      </c>
      <c r="E20">
        <v>116.64</v>
      </c>
      <c r="F20" t="s">
        <v>305</v>
      </c>
    </row>
    <row r="21" spans="1:6">
      <c r="A21">
        <v>8</v>
      </c>
      <c r="B21" t="s">
        <v>306</v>
      </c>
      <c r="C21">
        <v>4199</v>
      </c>
      <c r="D21">
        <v>36</v>
      </c>
      <c r="E21">
        <v>116.64</v>
      </c>
      <c r="F21" t="s">
        <v>305</v>
      </c>
    </row>
    <row r="22" spans="1:6">
      <c r="A22">
        <v>9</v>
      </c>
      <c r="B22" t="s">
        <v>307</v>
      </c>
      <c r="C22">
        <v>3499</v>
      </c>
      <c r="D22">
        <v>36</v>
      </c>
      <c r="E22">
        <v>97.19</v>
      </c>
      <c r="F22" t="s">
        <v>305</v>
      </c>
    </row>
    <row r="23" spans="1:6">
      <c r="A23">
        <v>10</v>
      </c>
      <c r="B23" t="s">
        <v>308</v>
      </c>
      <c r="C23">
        <v>4599</v>
      </c>
      <c r="D23">
        <v>36</v>
      </c>
      <c r="E23">
        <v>127.75</v>
      </c>
      <c r="F23" t="s">
        <v>305</v>
      </c>
    </row>
    <row r="24" spans="1:6">
      <c r="A24">
        <v>11</v>
      </c>
      <c r="B24" t="s">
        <v>309</v>
      </c>
      <c r="C24">
        <v>4685</v>
      </c>
      <c r="D24">
        <v>36</v>
      </c>
      <c r="E24">
        <v>130.14</v>
      </c>
      <c r="F24" t="s">
        <v>305</v>
      </c>
    </row>
    <row r="25" spans="1:6">
      <c r="A25">
        <v>12</v>
      </c>
      <c r="B25" t="s">
        <v>308</v>
      </c>
      <c r="C25">
        <v>4299</v>
      </c>
      <c r="D25">
        <v>36</v>
      </c>
      <c r="E25">
        <v>119.42</v>
      </c>
      <c r="F25" t="s">
        <v>305</v>
      </c>
    </row>
    <row r="26" spans="1:6">
      <c r="A26">
        <v>13</v>
      </c>
      <c r="B26" t="s">
        <v>310</v>
      </c>
      <c r="C26">
        <v>4998</v>
      </c>
      <c r="D26">
        <v>36</v>
      </c>
      <c r="E26">
        <v>138.83</v>
      </c>
      <c r="F26" t="s">
        <v>305</v>
      </c>
    </row>
    <row r="27" spans="1:6">
      <c r="A27">
        <v>14</v>
      </c>
      <c r="B27" t="s">
        <v>308</v>
      </c>
      <c r="C27">
        <v>4299</v>
      </c>
      <c r="D27">
        <v>36</v>
      </c>
      <c r="E27">
        <v>119.42</v>
      </c>
      <c r="F27" t="s">
        <v>305</v>
      </c>
    </row>
    <row r="28" s="19" customFormat="1" spans="1:6">
      <c r="A28" s="19">
        <v>15</v>
      </c>
      <c r="B28" s="19" t="s">
        <v>304</v>
      </c>
      <c r="C28" s="19">
        <v>4199</v>
      </c>
      <c r="D28" s="19">
        <v>36</v>
      </c>
      <c r="E28" s="19">
        <v>116.64</v>
      </c>
      <c r="F28" s="19" t="s">
        <v>241</v>
      </c>
    </row>
    <row r="30" spans="5:5">
      <c r="E30">
        <f>SUBTOTAL(9,E2:E29)</f>
        <v>3220.66</v>
      </c>
    </row>
  </sheetData>
  <autoFilter ref="A1:F28"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19" sqref="D19"/>
    </sheetView>
  </sheetViews>
  <sheetFormatPr defaultColWidth="9" defaultRowHeight="14" outlineLevelCol="6"/>
  <cols>
    <col min="1" max="1" width="9.27272727272727" customWidth="1"/>
    <col min="2" max="2" width="14.3636363636364" customWidth="1"/>
    <col min="3" max="3" width="13.4545454545455" customWidth="1"/>
    <col min="4" max="4" width="14" customWidth="1"/>
    <col min="5" max="5" width="13.9090909090909" customWidth="1"/>
    <col min="6" max="6" width="16.0909090909091" customWidth="1"/>
    <col min="7" max="7" width="13.5454545454545" customWidth="1"/>
    <col min="8" max="8" width="17.6363636363636" customWidth="1"/>
    <col min="10" max="10" width="15.5454545454545" customWidth="1"/>
  </cols>
  <sheetData>
    <row r="1" ht="22.5" customHeight="1" spans="1:6">
      <c r="A1" s="3" t="s">
        <v>320</v>
      </c>
      <c r="B1" s="3" t="s">
        <v>321</v>
      </c>
      <c r="C1" s="3" t="s">
        <v>322</v>
      </c>
      <c r="D1" s="3" t="s">
        <v>323</v>
      </c>
      <c r="E1" s="3" t="s">
        <v>324</v>
      </c>
      <c r="F1" s="3" t="s">
        <v>325</v>
      </c>
    </row>
    <row r="2" ht="18.75" customHeight="1" spans="1:5">
      <c r="A2" s="1" t="s">
        <v>5</v>
      </c>
      <c r="B2" s="1">
        <v>45647.1</v>
      </c>
      <c r="C2" s="1">
        <f>ROUND(B2*3%,2)</f>
        <v>1369.41</v>
      </c>
      <c r="D2" s="1">
        <f>ROUND(B2*2%,2)</f>
        <v>912.94</v>
      </c>
      <c r="E2" s="1"/>
    </row>
    <row r="3" ht="18.75" customHeight="1" spans="1:6">
      <c r="A3" s="1" t="s">
        <v>9</v>
      </c>
      <c r="B3" s="1">
        <v>54750.03</v>
      </c>
      <c r="C3" s="1">
        <f t="shared" ref="C3:C10" si="0">ROUND(B3*3%,2)</f>
        <v>1642.5</v>
      </c>
      <c r="D3" s="1">
        <f>ROUND(B3*1%,2)</f>
        <v>547.5</v>
      </c>
      <c r="E3" s="1"/>
      <c r="F3" s="1">
        <f>ROUND(B3*1%,2)</f>
        <v>547.5</v>
      </c>
    </row>
    <row r="4" ht="18.75" customHeight="1" spans="1:6">
      <c r="A4" s="1" t="s">
        <v>19</v>
      </c>
      <c r="B4" s="1">
        <v>54265.92</v>
      </c>
      <c r="C4" s="1">
        <f t="shared" si="0"/>
        <v>1627.98</v>
      </c>
      <c r="D4" s="1">
        <f>ROUND(B4*1%,2)</f>
        <v>542.66</v>
      </c>
      <c r="E4" s="1"/>
      <c r="F4" s="1">
        <f>ROUND(B4*1%,2)</f>
        <v>542.66</v>
      </c>
    </row>
    <row r="5" ht="18.75" customHeight="1" spans="1:6">
      <c r="A5" s="1" t="s">
        <v>12</v>
      </c>
      <c r="B5" s="1">
        <v>28573.84</v>
      </c>
      <c r="C5" s="1">
        <f t="shared" si="0"/>
        <v>857.22</v>
      </c>
      <c r="D5" s="1">
        <f>ROUND(B5*1%,2)</f>
        <v>285.74</v>
      </c>
      <c r="E5" s="1"/>
      <c r="F5" s="1">
        <f>ROUND(B5*1%,2)</f>
        <v>285.74</v>
      </c>
    </row>
    <row r="6" ht="18.75" customHeight="1" spans="1:6">
      <c r="A6" s="1" t="s">
        <v>21</v>
      </c>
      <c r="B6" s="1">
        <v>57580.88</v>
      </c>
      <c r="C6" s="1">
        <f t="shared" si="0"/>
        <v>1727.43</v>
      </c>
      <c r="D6" s="1">
        <f>ROUND(B6*1%,2)</f>
        <v>575.81</v>
      </c>
      <c r="E6" s="1"/>
      <c r="F6" s="1"/>
    </row>
    <row r="7" ht="18.75" customHeight="1" spans="1:5">
      <c r="A7" s="1" t="s">
        <v>11</v>
      </c>
      <c r="B7" s="1">
        <v>92873.76</v>
      </c>
      <c r="C7" s="1">
        <f t="shared" si="0"/>
        <v>2786.21</v>
      </c>
      <c r="D7" s="1">
        <f t="shared" ref="D7:D9" si="1">ROUND(B7*1%,2)</f>
        <v>928.74</v>
      </c>
      <c r="E7" s="1">
        <f>ROUND(B7*1%,2)</f>
        <v>928.74</v>
      </c>
    </row>
    <row r="8" ht="18.75" customHeight="1" spans="1:5">
      <c r="A8" s="1" t="s">
        <v>17</v>
      </c>
      <c r="B8" s="1">
        <v>139045.77</v>
      </c>
      <c r="C8" s="1">
        <f t="shared" si="0"/>
        <v>4171.37</v>
      </c>
      <c r="D8" s="1">
        <f t="shared" si="1"/>
        <v>1390.46</v>
      </c>
      <c r="E8" s="1">
        <f>ROUND(B8*1%,2)</f>
        <v>1390.46</v>
      </c>
    </row>
    <row r="9" ht="18.75" customHeight="1" spans="1:5">
      <c r="A9" s="1" t="s">
        <v>13</v>
      </c>
      <c r="B9" s="1">
        <v>218834.71</v>
      </c>
      <c r="C9" s="1">
        <f t="shared" si="0"/>
        <v>6565.04</v>
      </c>
      <c r="D9" s="1">
        <f t="shared" si="1"/>
        <v>2188.35</v>
      </c>
      <c r="E9" s="1"/>
    </row>
    <row r="10" ht="18.75" customHeight="1" spans="1:5">
      <c r="A10" s="1" t="s">
        <v>14</v>
      </c>
      <c r="B10" s="1">
        <v>199291.36</v>
      </c>
      <c r="C10" s="1">
        <f t="shared" si="0"/>
        <v>5978.74</v>
      </c>
      <c r="D10" s="1"/>
      <c r="E10" s="1"/>
    </row>
    <row r="11" ht="16.5" spans="1:5">
      <c r="A11" s="1"/>
      <c r="B11" s="1"/>
      <c r="C11" s="1"/>
      <c r="D11" s="1"/>
      <c r="E11" s="1"/>
    </row>
    <row r="12" ht="16.5" spans="1:7">
      <c r="A12" s="1"/>
      <c r="B12" s="1"/>
      <c r="C12" s="4">
        <f>SUM(C2:C11)</f>
        <v>26725.9</v>
      </c>
      <c r="D12" s="4">
        <f>SUM(D2:D11)</f>
        <v>7372.2</v>
      </c>
      <c r="E12" s="4">
        <f>SUM(E2:E11)</f>
        <v>2319.2</v>
      </c>
      <c r="F12" s="4">
        <f>SUM(F2:F11)</f>
        <v>1375.9</v>
      </c>
      <c r="G12" s="4">
        <f>SUM(C12:F12)</f>
        <v>37793.2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0"/>
  <sheetViews>
    <sheetView workbookViewId="0">
      <pane xSplit="3" ySplit="3" topLeftCell="D10" activePane="bottomRight" state="frozen"/>
      <selection/>
      <selection pane="topRight"/>
      <selection pane="bottomLeft"/>
      <selection pane="bottomRight" activeCell="Z15" sqref="Z15"/>
    </sheetView>
  </sheetViews>
  <sheetFormatPr defaultColWidth="9" defaultRowHeight="14"/>
  <cols>
    <col min="1" max="1" width="5.90909090909091" style="5" customWidth="1"/>
    <col min="2" max="2" width="11.0909090909091" style="5" customWidth="1"/>
    <col min="3" max="3" width="11.3636363636364" style="5" customWidth="1"/>
    <col min="4" max="4" width="10.4545454545455" style="5" customWidth="1"/>
    <col min="5" max="5" width="15.4545454545455" style="5" customWidth="1"/>
    <col min="6" max="6" width="15.2727272727273" style="5" customWidth="1"/>
    <col min="7" max="7" width="15.4545454545455" style="9" customWidth="1"/>
    <col min="8" max="8" width="15.3636363636364" style="5" customWidth="1"/>
    <col min="9" max="19" width="10.7272727272727" hidden="1" customWidth="1"/>
    <col min="20" max="20" width="13.4545454545455" hidden="1" customWidth="1"/>
    <col min="21" max="21" width="15.2727272727273" hidden="1" customWidth="1"/>
    <col min="24" max="24" width="12.6363636363636"/>
    <col min="25" max="25" width="13" customWidth="1"/>
    <col min="26" max="26" width="14.2727272727273" customWidth="1"/>
    <col min="27" max="27" width="16" customWidth="1"/>
    <col min="28" max="28" width="9.27272727272727" customWidth="1"/>
    <col min="29" max="30" width="16.3636363636364" customWidth="1"/>
  </cols>
  <sheetData>
    <row r="1" s="7" customFormat="1" ht="30.75" customHeight="1" spans="1:8">
      <c r="A1" s="10" t="s">
        <v>326</v>
      </c>
      <c r="B1" s="10"/>
      <c r="C1" s="10"/>
      <c r="D1" s="10"/>
      <c r="E1" s="10"/>
      <c r="F1" s="10"/>
      <c r="G1" s="10"/>
      <c r="H1" s="10"/>
    </row>
    <row r="2" s="7" customFormat="1" ht="16.5" spans="1:26">
      <c r="A2" s="11" t="s">
        <v>0</v>
      </c>
      <c r="B2" s="11" t="s">
        <v>320</v>
      </c>
      <c r="C2" s="11" t="s">
        <v>243</v>
      </c>
      <c r="D2" s="11" t="s">
        <v>327</v>
      </c>
      <c r="E2" s="11" t="s">
        <v>328</v>
      </c>
      <c r="F2" s="11" t="s">
        <v>321</v>
      </c>
      <c r="G2" s="12" t="s">
        <v>329</v>
      </c>
      <c r="H2" s="11" t="s">
        <v>330</v>
      </c>
      <c r="I2" s="7" t="s">
        <v>331</v>
      </c>
      <c r="J2" s="7" t="s">
        <v>332</v>
      </c>
      <c r="K2" s="7" t="s">
        <v>333</v>
      </c>
      <c r="L2" s="7" t="s">
        <v>334</v>
      </c>
      <c r="M2" s="7" t="s">
        <v>335</v>
      </c>
      <c r="N2" s="7" t="s">
        <v>336</v>
      </c>
      <c r="O2" s="7" t="s">
        <v>237</v>
      </c>
      <c r="P2" s="7" t="s">
        <v>337</v>
      </c>
      <c r="Q2" s="7" t="s">
        <v>230</v>
      </c>
      <c r="R2" s="7" t="s">
        <v>243</v>
      </c>
      <c r="S2" s="7" t="s">
        <v>338</v>
      </c>
      <c r="T2" s="7" t="s">
        <v>339</v>
      </c>
      <c r="U2" s="7" t="s">
        <v>340</v>
      </c>
      <c r="X2" s="1" t="s">
        <v>341</v>
      </c>
      <c r="Y2" s="1" t="s">
        <v>20</v>
      </c>
      <c r="Z2" s="1">
        <f>ROUND((F12+D17+D23)*2%,2)</f>
        <v>12556.86</v>
      </c>
    </row>
    <row r="3" s="7" customFormat="1" ht="15.5" customHeight="1" spans="1:26">
      <c r="A3" s="1">
        <v>1</v>
      </c>
      <c r="B3" s="1" t="s">
        <v>18</v>
      </c>
      <c r="C3" s="1">
        <v>115385</v>
      </c>
      <c r="D3" s="1"/>
      <c r="E3" s="1">
        <v>85134.4</v>
      </c>
      <c r="F3" s="1">
        <v>48733.13</v>
      </c>
      <c r="G3" s="13">
        <f>E3/C3</f>
        <v>0.737829007236642</v>
      </c>
      <c r="H3" s="1">
        <f>IF(G3&lt;60%,ROUND(F3*5%,2),IF(AND(60%&lt;=G3,G3&lt;75%),ROUND(F3*10%,2),IF(AND(75%&lt;=G3,G3&lt;90%),ROUND(F3*15%,2),IF(AND(90%&lt;=G3,G3&lt;=100%),ROUND(F3*20%,2),IF(100%&lt;G3,ROUND((F3-C3)*5%+F3*20%,2))))))</f>
        <v>4873.31</v>
      </c>
      <c r="I3" s="7">
        <v>12821</v>
      </c>
      <c r="J3" s="7">
        <v>12821</v>
      </c>
      <c r="K3" s="7">
        <v>25641</v>
      </c>
      <c r="L3" s="7">
        <v>38462</v>
      </c>
      <c r="M3" s="7">
        <v>51282</v>
      </c>
      <c r="N3" s="7">
        <v>64103</v>
      </c>
      <c r="O3" s="7">
        <v>76923</v>
      </c>
      <c r="P3" s="7">
        <v>89744</v>
      </c>
      <c r="Q3" s="7">
        <v>102564</v>
      </c>
      <c r="R3" s="7">
        <v>115385</v>
      </c>
      <c r="S3" s="7">
        <v>128205</v>
      </c>
      <c r="T3" s="7">
        <v>141026</v>
      </c>
      <c r="U3" s="7">
        <f>SUM(I3:T3)</f>
        <v>858977</v>
      </c>
      <c r="X3" s="1"/>
      <c r="Y3" s="1" t="s">
        <v>7</v>
      </c>
      <c r="Z3" s="1">
        <f>ROUND((F7+F8+F9+D16+F11)*2%,2)</f>
        <v>1795.28</v>
      </c>
    </row>
    <row r="4" s="7" customFormat="1" ht="15.5" customHeight="1" spans="1:26">
      <c r="A4" s="1">
        <v>2</v>
      </c>
      <c r="B4" s="1" t="s">
        <v>16</v>
      </c>
      <c r="C4" s="1">
        <v>46296.3</v>
      </c>
      <c r="D4" s="1" t="s">
        <v>18</v>
      </c>
      <c r="E4" s="1">
        <v>0</v>
      </c>
      <c r="F4" s="1">
        <v>0</v>
      </c>
      <c r="G4" s="13">
        <f t="shared" ref="G4:G11" si="0">E4/C4</f>
        <v>0</v>
      </c>
      <c r="H4" s="1">
        <f t="shared" ref="H4:H11" si="1">IF(G4&lt;60%,ROUND(F4*5%,2),IF(AND(60%&lt;=G4,G4&lt;75%),ROUND(F4*10%,2),IF(AND(75%&lt;=G4,G4&lt;90%),ROUND(F4*15%,2),IF(AND(90%&lt;=G4,G4&lt;=100%),ROUND(F4*20%,2),IF(100%&lt;G4,ROUND((F4-C4)*5%+F4*20%,2))))))</f>
        <v>0</v>
      </c>
      <c r="L4" s="7">
        <v>46296.3</v>
      </c>
      <c r="M4" s="7">
        <v>46296.3</v>
      </c>
      <c r="N4" s="7">
        <v>46296.3</v>
      </c>
      <c r="O4" s="7">
        <v>46296.3</v>
      </c>
      <c r="P4" s="7">
        <v>46296.3</v>
      </c>
      <c r="Q4" s="7">
        <v>46296.3</v>
      </c>
      <c r="R4" s="7">
        <v>46296.3</v>
      </c>
      <c r="S4" s="7">
        <v>46296.3</v>
      </c>
      <c r="T4" s="7">
        <v>46296.3</v>
      </c>
      <c r="U4" s="7">
        <f t="shared" ref="U4:U11" si="2">SUM(I4:T4)</f>
        <v>416666.7</v>
      </c>
      <c r="X4" s="1"/>
      <c r="Y4" s="1" t="s">
        <v>18</v>
      </c>
      <c r="Z4" s="1">
        <f>ROUND((E4+E5+D21)*2%,2)</f>
        <v>222.75</v>
      </c>
    </row>
    <row r="5" s="7" customFormat="1" ht="15.5" customHeight="1" spans="1:26">
      <c r="A5" s="1">
        <v>3</v>
      </c>
      <c r="B5" s="1" t="s">
        <v>24</v>
      </c>
      <c r="C5" s="1">
        <v>96154</v>
      </c>
      <c r="D5" s="1" t="s">
        <v>18</v>
      </c>
      <c r="E5" s="1">
        <v>10599.94</v>
      </c>
      <c r="F5" s="1">
        <v>10029.46</v>
      </c>
      <c r="G5" s="13">
        <f t="shared" si="0"/>
        <v>0.110239199617281</v>
      </c>
      <c r="H5" s="1">
        <f t="shared" si="1"/>
        <v>501.47</v>
      </c>
      <c r="I5" s="7">
        <v>8974</v>
      </c>
      <c r="J5" s="7">
        <v>17949</v>
      </c>
      <c r="K5" s="7">
        <v>26923</v>
      </c>
      <c r="L5" s="7">
        <v>38462</v>
      </c>
      <c r="M5" s="7">
        <v>48077</v>
      </c>
      <c r="N5" s="7">
        <v>57692</v>
      </c>
      <c r="O5" s="7">
        <v>67308</v>
      </c>
      <c r="P5" s="7">
        <v>76923</v>
      </c>
      <c r="Q5" s="7">
        <v>86538</v>
      </c>
      <c r="R5" s="7">
        <v>96154</v>
      </c>
      <c r="S5" s="7">
        <v>105769</v>
      </c>
      <c r="T5" s="7">
        <v>115385</v>
      </c>
      <c r="U5" s="7">
        <f t="shared" si="2"/>
        <v>746154</v>
      </c>
      <c r="X5" s="1"/>
      <c r="Y5" s="1"/>
      <c r="Z5" s="4">
        <f>SUM(Z2:Z4)</f>
        <v>14574.89</v>
      </c>
    </row>
    <row r="6" s="7" customFormat="1" ht="15.5" customHeight="1" spans="1:26">
      <c r="A6" s="1">
        <v>4</v>
      </c>
      <c r="B6" s="1" t="s">
        <v>7</v>
      </c>
      <c r="C6" s="1">
        <v>115385</v>
      </c>
      <c r="D6" s="1"/>
      <c r="E6" s="1">
        <v>782586.17</v>
      </c>
      <c r="F6" s="1">
        <v>509605.78</v>
      </c>
      <c r="G6" s="13">
        <f t="shared" si="0"/>
        <v>6.78239086536378</v>
      </c>
      <c r="H6" s="1">
        <f t="shared" si="1"/>
        <v>121632.2</v>
      </c>
      <c r="I6" s="7">
        <v>12821</v>
      </c>
      <c r="J6" s="7">
        <v>12821</v>
      </c>
      <c r="K6" s="7">
        <v>25641</v>
      </c>
      <c r="L6" s="7">
        <v>38462</v>
      </c>
      <c r="M6" s="7">
        <v>51282</v>
      </c>
      <c r="N6" s="7">
        <v>64103</v>
      </c>
      <c r="O6" s="7">
        <v>76923</v>
      </c>
      <c r="P6" s="7">
        <v>89744</v>
      </c>
      <c r="Q6" s="7">
        <v>102564</v>
      </c>
      <c r="R6" s="7">
        <v>115385</v>
      </c>
      <c r="S6" s="7">
        <v>128205</v>
      </c>
      <c r="T6" s="7">
        <v>141026</v>
      </c>
      <c r="U6" s="7">
        <f t="shared" si="2"/>
        <v>858977</v>
      </c>
      <c r="X6" s="1"/>
      <c r="Y6" s="1"/>
      <c r="Z6" s="1"/>
    </row>
    <row r="7" s="7" customFormat="1" ht="15.5" customHeight="1" spans="1:26">
      <c r="A7" s="1">
        <v>5</v>
      </c>
      <c r="B7" s="1" t="s">
        <v>28</v>
      </c>
      <c r="C7" s="1">
        <v>76923</v>
      </c>
      <c r="D7" s="1" t="s">
        <v>7</v>
      </c>
      <c r="E7" s="1">
        <v>47461.53</v>
      </c>
      <c r="F7" s="1">
        <v>8369.22</v>
      </c>
      <c r="G7" s="13">
        <f t="shared" si="0"/>
        <v>0.617000507000507</v>
      </c>
      <c r="H7" s="1">
        <f t="shared" si="1"/>
        <v>836.92</v>
      </c>
      <c r="I7" s="7">
        <v>7692</v>
      </c>
      <c r="J7" s="7">
        <v>15385</v>
      </c>
      <c r="K7" s="7">
        <v>23077</v>
      </c>
      <c r="L7" s="7">
        <v>30769</v>
      </c>
      <c r="M7" s="7">
        <v>38462</v>
      </c>
      <c r="N7" s="7">
        <v>46154</v>
      </c>
      <c r="O7" s="7">
        <v>53846</v>
      </c>
      <c r="P7" s="7">
        <v>61538</v>
      </c>
      <c r="Q7" s="7">
        <v>69231</v>
      </c>
      <c r="R7" s="7">
        <v>76923</v>
      </c>
      <c r="S7" s="7">
        <v>84615</v>
      </c>
      <c r="T7" s="7">
        <v>92308</v>
      </c>
      <c r="U7" s="7">
        <f t="shared" si="2"/>
        <v>600000</v>
      </c>
      <c r="X7" s="1"/>
      <c r="Y7" s="1"/>
      <c r="Z7" s="1"/>
    </row>
    <row r="8" s="7" customFormat="1" ht="15.5" customHeight="1" spans="1:26">
      <c r="A8" s="1">
        <v>6</v>
      </c>
      <c r="B8" s="1" t="s">
        <v>6</v>
      </c>
      <c r="C8" s="1">
        <v>57692</v>
      </c>
      <c r="D8" s="1" t="s">
        <v>7</v>
      </c>
      <c r="E8" s="1">
        <v>49619.75</v>
      </c>
      <c r="F8" s="1">
        <v>43588.85</v>
      </c>
      <c r="G8" s="13">
        <f t="shared" si="0"/>
        <v>0.860080253761353</v>
      </c>
      <c r="H8" s="1">
        <f t="shared" si="1"/>
        <v>6538.33</v>
      </c>
      <c r="I8" s="7">
        <v>5769</v>
      </c>
      <c r="J8" s="7">
        <v>11538</v>
      </c>
      <c r="K8" s="7">
        <v>17308</v>
      </c>
      <c r="L8" s="7">
        <v>23077</v>
      </c>
      <c r="M8" s="7">
        <v>28846</v>
      </c>
      <c r="N8" s="7">
        <v>34615</v>
      </c>
      <c r="O8" s="7">
        <v>40385</v>
      </c>
      <c r="P8" s="7">
        <v>46154</v>
      </c>
      <c r="Q8" s="7">
        <v>51923</v>
      </c>
      <c r="R8" s="7">
        <v>57692</v>
      </c>
      <c r="S8" s="7">
        <v>63462</v>
      </c>
      <c r="T8" s="7">
        <v>69231</v>
      </c>
      <c r="U8" s="7">
        <f t="shared" si="2"/>
        <v>450000</v>
      </c>
      <c r="X8" s="1"/>
      <c r="Y8" s="1"/>
      <c r="Z8" s="1"/>
    </row>
    <row r="9" s="7" customFormat="1" ht="15.5" customHeight="1" spans="1:26">
      <c r="A9" s="1">
        <v>7</v>
      </c>
      <c r="B9" s="1" t="s">
        <v>22</v>
      </c>
      <c r="C9" s="1">
        <v>89744</v>
      </c>
      <c r="D9" s="1" t="s">
        <v>7</v>
      </c>
      <c r="E9" s="1">
        <v>3073.74</v>
      </c>
      <c r="F9" s="1">
        <v>3073.74</v>
      </c>
      <c r="G9" s="13">
        <f t="shared" si="0"/>
        <v>0.0342500891424496</v>
      </c>
      <c r="H9" s="1">
        <f t="shared" si="1"/>
        <v>153.69</v>
      </c>
      <c r="I9" s="7">
        <v>8974</v>
      </c>
      <c r="J9" s="7">
        <v>17949</v>
      </c>
      <c r="K9" s="7">
        <v>26923</v>
      </c>
      <c r="L9" s="7">
        <v>35897</v>
      </c>
      <c r="M9" s="7">
        <v>44872</v>
      </c>
      <c r="N9" s="7">
        <v>53846</v>
      </c>
      <c r="O9" s="7">
        <v>62821</v>
      </c>
      <c r="P9" s="7">
        <v>71795</v>
      </c>
      <c r="Q9" s="7">
        <v>80769</v>
      </c>
      <c r="R9" s="7">
        <v>89744</v>
      </c>
      <c r="S9" s="7">
        <v>98718</v>
      </c>
      <c r="T9" s="7">
        <v>107692</v>
      </c>
      <c r="U9" s="7">
        <f t="shared" si="2"/>
        <v>700000</v>
      </c>
      <c r="X9" s="1"/>
      <c r="Y9" s="1"/>
      <c r="Z9" s="1"/>
    </row>
    <row r="10" s="7" customFormat="1" ht="15.5" customHeight="1" spans="1:26">
      <c r="A10" s="1">
        <v>8</v>
      </c>
      <c r="B10" s="1" t="s">
        <v>27</v>
      </c>
      <c r="C10" s="1">
        <v>192308</v>
      </c>
      <c r="D10" s="1"/>
      <c r="E10" s="1">
        <v>2771.03</v>
      </c>
      <c r="F10" s="1">
        <v>2411.03</v>
      </c>
      <c r="G10" s="13">
        <f t="shared" si="0"/>
        <v>0.0144093329450673</v>
      </c>
      <c r="H10" s="1">
        <f t="shared" si="1"/>
        <v>120.55</v>
      </c>
      <c r="I10" s="7">
        <v>19231</v>
      </c>
      <c r="J10" s="7">
        <v>38462</v>
      </c>
      <c r="K10" s="7">
        <v>57692</v>
      </c>
      <c r="L10" s="7">
        <v>76923</v>
      </c>
      <c r="M10" s="7">
        <v>96154</v>
      </c>
      <c r="N10" s="7">
        <v>115385</v>
      </c>
      <c r="O10" s="7">
        <v>134615</v>
      </c>
      <c r="P10" s="7">
        <v>153846</v>
      </c>
      <c r="Q10" s="7">
        <v>173077</v>
      </c>
      <c r="R10" s="7">
        <v>192308</v>
      </c>
      <c r="S10" s="7">
        <v>211538</v>
      </c>
      <c r="T10" s="7">
        <v>230769</v>
      </c>
      <c r="U10" s="7">
        <f t="shared" si="2"/>
        <v>1500000</v>
      </c>
      <c r="X10" s="1"/>
      <c r="Y10" s="1"/>
      <c r="Z10" s="1"/>
    </row>
    <row r="11" s="7" customFormat="1" ht="16.5" spans="1:26">
      <c r="A11" s="1">
        <v>9</v>
      </c>
      <c r="B11" s="1" t="s">
        <v>150</v>
      </c>
      <c r="C11" s="1">
        <v>17500</v>
      </c>
      <c r="D11" s="1" t="s">
        <v>7</v>
      </c>
      <c r="E11" s="1">
        <v>105</v>
      </c>
      <c r="F11" s="1">
        <v>95.46</v>
      </c>
      <c r="G11" s="13">
        <f t="shared" si="0"/>
        <v>0.006</v>
      </c>
      <c r="H11" s="1">
        <f t="shared" si="1"/>
        <v>4.77</v>
      </c>
      <c r="I11" s="7">
        <v>14000</v>
      </c>
      <c r="J11" s="7">
        <v>14000</v>
      </c>
      <c r="K11" s="7">
        <v>14000</v>
      </c>
      <c r="L11" s="7">
        <v>14000</v>
      </c>
      <c r="M11" s="7">
        <v>14000</v>
      </c>
      <c r="N11" s="7">
        <v>17500</v>
      </c>
      <c r="O11" s="7">
        <v>17500</v>
      </c>
      <c r="P11" s="7">
        <v>17500</v>
      </c>
      <c r="Q11" s="7">
        <v>17500</v>
      </c>
      <c r="R11" s="7">
        <v>17500</v>
      </c>
      <c r="S11" s="7">
        <v>17500</v>
      </c>
      <c r="T11" s="7">
        <v>17500</v>
      </c>
      <c r="U11" s="7">
        <f t="shared" si="2"/>
        <v>192500</v>
      </c>
      <c r="X11" s="1"/>
      <c r="Y11" s="1"/>
      <c r="Z11" s="1"/>
    </row>
    <row r="12" s="7" customFormat="1" ht="16.5" spans="1:21">
      <c r="A12" s="5"/>
      <c r="B12" s="5"/>
      <c r="C12" s="5"/>
      <c r="D12" s="5"/>
      <c r="E12" s="5"/>
      <c r="F12" s="4">
        <f>SUM(F3:F11)</f>
        <v>625906.67</v>
      </c>
      <c r="G12" s="9"/>
      <c r="H12" s="4">
        <f>SUM(H3:H11)</f>
        <v>134661.24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="7" customFormat="1" ht="16.5" spans="1:21">
      <c r="A13" s="5"/>
      <c r="B13" s="5"/>
      <c r="C13" s="5"/>
      <c r="D13" s="5"/>
      <c r="E13" s="5"/>
      <c r="F13" s="4"/>
      <c r="G13" s="9"/>
      <c r="H13" s="4"/>
      <c r="I13"/>
      <c r="J13"/>
      <c r="K13"/>
      <c r="L13"/>
      <c r="M13"/>
      <c r="N13"/>
      <c r="O13"/>
      <c r="P13"/>
      <c r="Q13"/>
      <c r="R13"/>
      <c r="S13"/>
      <c r="T13"/>
      <c r="U13"/>
    </row>
    <row r="14" s="7" customFormat="1" ht="20" spans="1:21">
      <c r="A14" s="14" t="s">
        <v>342</v>
      </c>
      <c r="B14" s="14"/>
      <c r="C14" s="14"/>
      <c r="D14" s="14"/>
      <c r="E14" s="14"/>
      <c r="F14" s="14"/>
      <c r="G14" s="15"/>
      <c r="H14" s="16"/>
      <c r="I14"/>
      <c r="J14"/>
      <c r="K14"/>
      <c r="L14"/>
      <c r="M14"/>
      <c r="N14"/>
      <c r="O14"/>
      <c r="P14"/>
      <c r="Q14"/>
      <c r="R14"/>
      <c r="S14"/>
      <c r="T14"/>
      <c r="U14"/>
    </row>
    <row r="15" s="7" customFormat="1" ht="16.5" spans="1:25">
      <c r="A15" s="11" t="s">
        <v>0</v>
      </c>
      <c r="B15" s="11" t="s">
        <v>320</v>
      </c>
      <c r="C15" s="11" t="s">
        <v>327</v>
      </c>
      <c r="D15" s="11" t="s">
        <v>321</v>
      </c>
      <c r="E15" s="12" t="s">
        <v>322</v>
      </c>
      <c r="F15" s="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5"/>
      <c r="W15" s="5"/>
      <c r="X15" s="5"/>
      <c r="Y15" s="5"/>
    </row>
    <row r="16" s="7" customFormat="1" ht="13.5" customHeight="1" spans="1:25">
      <c r="A16" s="5"/>
      <c r="B16" s="1" t="s">
        <v>28</v>
      </c>
      <c r="C16" s="1" t="s">
        <v>7</v>
      </c>
      <c r="D16" s="1">
        <v>34636.89</v>
      </c>
      <c r="E16" s="17">
        <f>ROUND(18348.19*35%+16288.71*10%,2)</f>
        <v>8050.74</v>
      </c>
      <c r="F16" s="5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5"/>
      <c r="W16" s="5"/>
      <c r="X16" s="5"/>
      <c r="Y16" s="5"/>
    </row>
    <row r="17" s="7" customFormat="1" ht="16.5" spans="1:25">
      <c r="A17" s="5"/>
      <c r="B17" s="1"/>
      <c r="C17" s="1"/>
      <c r="D17" s="4"/>
      <c r="E17" s="18"/>
      <c r="F17" s="9"/>
      <c r="G17" s="5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1"/>
      <c r="W17" s="1"/>
      <c r="X17" s="1"/>
      <c r="Y17" s="1"/>
    </row>
    <row r="18" s="7" customFormat="1" ht="21" customHeight="1" spans="1:25">
      <c r="A18" s="14" t="s">
        <v>343</v>
      </c>
      <c r="B18" s="14"/>
      <c r="C18" s="14"/>
      <c r="D18" s="14"/>
      <c r="E18" s="14"/>
      <c r="F18" s="5"/>
      <c r="G18" s="9"/>
      <c r="H18" s="5"/>
      <c r="I18"/>
      <c r="J18"/>
      <c r="K18"/>
      <c r="L18"/>
      <c r="M18"/>
      <c r="N18"/>
      <c r="O18"/>
      <c r="P18"/>
      <c r="Q18"/>
      <c r="R18"/>
      <c r="S18"/>
      <c r="T18"/>
      <c r="U18"/>
      <c r="V18" s="1"/>
      <c r="W18" s="1"/>
      <c r="X18" s="1"/>
      <c r="Y18" s="1"/>
    </row>
    <row r="19" s="7" customFormat="1" ht="16.5" spans="1:25">
      <c r="A19" s="11" t="s">
        <v>0</v>
      </c>
      <c r="B19" s="11" t="s">
        <v>320</v>
      </c>
      <c r="C19" s="11" t="s">
        <v>327</v>
      </c>
      <c r="D19" s="11" t="s">
        <v>321</v>
      </c>
      <c r="E19" s="11" t="s">
        <v>322</v>
      </c>
      <c r="F19" s="1"/>
      <c r="G19" s="2"/>
      <c r="H19" s="17"/>
      <c r="V19" s="1"/>
      <c r="W19" s="1"/>
      <c r="X19" s="1"/>
      <c r="Y19" s="1"/>
    </row>
    <row r="20" s="7" customFormat="1" ht="15" customHeight="1" spans="1:25">
      <c r="A20" s="5"/>
      <c r="B20" s="1" t="s">
        <v>7</v>
      </c>
      <c r="C20" s="1"/>
      <c r="D20" s="1">
        <v>1039</v>
      </c>
      <c r="E20" s="1">
        <f>ROUND(D20*20%,2)</f>
        <v>207.8</v>
      </c>
      <c r="F20" s="1"/>
      <c r="G20" s="13"/>
      <c r="H20" s="1"/>
      <c r="V20" s="1"/>
      <c r="W20" s="1"/>
      <c r="X20" s="1"/>
      <c r="Y20" s="1"/>
    </row>
    <row r="21" ht="15" customHeight="1" spans="2:25">
      <c r="B21" s="1" t="s">
        <v>24</v>
      </c>
      <c r="C21" s="1" t="s">
        <v>18</v>
      </c>
      <c r="D21" s="1">
        <v>537.5</v>
      </c>
      <c r="E21" s="1">
        <f t="shared" ref="E21:E22" si="3">ROUND(D21*20%,2)</f>
        <v>107.5</v>
      </c>
      <c r="G21" s="6"/>
      <c r="V21" s="1"/>
      <c r="W21" s="1"/>
      <c r="X21" s="1"/>
      <c r="Y21" s="1"/>
    </row>
    <row r="22" ht="18" customHeight="1" spans="2:25">
      <c r="B22" s="1" t="s">
        <v>27</v>
      </c>
      <c r="D22" s="1">
        <v>360</v>
      </c>
      <c r="E22" s="1">
        <f t="shared" si="3"/>
        <v>72</v>
      </c>
      <c r="V22" s="1"/>
      <c r="W22" s="1"/>
      <c r="X22" s="1"/>
      <c r="Y22" s="1"/>
    </row>
    <row r="23" ht="23.25" customHeight="1" spans="4:25">
      <c r="D23" s="4">
        <f>SUM(D20:D22)</f>
        <v>1936.5</v>
      </c>
      <c r="E23" s="4">
        <f>SUM(E20:E22)</f>
        <v>387.3</v>
      </c>
      <c r="V23" s="1"/>
      <c r="W23" s="1"/>
      <c r="X23" s="1"/>
      <c r="Y23" s="1"/>
    </row>
    <row r="24" ht="23.25" customHeight="1"/>
    <row r="26" ht="21" customHeight="1"/>
    <row r="27" s="7" customFormat="1" ht="16.5" spans="1:28">
      <c r="A27" s="5"/>
      <c r="B27" s="5"/>
      <c r="C27" s="5"/>
      <c r="D27" s="5"/>
      <c r="E27" s="5"/>
      <c r="F27" s="5"/>
      <c r="G27" s="9"/>
      <c r="H27" s="5"/>
      <c r="I27"/>
      <c r="J27"/>
      <c r="K27"/>
      <c r="L27"/>
      <c r="M27"/>
      <c r="N27"/>
      <c r="O27"/>
      <c r="P27"/>
      <c r="Q27"/>
      <c r="R27"/>
      <c r="S27"/>
      <c r="T27"/>
      <c r="U27"/>
      <c r="X27"/>
      <c r="Y27"/>
      <c r="Z27"/>
      <c r="AA27"/>
      <c r="AB27"/>
    </row>
    <row r="28" s="7" customFormat="1" ht="16.5" spans="1:28">
      <c r="A28" s="5"/>
      <c r="B28" s="5"/>
      <c r="C28" s="5"/>
      <c r="D28" s="5"/>
      <c r="E28" s="5"/>
      <c r="F28" s="5"/>
      <c r="G28" s="9"/>
      <c r="H28" s="5"/>
      <c r="I28"/>
      <c r="J28"/>
      <c r="K28"/>
      <c r="L28"/>
      <c r="M28"/>
      <c r="N28"/>
      <c r="O28"/>
      <c r="P28"/>
      <c r="Q28"/>
      <c r="R28"/>
      <c r="S28"/>
      <c r="T28"/>
      <c r="U28"/>
      <c r="X28"/>
      <c r="Y28"/>
      <c r="Z28"/>
      <c r="AA28"/>
      <c r="AB28"/>
    </row>
    <row r="29" ht="24" customHeight="1"/>
    <row r="30" s="8" customFormat="1" ht="26.25" customHeight="1" spans="1:28">
      <c r="A30" s="5"/>
      <c r="B30" s="5"/>
      <c r="C30" s="5"/>
      <c r="D30" s="5"/>
      <c r="E30" s="5"/>
      <c r="F30" s="5"/>
      <c r="G30" s="9"/>
      <c r="H30" s="5"/>
      <c r="I30"/>
      <c r="J30"/>
      <c r="K30"/>
      <c r="L30"/>
      <c r="M30"/>
      <c r="N30"/>
      <c r="O30"/>
      <c r="P30"/>
      <c r="Q30"/>
      <c r="R30"/>
      <c r="S30"/>
      <c r="T30"/>
      <c r="U30"/>
      <c r="X30"/>
      <c r="Y30"/>
      <c r="Z30"/>
      <c r="AA30"/>
      <c r="AB30"/>
    </row>
    <row r="31" ht="17.25" customHeight="1"/>
    <row r="32" ht="17.25" customHeight="1"/>
    <row r="34" ht="17.25" customHeight="1"/>
    <row r="35" ht="17.25" customHeight="1"/>
    <row r="40" spans="26:26">
      <c r="Z40">
        <v>146368.08</v>
      </c>
    </row>
  </sheetData>
  <mergeCells count="3">
    <mergeCell ref="A1:H1"/>
    <mergeCell ref="A14:F14"/>
    <mergeCell ref="A18:E18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D11" sqref="D11"/>
    </sheetView>
  </sheetViews>
  <sheetFormatPr defaultColWidth="9" defaultRowHeight="16.5"/>
  <cols>
    <col min="1" max="1" width="7" style="1" customWidth="1"/>
    <col min="2" max="2" width="11.2727272727273" style="1" customWidth="1"/>
    <col min="3" max="3" width="14" style="1" customWidth="1"/>
    <col min="4" max="4" width="13.2727272727273" style="1" customWidth="1"/>
    <col min="5" max="5" width="19.3636363636364" style="1" customWidth="1"/>
    <col min="6" max="6" width="17.4545454545455" style="1" customWidth="1"/>
    <col min="7" max="7" width="12.7272727272727" style="2" customWidth="1"/>
    <col min="8" max="8" width="7.09090909090909" style="1" customWidth="1"/>
    <col min="9" max="9" width="11.4545454545455" style="1" customWidth="1"/>
    <col min="10" max="16384" width="9" style="1"/>
  </cols>
  <sheetData>
    <row r="1" ht="27" customHeight="1" spans="1:5">
      <c r="A1" s="3" t="s">
        <v>0</v>
      </c>
      <c r="B1" s="3" t="s">
        <v>320</v>
      </c>
      <c r="C1" s="3" t="s">
        <v>60</v>
      </c>
      <c r="D1" s="3" t="s">
        <v>321</v>
      </c>
      <c r="E1" s="3" t="s">
        <v>322</v>
      </c>
    </row>
    <row r="2" ht="19.5" customHeight="1" spans="1:9">
      <c r="A2" s="1">
        <v>1</v>
      </c>
      <c r="B2" s="1" t="s">
        <v>18</v>
      </c>
      <c r="C2" s="1" t="s">
        <v>344</v>
      </c>
      <c r="D2" s="1">
        <v>41261.36</v>
      </c>
      <c r="E2" s="1">
        <f>ROUND(D2*10%,2)</f>
        <v>4126.14</v>
      </c>
      <c r="G2" s="2" t="s">
        <v>341</v>
      </c>
      <c r="H2" s="1" t="s">
        <v>20</v>
      </c>
      <c r="I2" s="1">
        <f>ROUND((D2+D3+D4+D5)*2%,2)</f>
        <v>2187.39</v>
      </c>
    </row>
    <row r="3" ht="19.5" customHeight="1" spans="1:9">
      <c r="A3" s="1">
        <v>2</v>
      </c>
      <c r="B3" s="1" t="s">
        <v>7</v>
      </c>
      <c r="C3" s="1" t="s">
        <v>344</v>
      </c>
      <c r="D3" s="1">
        <v>42695.86</v>
      </c>
      <c r="E3" s="1">
        <f>ROUND(D3*10%,2)</f>
        <v>4269.59</v>
      </c>
      <c r="H3" s="1" t="s">
        <v>7</v>
      </c>
      <c r="I3" s="1">
        <f>ROUND(D4*2%,2)</f>
        <v>15.31</v>
      </c>
    </row>
    <row r="4" ht="19.5" customHeight="1" spans="1:5">
      <c r="A4" s="1">
        <v>3</v>
      </c>
      <c r="B4" s="1" t="s">
        <v>28</v>
      </c>
      <c r="C4" s="1" t="s">
        <v>344</v>
      </c>
      <c r="D4" s="1">
        <v>765.49</v>
      </c>
      <c r="E4" s="1">
        <f>ROUND(D4*10%,2)</f>
        <v>76.55</v>
      </c>
    </row>
    <row r="5" ht="19.5" customHeight="1" spans="1:9">
      <c r="A5" s="1">
        <v>4</v>
      </c>
      <c r="B5" s="1" t="s">
        <v>5</v>
      </c>
      <c r="C5" s="1" t="s">
        <v>345</v>
      </c>
      <c r="D5" s="1">
        <v>24646.97</v>
      </c>
      <c r="E5" s="1">
        <f>ROUND(D5*20%,2)</f>
        <v>4929.39</v>
      </c>
      <c r="I5" s="4">
        <f>SUM(I2:I4)</f>
        <v>2202.7</v>
      </c>
    </row>
    <row r="6" ht="19.5" customHeight="1" spans="1:5">
      <c r="A6" s="1">
        <v>5</v>
      </c>
      <c r="B6" s="1" t="s">
        <v>20</v>
      </c>
      <c r="C6" s="1" t="s">
        <v>345</v>
      </c>
      <c r="D6" s="1">
        <v>8758.9</v>
      </c>
      <c r="E6" s="1">
        <f>ROUND(D6*20%,2)</f>
        <v>1751.78</v>
      </c>
    </row>
    <row r="7" ht="19.5" customHeight="1" spans="1:5">
      <c r="A7" s="1">
        <v>6</v>
      </c>
      <c r="B7" s="1" t="s">
        <v>20</v>
      </c>
      <c r="C7" s="1" t="s">
        <v>344</v>
      </c>
      <c r="D7" s="1">
        <v>79220.88</v>
      </c>
      <c r="E7" s="1">
        <f>ROUND(D7*10%,2)</f>
        <v>7922.09</v>
      </c>
    </row>
    <row r="8" ht="19.5" customHeight="1" spans="1:5">
      <c r="A8" s="1">
        <v>7</v>
      </c>
      <c r="B8" s="1" t="s">
        <v>20</v>
      </c>
      <c r="C8" s="1" t="s">
        <v>346</v>
      </c>
      <c r="D8" s="1">
        <v>18870.69</v>
      </c>
      <c r="E8" s="1">
        <f>ROUND(D8*5%,2)</f>
        <v>943.53</v>
      </c>
    </row>
    <row r="10" spans="4:5">
      <c r="D10" s="1">
        <f>SUM(D2:D9)</f>
        <v>216220.15</v>
      </c>
      <c r="E10" s="4">
        <f>SUM(E2:E9)</f>
        <v>24019.07</v>
      </c>
    </row>
    <row r="11" customFormat="1" ht="14" spans="1:8">
      <c r="A11" s="5"/>
      <c r="B11" s="5"/>
      <c r="C11" s="5"/>
      <c r="D11" s="5"/>
      <c r="E11" s="5"/>
      <c r="F11" s="5"/>
      <c r="G11" s="6"/>
      <c r="H11" s="5"/>
    </row>
    <row r="12" customFormat="1" ht="14" spans="1:8">
      <c r="A12" s="5"/>
      <c r="F12" s="5"/>
      <c r="G12" s="6"/>
      <c r="H12" s="5"/>
    </row>
    <row r="13" customFormat="1" ht="14" spans="1:8">
      <c r="A13" s="5"/>
      <c r="F13" s="5"/>
      <c r="G13" s="6"/>
      <c r="H13" s="5"/>
    </row>
    <row r="14" spans="2:5">
      <c r="B14"/>
      <c r="C14"/>
      <c r="D14"/>
      <c r="E14"/>
    </row>
    <row r="15" spans="2:5">
      <c r="B15"/>
      <c r="C15"/>
      <c r="D15"/>
      <c r="E15"/>
    </row>
    <row r="16" spans="2:5">
      <c r="B16"/>
      <c r="C16"/>
      <c r="D16"/>
      <c r="E16"/>
    </row>
    <row r="17" spans="2:5">
      <c r="B17"/>
      <c r="C17"/>
      <c r="D17"/>
      <c r="E17"/>
    </row>
    <row r="18" spans="2:5">
      <c r="B18"/>
      <c r="C18"/>
      <c r="D18"/>
      <c r="E18"/>
    </row>
    <row r="19" spans="2:5">
      <c r="B19"/>
      <c r="C19"/>
      <c r="D19"/>
      <c r="E19"/>
    </row>
    <row r="20" spans="2:5">
      <c r="B20"/>
      <c r="C20"/>
      <c r="D20"/>
      <c r="E20"/>
    </row>
    <row r="21" spans="2:5">
      <c r="B21"/>
      <c r="C21"/>
      <c r="D21"/>
      <c r="E2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微软公司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</vt:lpstr>
      <vt:lpstr>月报</vt:lpstr>
      <vt:lpstr>费用明细</vt:lpstr>
      <vt:lpstr>折旧、垫付费用</vt:lpstr>
      <vt:lpstr>往期费用</vt:lpstr>
      <vt:lpstr>客服提成</vt:lpstr>
      <vt:lpstr>销售考核表</vt:lpstr>
      <vt:lpstr>存量、新增提成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wang</cp:lastModifiedBy>
  <dcterms:created xsi:type="dcterms:W3CDTF">2019-03-06T06:00:00Z</dcterms:created>
  <dcterms:modified xsi:type="dcterms:W3CDTF">2019-11-27T06:13:46Z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