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128"/>
  <workbookPr codeName="ThisWorkbook"/>
  <mc:AlternateContent xmlns:mc="http://schemas.openxmlformats.org/markup-compatibility/2006">
    <mc:Choice Requires="x15">
      <x15ac:absPath xmlns:x15ac="http://schemas.microsoft.com/office/spreadsheetml/2010/11/ac" url="E:\capstone-project-k5a-group5\Wip\PM_DOCs\Plan\"/>
    </mc:Choice>
  </mc:AlternateContent>
  <bookViews>
    <workbookView xWindow="0" yWindow="0" windowWidth="20490" windowHeight="7755" activeTab="2"/>
  </bookViews>
  <sheets>
    <sheet name="Issue Tracker" sheetId="1" r:id="rId1"/>
    <sheet name="calculations" sheetId="2" state="hidden" r:id="rId2"/>
    <sheet name="MilesStone" sheetId="3" r:id="rId3"/>
  </sheets>
  <definedNames>
    <definedName name="closed">OFFSET(calculations!$J$16,,,days)</definedName>
    <definedName name="closed_labels">closed+label_offset</definedName>
    <definedName name="dates">OFFSET(calculations!$H$16,,,days)</definedName>
    <definedName name="days">calculations!$J$7</definedName>
    <definedName name="keydate">calculations!$J$8</definedName>
    <definedName name="label_offset">MAX(opened, closed)*4%</definedName>
    <definedName name="maxdate">calculations!$J$5</definedName>
    <definedName name="mindate">calculations!$J$4</definedName>
    <definedName name="opened">OFFSET(calculations!$I$16,,,days)</definedName>
    <definedName name="opened_labels">opened+label_offset</definedName>
    <definedName name="_xlnm.Print_Area" localSheetId="0">'Issue Tracker'!$A$1:$L$15</definedName>
    <definedName name="priorities">OFFSET(calculations!$T$16,,,calculations!$O$13+1)</definedName>
    <definedName name="prioritiesUnsorted">OFFSET(calculations!$O$15,,,calculations!$O$13+1)</definedName>
    <definedName name="priority">calculations!$J$10</definedName>
    <definedName name="type">calculations!$J$9</definedName>
    <definedName name="types">OFFSET(calculations!$S$16,,,calculations!$N$13+1)</definedName>
    <definedName name="typesUnsorted">OFFSET(calculations!$N$15,,,calculations!$N$13+1)</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O16" i="2" l="1" a="1"/>
  <c r="O16" i="2" s="1"/>
  <c r="N16" i="2" a="1"/>
  <c r="N16" i="2" s="1"/>
  <c r="J10" i="2"/>
  <c r="J9" i="2"/>
  <c r="J8" i="2"/>
  <c r="J7" i="2"/>
  <c r="H79" i="2" l="1"/>
  <c r="H16" i="2"/>
  <c r="H18" i="2"/>
  <c r="H22" i="2"/>
  <c r="H24" i="2"/>
  <c r="H28" i="2"/>
  <c r="H32" i="2"/>
  <c r="H36" i="2"/>
  <c r="H40" i="2"/>
  <c r="H44" i="2"/>
  <c r="H46" i="2"/>
  <c r="H48" i="2"/>
  <c r="H50" i="2"/>
  <c r="H52" i="2"/>
  <c r="H54" i="2"/>
  <c r="H56" i="2"/>
  <c r="H58" i="2"/>
  <c r="H60" i="2"/>
  <c r="H62" i="2"/>
  <c r="H64" i="2"/>
  <c r="H66" i="2"/>
  <c r="H68" i="2"/>
  <c r="H70" i="2"/>
  <c r="H72" i="2"/>
  <c r="H74" i="2"/>
  <c r="H76" i="2"/>
  <c r="H78" i="2"/>
  <c r="H80" i="2"/>
  <c r="H20" i="2"/>
  <c r="H26" i="2"/>
  <c r="H30" i="2"/>
  <c r="H34" i="2"/>
  <c r="H38" i="2"/>
  <c r="H42" i="2"/>
  <c r="H17" i="2"/>
  <c r="H19" i="2"/>
  <c r="H21" i="2"/>
  <c r="H23" i="2"/>
  <c r="H25" i="2"/>
  <c r="H27" i="2"/>
  <c r="H29" i="2"/>
  <c r="H31" i="2"/>
  <c r="H33" i="2"/>
  <c r="H35" i="2"/>
  <c r="H37" i="2"/>
  <c r="H39" i="2"/>
  <c r="H41" i="2"/>
  <c r="H43" i="2"/>
  <c r="H45" i="2"/>
  <c r="H47" i="2"/>
  <c r="H49" i="2"/>
  <c r="H51" i="2"/>
  <c r="H53" i="2"/>
  <c r="H55" i="2"/>
  <c r="H57" i="2"/>
  <c r="H59" i="2"/>
  <c r="H61" i="2"/>
  <c r="H63" i="2"/>
  <c r="H65" i="2"/>
  <c r="H67" i="2"/>
  <c r="H69" i="2"/>
  <c r="H71" i="2"/>
  <c r="H73" i="2"/>
  <c r="H75" i="2"/>
  <c r="H77" i="2"/>
  <c r="J16" i="2"/>
  <c r="J17" i="2" s="1"/>
  <c r="J18" i="2" s="1"/>
  <c r="J19" i="2" s="1"/>
  <c r="I16" i="2"/>
  <c r="I17" i="2" s="1"/>
  <c r="I18" i="2" s="1"/>
  <c r="I19" i="2" s="1"/>
  <c r="I20" i="2" s="1"/>
  <c r="I21" i="2" s="1"/>
  <c r="I22" i="2" s="1"/>
  <c r="I23" i="2" s="1"/>
  <c r="I24" i="2" s="1"/>
  <c r="I25" i="2" s="1"/>
  <c r="I26" i="2" s="1"/>
  <c r="I27" i="2" s="1"/>
  <c r="I28" i="2" s="1"/>
  <c r="I29" i="2" s="1"/>
  <c r="I30" i="2" s="1"/>
  <c r="I31" i="2" s="1"/>
  <c r="I32" i="2" s="1"/>
  <c r="I33" i="2" s="1"/>
  <c r="I34" i="2" s="1"/>
  <c r="I35" i="2" s="1"/>
  <c r="I36" i="2" s="1"/>
  <c r="I37" i="2" s="1"/>
  <c r="I38" i="2" s="1"/>
  <c r="I39" i="2" s="1"/>
  <c r="I40" i="2" s="1"/>
  <c r="I41" i="2" s="1"/>
  <c r="I42" i="2" s="1"/>
  <c r="I43" i="2" s="1"/>
  <c r="I44" i="2" s="1"/>
  <c r="I45" i="2" s="1"/>
  <c r="I46" i="2" s="1"/>
  <c r="I47" i="2" s="1"/>
  <c r="I48" i="2" s="1"/>
  <c r="I49" i="2" s="1"/>
  <c r="I50" i="2" s="1"/>
  <c r="I51" i="2" s="1"/>
  <c r="I52" i="2" s="1"/>
  <c r="I53" i="2" s="1"/>
  <c r="I54" i="2" s="1"/>
  <c r="I55" i="2" s="1"/>
  <c r="I56" i="2" s="1"/>
  <c r="I57" i="2" s="1"/>
  <c r="I58" i="2" s="1"/>
  <c r="I59" i="2" s="1"/>
  <c r="I60" i="2" s="1"/>
  <c r="I61" i="2" s="1"/>
  <c r="I62" i="2" s="1"/>
  <c r="I63" i="2" s="1"/>
  <c r="I64" i="2" s="1"/>
  <c r="I65" i="2" s="1"/>
  <c r="I66" i="2" s="1"/>
  <c r="I67" i="2" s="1"/>
  <c r="I68" i="2" s="1"/>
  <c r="I69" i="2" s="1"/>
  <c r="I70" i="2" s="1"/>
  <c r="I71" i="2" s="1"/>
  <c r="I72" i="2" s="1"/>
  <c r="I73" i="2" s="1"/>
  <c r="I74" i="2" s="1"/>
  <c r="I75" i="2" s="1"/>
  <c r="I76" i="2" s="1"/>
  <c r="I77" i="2" s="1"/>
  <c r="I78" i="2" s="1"/>
  <c r="I79" i="2" s="1"/>
  <c r="I80" i="2" s="1"/>
  <c r="N17" i="2" a="1"/>
  <c r="N17" i="2" s="1"/>
  <c r="N18" i="2" s="1" a="1"/>
  <c r="N18" i="2" s="1"/>
  <c r="O17" i="2" a="1"/>
  <c r="O17" i="2" s="1"/>
  <c r="J20" i="2" l="1"/>
  <c r="J21" i="2" s="1"/>
  <c r="J22" i="2" s="1"/>
  <c r="J23" i="2" s="1"/>
  <c r="J24" i="2" s="1"/>
  <c r="J25" i="2" s="1"/>
  <c r="J26" i="2" s="1"/>
  <c r="J27" i="2" s="1"/>
  <c r="J28" i="2" s="1"/>
  <c r="J29" i="2" s="1"/>
  <c r="J30" i="2" s="1"/>
  <c r="J31" i="2" s="1"/>
  <c r="J32" i="2" s="1"/>
  <c r="J33" i="2" s="1"/>
  <c r="J34" i="2" s="1"/>
  <c r="J35" i="2" s="1"/>
  <c r="J36" i="2" s="1"/>
  <c r="J37" i="2" s="1"/>
  <c r="J38" i="2" s="1"/>
  <c r="J39" i="2" s="1"/>
  <c r="J40" i="2" s="1"/>
  <c r="J41" i="2" s="1"/>
  <c r="J42" i="2" s="1"/>
  <c r="J43" i="2" s="1"/>
  <c r="J44" i="2" s="1"/>
  <c r="J45" i="2" s="1"/>
  <c r="J46" i="2" s="1"/>
  <c r="J47" i="2" s="1"/>
  <c r="J48" i="2" s="1"/>
  <c r="J49" i="2" s="1"/>
  <c r="J50" i="2" s="1"/>
  <c r="J51" i="2" s="1"/>
  <c r="J52" i="2" s="1"/>
  <c r="J53" i="2" s="1"/>
  <c r="J54" i="2" s="1"/>
  <c r="J55" i="2" s="1"/>
  <c r="J56" i="2" s="1"/>
  <c r="J57" i="2" s="1"/>
  <c r="J58" i="2" s="1"/>
  <c r="J59" i="2" s="1"/>
  <c r="J60" i="2" s="1"/>
  <c r="J61" i="2" s="1"/>
  <c r="J62" i="2" s="1"/>
  <c r="J63" i="2" s="1"/>
  <c r="J64" i="2" s="1"/>
  <c r="J65" i="2" s="1"/>
  <c r="J66" i="2" s="1"/>
  <c r="J67" i="2" s="1"/>
  <c r="J68" i="2" s="1"/>
  <c r="J69" i="2" s="1"/>
  <c r="J70" i="2" s="1"/>
  <c r="J71" i="2" s="1"/>
  <c r="J72" i="2" s="1"/>
  <c r="J73" i="2" s="1"/>
  <c r="J74" i="2" s="1"/>
  <c r="J75" i="2" s="1"/>
  <c r="J76" i="2" s="1"/>
  <c r="J77" i="2" s="1"/>
  <c r="J78" i="2" s="1"/>
  <c r="J79" i="2" s="1"/>
  <c r="J80" i="2" s="1"/>
  <c r="N19" i="2" a="1"/>
  <c r="N19" i="2" s="1"/>
  <c r="O18" i="2" a="1"/>
  <c r="O18" i="2" s="1"/>
  <c r="O19" i="2" l="1" a="1"/>
  <c r="O19" i="2" s="1"/>
  <c r="O20" i="2" s="1" a="1"/>
  <c r="O20" i="2" s="1"/>
  <c r="O21" i="2" s="1" a="1"/>
  <c r="O21" i="2" s="1"/>
  <c r="N20" i="2" a="1"/>
  <c r="N20" i="2" s="1"/>
  <c r="O22" i="2" l="1" a="1"/>
  <c r="O22" i="2" s="1"/>
  <c r="N21" i="2" a="1"/>
  <c r="N21" i="2" s="1"/>
  <c r="N22" i="2" s="1" a="1"/>
  <c r="N22" i="2" s="1"/>
  <c r="O23" i="2" l="1" a="1"/>
  <c r="O23" i="2" s="1"/>
  <c r="O24" i="2" s="1" a="1"/>
  <c r="O24" i="2" s="1"/>
  <c r="O25" i="2" s="1" a="1"/>
  <c r="O25" i="2" s="1"/>
  <c r="N23" i="2" a="1"/>
  <c r="N23" i="2" s="1"/>
  <c r="N24" i="2" s="1" a="1"/>
  <c r="N24" i="2" s="1"/>
  <c r="O26" i="2" l="1" a="1"/>
  <c r="O26" i="2" s="1"/>
  <c r="O27" i="2" s="1" a="1"/>
  <c r="O27" i="2" s="1"/>
  <c r="N25" i="2" a="1"/>
  <c r="N25" i="2" s="1"/>
  <c r="N26" i="2" s="1" a="1"/>
  <c r="N26" i="2" s="1"/>
  <c r="N27" i="2" s="1" a="1"/>
  <c r="N27" i="2" s="1"/>
  <c r="N28" i="2" l="1" a="1"/>
  <c r="N28" i="2" s="1"/>
  <c r="N29" i="2" s="1" a="1"/>
  <c r="N29" i="2" s="1"/>
  <c r="N30" i="2" s="1" a="1"/>
  <c r="N30" i="2" s="1"/>
  <c r="O28" i="2" a="1"/>
  <c r="O28" i="2" s="1"/>
  <c r="O29" i="2" s="1" a="1"/>
  <c r="O29" i="2" s="1"/>
  <c r="O30" i="2" s="1" a="1"/>
  <c r="O30" i="2" s="1"/>
  <c r="O31" i="2" s="1" a="1"/>
  <c r="O31" i="2" s="1"/>
  <c r="O32" i="2" s="1" a="1"/>
  <c r="O32" i="2" s="1"/>
  <c r="O33" i="2" s="1" a="1"/>
  <c r="O33" i="2" s="1"/>
  <c r="O34" i="2" s="1" a="1"/>
  <c r="O34" i="2" s="1"/>
  <c r="O35" i="2" s="1" a="1"/>
  <c r="O35" i="2" s="1"/>
  <c r="O36" i="2" s="1" a="1"/>
  <c r="O36" i="2" s="1"/>
  <c r="O37" i="2" s="1" a="1"/>
  <c r="O37" i="2" s="1"/>
  <c r="O38" i="2" s="1" a="1"/>
  <c r="O38" i="2" s="1"/>
  <c r="O39" i="2" s="1" a="1"/>
  <c r="O39" i="2" s="1"/>
  <c r="O40" i="2" s="1" a="1"/>
  <c r="O40" i="2" s="1"/>
  <c r="O41" i="2" s="1" a="1"/>
  <c r="O41" i="2" s="1"/>
  <c r="O42" i="2" s="1" a="1"/>
  <c r="O42" i="2" s="1"/>
  <c r="O43" i="2" s="1" a="1"/>
  <c r="O43" i="2" s="1"/>
  <c r="O44" i="2" s="1" a="1"/>
  <c r="O44" i="2" s="1"/>
  <c r="O45" i="2" s="1" a="1"/>
  <c r="O45" i="2" s="1"/>
  <c r="O13" i="2" s="1"/>
  <c r="N31" i="2" l="1" a="1"/>
  <c r="N31" i="2" s="1"/>
  <c r="N32" i="2" s="1" a="1"/>
  <c r="N32" i="2" s="1"/>
  <c r="N33" i="2" s="1" a="1"/>
  <c r="N33" i="2" s="1"/>
  <c r="N34" i="2" s="1" a="1"/>
  <c r="N34" i="2" s="1"/>
  <c r="N35" i="2" s="1" a="1"/>
  <c r="N35" i="2" s="1"/>
  <c r="N36" i="2" s="1" a="1"/>
  <c r="N36" i="2" s="1"/>
  <c r="N37" i="2" s="1" a="1"/>
  <c r="N37" i="2" s="1"/>
  <c r="N38" i="2" s="1" a="1"/>
  <c r="N38" i="2" s="1"/>
  <c r="N39" i="2" s="1" a="1"/>
  <c r="N39" i="2" s="1"/>
  <c r="N40" i="2" s="1" a="1"/>
  <c r="N40" i="2" s="1"/>
  <c r="N41" i="2" s="1" a="1"/>
  <c r="N41" i="2" s="1"/>
  <c r="N42" i="2" s="1" a="1"/>
  <c r="N42" i="2" s="1"/>
  <c r="N43" i="2" s="1" a="1"/>
  <c r="N43" i="2" s="1"/>
  <c r="N44" i="2" s="1" a="1"/>
  <c r="N44" i="2" s="1"/>
  <c r="N45" i="2" s="1" a="1"/>
  <c r="N45" i="2" s="1"/>
  <c r="N13" i="2" s="1"/>
  <c r="T38" i="2" a="1"/>
  <c r="T38" i="2" s="1"/>
  <c r="T30" i="2" a="1"/>
  <c r="T30" i="2" s="1"/>
  <c r="T22" i="2" a="1"/>
  <c r="T22" i="2" s="1"/>
  <c r="T36" i="2" a="1"/>
  <c r="T36" i="2" s="1"/>
  <c r="T28" i="2" a="1"/>
  <c r="T28" i="2" s="1"/>
  <c r="T34" i="2" a="1"/>
  <c r="T34" i="2" s="1"/>
  <c r="T18" i="2" a="1"/>
  <c r="T18" i="2" s="1"/>
  <c r="T45" i="2" a="1"/>
  <c r="T45" i="2" s="1"/>
  <c r="T37" i="2" a="1"/>
  <c r="T37" i="2" s="1"/>
  <c r="T29" i="2" a="1"/>
  <c r="T29" i="2" s="1"/>
  <c r="T21" i="2" a="1"/>
  <c r="T21" i="2" s="1"/>
  <c r="O12" i="2"/>
  <c r="T41" i="2" a="1"/>
  <c r="T41" i="2" s="1"/>
  <c r="T25" i="2" a="1"/>
  <c r="T25" i="2" s="1"/>
  <c r="T40" i="2" a="1"/>
  <c r="T40" i="2" s="1"/>
  <c r="T24" i="2" a="1"/>
  <c r="T24" i="2" s="1"/>
  <c r="T44" i="2" a="1"/>
  <c r="T44" i="2" s="1"/>
  <c r="T20" i="2" a="1"/>
  <c r="T20" i="2" s="1"/>
  <c r="T26" i="2" a="1"/>
  <c r="T26" i="2" s="1"/>
  <c r="T43" i="2" a="1"/>
  <c r="T43" i="2" s="1"/>
  <c r="T35" i="2" a="1"/>
  <c r="T35" i="2" s="1"/>
  <c r="T27" i="2" a="1"/>
  <c r="T27" i="2" s="1"/>
  <c r="T19" i="2" a="1"/>
  <c r="T19" i="2" s="1"/>
  <c r="T42" i="2" a="1"/>
  <c r="T42" i="2" s="1"/>
  <c r="T33" i="2" a="1"/>
  <c r="T33" i="2" s="1"/>
  <c r="T17" i="2" a="1"/>
  <c r="T17" i="2" s="1"/>
  <c r="T32" i="2" a="1"/>
  <c r="T32" i="2" s="1"/>
  <c r="T39" i="2" a="1"/>
  <c r="T39" i="2" s="1"/>
  <c r="T31" i="2" a="1"/>
  <c r="T31" i="2" s="1"/>
  <c r="T23" i="2" a="1"/>
  <c r="T23" i="2" s="1"/>
  <c r="T16" i="2" a="1"/>
  <c r="T16" i="2" s="1"/>
  <c r="S39" i="2" l="1" a="1"/>
  <c r="S39" i="2" s="1"/>
  <c r="S31" i="2" a="1"/>
  <c r="S31" i="2" s="1"/>
  <c r="S23" i="2" a="1"/>
  <c r="S23" i="2" s="1"/>
  <c r="S37" i="2" a="1"/>
  <c r="S37" i="2" s="1"/>
  <c r="S29" i="2" a="1"/>
  <c r="S29" i="2" s="1"/>
  <c r="N12" i="2"/>
  <c r="S35" i="2" a="1"/>
  <c r="S35" i="2" s="1"/>
  <c r="S19" i="2" a="1"/>
  <c r="S19" i="2" s="1"/>
  <c r="S38" i="2" a="1"/>
  <c r="S38" i="2" s="1"/>
  <c r="S30" i="2" a="1"/>
  <c r="S30" i="2" s="1"/>
  <c r="S22" i="2" a="1"/>
  <c r="S22" i="2" s="1"/>
  <c r="S42" i="2" a="1"/>
  <c r="S42" i="2" s="1"/>
  <c r="S26" i="2" a="1"/>
  <c r="S26" i="2" s="1"/>
  <c r="S41" i="2" a="1"/>
  <c r="S41" i="2" s="1"/>
  <c r="S25" i="2" a="1"/>
  <c r="S25" i="2" s="1"/>
  <c r="S45" i="2" a="1"/>
  <c r="S45" i="2" s="1"/>
  <c r="S21" i="2" a="1"/>
  <c r="S21" i="2" s="1"/>
  <c r="S27" i="2" a="1"/>
  <c r="S27" i="2" s="1"/>
  <c r="S44" i="2" a="1"/>
  <c r="S44" i="2" s="1"/>
  <c r="S36" i="2" a="1"/>
  <c r="S36" i="2" s="1"/>
  <c r="S28" i="2" a="1"/>
  <c r="S28" i="2" s="1"/>
  <c r="S20" i="2" a="1"/>
  <c r="S20" i="2" s="1"/>
  <c r="S43" i="2" a="1"/>
  <c r="S43" i="2" s="1"/>
  <c r="S34" i="2" a="1"/>
  <c r="S34" i="2" s="1"/>
  <c r="S18" i="2" a="1"/>
  <c r="S18" i="2" s="1"/>
  <c r="N8" i="2"/>
  <c r="S33" i="2" a="1"/>
  <c r="S33" i="2" s="1"/>
  <c r="S16" i="2" a="1"/>
  <c r="S16" i="2" s="1"/>
  <c r="S24" i="2" a="1"/>
  <c r="S24" i="2" s="1"/>
  <c r="S17" i="2" a="1"/>
  <c r="S17" i="2" s="1"/>
  <c r="S40" i="2" a="1"/>
  <c r="S40" i="2" s="1"/>
  <c r="S32" i="2" a="1"/>
  <c r="S32" i="2" s="1"/>
</calcChain>
</file>

<file path=xl/sharedStrings.xml><?xml version="1.0" encoding="utf-8"?>
<sst xmlns="http://schemas.openxmlformats.org/spreadsheetml/2006/main" count="329" uniqueCount="110">
  <si>
    <t>Type</t>
  </si>
  <si>
    <t>Priority</t>
  </si>
  <si>
    <t>#</t>
  </si>
  <si>
    <t>Opened</t>
  </si>
  <si>
    <t>Closed</t>
  </si>
  <si>
    <t>*</t>
  </si>
  <si>
    <t>Date</t>
  </si>
  <si>
    <t>Days</t>
  </si>
  <si>
    <t>Types</t>
  </si>
  <si>
    <t>Priorities</t>
  </si>
  <si>
    <t>Min</t>
  </si>
  <si>
    <t>Max</t>
  </si>
  <si>
    <t>*** This sheet should remain hidden ***</t>
  </si>
  <si>
    <t>Sorted</t>
  </si>
  <si>
    <t>ISSUE</t>
  </si>
  <si>
    <t>TYPE</t>
  </si>
  <si>
    <t>PRIORITY</t>
  </si>
  <si>
    <t>OPENED ON</t>
  </si>
  <si>
    <t>OPENED BY</t>
  </si>
  <si>
    <t>CLOSED ON</t>
  </si>
  <si>
    <t>CLOSED BY</t>
  </si>
  <si>
    <t>NOTES</t>
  </si>
  <si>
    <t>DATE</t>
  </si>
  <si>
    <t>LAST (days)</t>
  </si>
  <si>
    <r>
      <rPr>
        <b/>
        <sz val="28"/>
        <color theme="4"/>
        <rFont val="Calibri"/>
        <family val="2"/>
        <scheme val="major"/>
      </rPr>
      <t>OPEN</t>
    </r>
    <r>
      <rPr>
        <b/>
        <sz val="28"/>
        <color theme="0"/>
        <rFont val="Calibri"/>
        <family val="2"/>
        <scheme val="major"/>
      </rPr>
      <t xml:space="preserve"> vs. </t>
    </r>
    <r>
      <rPr>
        <b/>
        <sz val="28"/>
        <color theme="6"/>
        <rFont val="Calibri"/>
        <family val="2"/>
        <scheme val="major"/>
      </rPr>
      <t>CLOSED</t>
    </r>
    <r>
      <rPr>
        <sz val="28"/>
        <color theme="0"/>
        <rFont val="Calibri"/>
        <family val="2"/>
        <scheme val="major"/>
      </rPr>
      <t xml:space="preserve"> ISSUE TRACKER</t>
    </r>
  </si>
  <si>
    <t xml:space="preserve">Chưa có button select All/ Deselect All ở màn hình EditCollectionPlan </t>
  </si>
  <si>
    <t>High</t>
  </si>
  <si>
    <t>KhanhNHV</t>
  </si>
  <si>
    <t>Highlight cho Plan được chọn hiện tại trong carousel (change độ tương phản tốt hơn)</t>
  </si>
  <si>
    <t>Change icon khác cho button next/previous ở màn hình EditCollectionPlan</t>
  </si>
  <si>
    <t>Thay đổi màn hình Popup của edit plan
       Đem plan information lên header
       Tạo collapse để hiển thị (user click lên collapse thì thông tin sẽ hiện ra. Maps, Request/Orders in Plan )</t>
  </si>
  <si>
    <t>Hiển thị plan hiện tại / tổng số plan trên carousel</t>
  </si>
  <si>
    <t>Sửa lại layout cho hiện product management lên chỗ dashboard của phần customer</t>
  </si>
  <si>
    <t>Plan</t>
  </si>
  <si>
    <t>Customer</t>
  </si>
  <si>
    <t>Add request -&gt; chọn lại group thì có bugs:
1. Không load lại list request
2. Không thay đổi total requests</t>
  </si>
  <si>
    <t>Chưa format price của Buyer
-&gt; phải format theo dạng #,### VNĐ</t>
  </si>
  <si>
    <t>Ward chuyển thành not required. Combo box chuyển thành textbox</t>
  </si>
  <si>
    <t>Chuyển status lại của Customer thành động từ</t>
  </si>
  <si>
    <t>Buyer</t>
  </si>
  <si>
    <t>DUE DATE</t>
  </si>
  <si>
    <t xml:space="preserve">Bug load lại nhiều delivery men khi assign người vào plan </t>
  </si>
  <si>
    <t>VuongND</t>
  </si>
  <si>
    <t>Sửa lại layout để hiển thị cho đúng theo comment của thầy</t>
  </si>
  <si>
    <t>Sửa link cho màn hình layout -&gt; các link có thể click được</t>
  </si>
  <si>
    <t>Layout</t>
  </si>
  <si>
    <t>Medium</t>
  </si>
  <si>
    <t>Map của Buyer chưa hiển thị lên full màn hình</t>
  </si>
  <si>
    <t>Bỏ 3 số .000 ở sau trong màn hình của Hub</t>
  </si>
  <si>
    <t>Hub</t>
  </si>
  <si>
    <t>Màn hình group của DeliveryPlan đang có vấn đề.</t>
  </si>
  <si>
    <t>Nút back ở màn hình số 2 sai, plan &lt;=4 thì nút back và next sẽ ko có tác dụng</t>
  </si>
  <si>
    <t>ThinhNTY</t>
  </si>
  <si>
    <t>remove product, nhưng total price ko thay đổi</t>
  </si>
  <si>
    <t>- ward chưa bỏ dấu * (not required)_x000D_
- address thiếu dấu * (required)_x000D_
- type of delivery : out of format</t>
  </si>
  <si>
    <t>Thay đổi chức năng:
Nếu người dùng chọn Direct Delivery: WardId  + District Id là của người dùng. 
Chọn Hub Delivery: Disable 2 cái DistrictId và WardId. Cho phép chọn Hub. Khi chọn Hub sẽ thay đổi ddl tương ứng</t>
  </si>
  <si>
    <t>Assigned To</t>
  </si>
  <si>
    <t>Tạo màn hình index của plan</t>
  </si>
  <si>
    <t>Nút prev + next của màn hình Buyer nhảy lên nhảy xuống khi bấm next - prev</t>
  </si>
  <si>
    <t>AnhAN</t>
  </si>
  <si>
    <t>Sửa statuses của các màn hình index plan v..v không hiển thị number nữa mà phải hiển thị value</t>
  </si>
  <si>
    <t>Vào trang index =&gt; hienr thị tất cả các plan =&gt; click on details để view plans hiển thị map bị sai.</t>
  </si>
  <si>
    <t>Sau khi click "Save" ở màn hình View Plan, hiển thị màn hình Plan management</t>
  </si>
  <si>
    <t>- Solve button để lên trên request area
- Save button để lên trên map &amp; plan detail</t>
  </si>
  <si>
    <t xml:space="preserve">Click vào plan đã assign -&gt; bỏ chọn hết assign không chuyển về đã hết assign -&gt; vẫn còn click được mark as finished. </t>
  </si>
  <si>
    <t>Đã tạo xong chờ recommend của thầy</t>
  </si>
  <si>
    <t xml:space="preserve">Notifications chưa làm gì cả. Chuẩn bị intergrate phần notifications vào </t>
  </si>
  <si>
    <t>Notifications</t>
  </si>
  <si>
    <t xml:space="preserve">DeliveryPlan vẫn chưa save xuống DB được. Mới làm xong hiển thị lên plan thôi. =&gt; thêm chức năng này. Ngoài ra có thay đổi ở cách thức hoạt động của view cần phải update lại </t>
  </si>
  <si>
    <t>Module Tạo mới Order
    - Cho phép Customer nhập bằng tay
    - Cho phép Customer import từ file excel theo mẫu có sẵn</t>
  </si>
  <si>
    <r>
      <t xml:space="preserve">Chưa xử lý. Đang group theo Ward Id nhưng như vậy thì hiển thị address ntn ?
</t>
    </r>
    <r>
      <rPr>
        <sz val="12"/>
        <color rgb="FFFF0000"/>
        <rFont val="Calibri"/>
        <family val="2"/>
        <scheme val="minor"/>
      </rPr>
      <t>Đang group theo districtId</t>
    </r>
  </si>
  <si>
    <t>Sửa các view của request và order bên Tiktak hiện tại không thể hiển thị lên được.</t>
  </si>
  <si>
    <t>Tiktak</t>
  </si>
  <si>
    <t>Milestone</t>
  </si>
  <si>
    <t>Delivery Items</t>
  </si>
  <si>
    <t xml:space="preserve">Số các item trong từng status ở màn hình Dashboard của Customer phải được cập nhật liên tục </t>
  </si>
  <si>
    <t>ở màn hình Index , thêm date picker from để filter theo date. Không load hết data xuống</t>
  </si>
  <si>
    <t>Màn hình Assign: 
- validate khi click Assign button nhưng chưa chọn Delivery men</t>
  </si>
  <si>
    <t>Thầy Phương</t>
  </si>
  <si>
    <t>Màn hình Assign:
- Nếu assign DM lần đầu : chỉ có button Assign
- Nếu edit DM: button Assign đổi tên thành Reassign, và thêm button UnAssign</t>
  </si>
  <si>
    <t>Màn hình View Plan Detail:
- chỉnh sửa lại thông tin của plan như sau:
   + plan no: 32  -   Distance: 30 km          [date] [button close]</t>
  </si>
  <si>
    <t xml:space="preserve">Thêm nút ra trang index trong màn hình này </t>
  </si>
  <si>
    <t xml:space="preserve">Fix xong . Có degrade bug </t>
  </si>
  <si>
    <t>Màn hình Dashboard:
- Order để lên phía trên Request</t>
  </si>
  <si>
    <t>Màn hình Edit Delivery Plan / Edit Collection Plan phần hiển thị số distance đang bị sai và bể ở màn hình 1024 x 768</t>
  </si>
  <si>
    <t>Save lat and long của waypoints cũng như lat long của Waypoints và segments xuống db :)</t>
  </si>
  <si>
    <r>
      <t xml:space="preserve">Tiktak Staff: 
       </t>
    </r>
    <r>
      <rPr>
        <sz val="12"/>
        <color rgb="FFFFC000"/>
        <rFont val="Calibri"/>
        <family val="2"/>
        <scheme val="minor"/>
      </rPr>
      <t xml:space="preserve">Xem được request và order
       Xong màn hình dasboard của tiktak staff
       Xong chức năng pricing bên phía tiktak staff
       Được inform mỗi khi customer reject price? </t>
    </r>
    <r>
      <rPr>
        <sz val="12"/>
        <color theme="0"/>
        <rFont val="Calibri"/>
        <family val="2"/>
        <scheme val="minor"/>
      </rPr>
      <t xml:space="preserve">
Customer:
      </t>
    </r>
    <r>
      <rPr>
        <sz val="12"/>
        <color rgb="FFFFC000"/>
        <rFont val="Calibri"/>
        <family val="2"/>
        <scheme val="minor"/>
      </rPr>
      <t xml:space="preserve"> Import được order từ file excel theo một mẫu nào đó       
       Cho phép customer approve + reject Request price</t>
    </r>
  </si>
  <si>
    <t xml:space="preserve">Đã xong </t>
  </si>
  <si>
    <t>Xử lý hiển thị giao diện cho màn hình view Request và Orders</t>
  </si>
  <si>
    <t>Xử lý phần Add Item vào Order cho màn hình của Customer</t>
  </si>
  <si>
    <t>Co date picker nhung van chua chay duoc on dinh.</t>
  </si>
  <si>
    <t xml:space="preserve">Chưa ổn định . Đang còn lỗi ở hiển thị tên cty. </t>
  </si>
  <si>
    <t xml:space="preserve">Layout của Order và Item chưa chạy được bên cả Tiktak + </t>
  </si>
  <si>
    <t>Thêm phần validate vào cho khi gọi lên trên server để get địa chỉ thì sẽ trả về là success hay không.nếu không success thì báo lỗi và bắt user nhập lại địa chỉ hoặc click lên map để get địa chỉ</t>
  </si>
  <si>
    <t xml:space="preserve">Man hinh tao new product:
- khong nhap value cho field nao ca
- click Create button
=&gt; create thanh cong
Sua lai: validate, yeu cau nhap cac field require
</t>
  </si>
  <si>
    <t>Màn hình assign DM:
- View plan đã finish: ko còn button nào trên màn hình assign
(view only)</t>
  </si>
  <si>
    <t>Màn hình view plan detail:
- đổi field created date thành last modified date
- plan đc order theo last modified date, descending</t>
  </si>
  <si>
    <t xml:space="preserve">Màn hình plan management:
- khi nào thì được delete 1 plan?
</t>
  </si>
  <si>
    <t xml:space="preserve">Màn hình Dashboard:
- hiển thị logo của customer khi log in vào màn hình dashboard
</t>
  </si>
  <si>
    <t xml:space="preserve">Màn hình Buyer Info: (Shopping Cart)
- các field require bỏ message, chuyển thành dấu (*) để sau textbox
</t>
  </si>
  <si>
    <t>Màn hình Shopping Cart
- có mennu bar phía trên (bước 1 : add product, bước 2: enter buyer info, bước 3: confirm message &amp; passcode</t>
  </si>
  <si>
    <t xml:space="preserve">Màn hình Shopping Cart
- trong Cart Add box: Amount là tiền tạm tính (quantity * product price)
</t>
  </si>
  <si>
    <t>Low</t>
  </si>
  <si>
    <t>Click lên plan đã finished thì không thấy những deliverymen đã được assigned vào plan đó nữa</t>
  </si>
  <si>
    <t>Bo dieu kien check d.Status &lt;&gt; (int)PlanStatus.New</t>
  </si>
  <si>
    <t>Popup của màn hình PlanIndex hiển thị quá thấp kéo lên cao tí</t>
  </si>
  <si>
    <t>Chưa ngon</t>
  </si>
  <si>
    <r>
      <rPr>
        <b/>
        <sz val="12"/>
        <color rgb="FFFF0000"/>
        <rFont val="Calibri"/>
        <family val="2"/>
        <scheme val="minor"/>
      </rPr>
      <t>Risk:</t>
    </r>
    <r>
      <rPr>
        <sz val="12"/>
        <color rgb="FFFF0000"/>
        <rFont val="Calibri"/>
        <family val="2"/>
        <scheme val="minor"/>
      </rPr>
      <t xml:space="preserve"> Khi submit lên có thể sẽ phát sinh lỗi vì có dấu phẩy ở đó. Cần có xử lý ở client trước khi submit lên server</t>
    </r>
  </si>
  <si>
    <t xml:space="preserve">Plan:
      Thêm chức năng cancel plan
      Thêm chức năng filter theo date ở màn hình plans/Index
Tiktak:
      Thêm chức năng pricing trong màn hình approve orders
Customer:
      Thêm chức năng approve orders.
     Màn hình dashboard của customer tự động cập nhật số các orders + request cần thiết. </t>
  </si>
  <si>
    <r>
      <t xml:space="preserve">Plan:
     </t>
    </r>
    <r>
      <rPr>
        <sz val="12"/>
        <color theme="6"/>
        <rFont val="Calibri"/>
        <family val="2"/>
        <scheme val="minor"/>
      </rPr>
      <t xml:space="preserve"> Màn hình plan index</t>
    </r>
    <r>
      <rPr>
        <sz val="12"/>
        <color theme="0"/>
        <rFont val="Calibri"/>
        <family val="2"/>
        <scheme val="minor"/>
      </rPr>
      <t xml:space="preserve">
      </t>
    </r>
    <r>
      <rPr>
        <sz val="12"/>
        <color theme="6"/>
        <rFont val="Calibri"/>
        <family val="2"/>
        <scheme val="minor"/>
      </rPr>
      <t>Update phần Delivery Plan tương ứng theo CollectionPlan (View)
      Save DeliveryPlan xuống được DB</t>
    </r>
    <r>
      <rPr>
        <sz val="12"/>
        <color theme="0"/>
        <rFont val="Calibri"/>
        <family val="2"/>
        <scheme val="minor"/>
      </rPr>
      <t xml:space="preserve">
Customer:
     </t>
    </r>
    <r>
      <rPr>
        <sz val="12"/>
        <color theme="6"/>
        <rFont val="Calibri"/>
        <family val="2"/>
        <scheme val="minor"/>
      </rPr>
      <t xml:space="preserve"> Xong layout chính (Dashboard) View được các Order và requests  </t>
    </r>
    <r>
      <rPr>
        <sz val="12"/>
        <color theme="0"/>
        <rFont val="Calibri"/>
        <family val="2"/>
        <scheme val="minor"/>
      </rPr>
      <t xml:space="preserve">   
      </t>
    </r>
    <r>
      <rPr>
        <b/>
        <sz val="12"/>
        <color rgb="FFFFC000"/>
        <rFont val="Calibri"/>
        <family val="2"/>
        <scheme val="minor"/>
      </rPr>
      <t>Cập nhật được số layout ở trạng thái nào đó một cách tự động</t>
    </r>
    <r>
      <rPr>
        <sz val="12"/>
        <color theme="0"/>
        <rFont val="Calibri"/>
        <family val="2"/>
        <scheme val="minor"/>
      </rPr>
      <t xml:space="preserve">
      </t>
    </r>
    <r>
      <rPr>
        <b/>
        <sz val="12"/>
        <color rgb="FFFFC000"/>
        <rFont val="Calibri"/>
        <family val="2"/>
        <scheme val="minor"/>
      </rPr>
      <t>Customer tạo được order mới bằng tay</t>
    </r>
    <r>
      <rPr>
        <sz val="12"/>
        <color theme="0"/>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</si>
</sst>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2"/>
      <color theme="0"/>
      <name val="Calibri"/>
      <family val="2"/>
      <scheme val="minor"/>
    </font>
    <font>
      <sz val="11"/>
      <color theme="1"/>
      <name val="Calibri"/>
      <family val="2"/>
      <scheme val="minor"/>
    </font>
    <font>
      <b/>
      <sz val="18"/>
      <color theme="0"/>
      <name val="Calibri"/>
      <family val="2"/>
      <scheme val="minor"/>
    </font>
    <font>
      <b/>
      <sz val="18"/>
      <color theme="4"/>
      <name val="Calibri"/>
      <family val="2"/>
      <scheme val="minor"/>
    </font>
    <font>
      <b/>
      <sz val="18"/>
      <color theme="6"/>
      <name val="Calibri"/>
      <family val="2"/>
      <scheme val="minor"/>
    </font>
    <font>
      <sz val="38"/>
      <color theme="0"/>
      <name val="Calibri"/>
      <family val="2"/>
      <scheme val="major"/>
    </font>
    <font>
      <b/>
      <sz val="19"/>
      <color theme="0"/>
      <name val="Calibri"/>
      <family val="2"/>
      <scheme val="minor"/>
    </font>
    <font>
      <sz val="13"/>
      <color theme="0"/>
      <name val="Calibri"/>
      <family val="2"/>
      <scheme val="minor"/>
    </font>
    <font>
      <sz val="28"/>
      <color theme="0"/>
      <name val="Calibri"/>
      <family val="2"/>
      <scheme val="major"/>
    </font>
    <font>
      <b/>
      <sz val="28"/>
      <color theme="4"/>
      <name val="Calibri"/>
      <family val="2"/>
      <scheme val="major"/>
    </font>
    <font>
      <b/>
      <sz val="28"/>
      <color theme="0"/>
      <name val="Calibri"/>
      <family val="2"/>
      <scheme val="major"/>
    </font>
    <font>
      <b/>
      <sz val="28"/>
      <color theme="6"/>
      <name val="Calibri"/>
      <family val="2"/>
      <scheme val="major"/>
    </font>
    <font>
      <b/>
      <sz val="16"/>
      <color theme="0"/>
      <name val="Calibri"/>
      <family val="2"/>
      <scheme val="minor"/>
    </font>
    <font>
      <b/>
      <sz val="16"/>
      <color theme="4"/>
      <name val="Calibri"/>
      <family val="2"/>
      <scheme val="minor"/>
    </font>
    <font>
      <b/>
      <sz val="16"/>
      <color theme="6"/>
      <name val="Calibri"/>
      <family val="2"/>
      <scheme val="minor"/>
    </font>
    <font>
      <sz val="16"/>
      <color theme="0"/>
      <name val="Calibri"/>
      <scheme val="minor"/>
    </font>
    <font>
      <sz val="12"/>
      <color rgb="FFFF0000"/>
      <name val="Calibri"/>
      <family val="2"/>
      <scheme val="minor"/>
    </font>
    <font>
      <sz val="12"/>
      <color rgb="FFFFFF00"/>
      <name val="Calibri"/>
      <family val="2"/>
      <scheme val="minor"/>
    </font>
    <font>
      <sz val="12"/>
      <color theme="6" tint="-0.249977111117893"/>
      <name val="Calibri"/>
      <family val="2"/>
      <scheme val="minor"/>
    </font>
    <font>
      <b/>
      <sz val="12"/>
      <color rgb="FFFFC000"/>
      <name val="Calibri"/>
      <family val="2"/>
      <scheme val="minor"/>
    </font>
    <font>
      <sz val="12"/>
      <color rgb="FFFFC000"/>
      <name val="Calibri"/>
      <family val="2"/>
      <scheme val="minor"/>
    </font>
    <font>
      <b/>
      <sz val="12"/>
      <color rgb="FFFF0000"/>
      <name val="Calibri"/>
      <family val="2"/>
      <scheme val="minor"/>
    </font>
    <font>
      <sz val="12"/>
      <color theme="6"/>
      <name val="Calibri"/>
      <family val="2"/>
      <scheme val="minor"/>
    </font>
  </fonts>
  <fills count="5">
    <fill>
      <patternFill patternType="none"/>
    </fill>
    <fill>
      <patternFill patternType="gray125"/>
    </fill>
    <fill>
      <patternFill patternType="solid">
        <fgColor theme="1" tint="0.34998626667073579"/>
        <bgColor indexed="64"/>
      </patternFill>
    </fill>
    <fill>
      <patternFill patternType="solid">
        <fgColor theme="1" tint="0.14999847407452621"/>
        <bgColor indexed="64"/>
      </patternFill>
    </fill>
    <fill>
      <patternFill patternType="solid">
        <fgColor rgb="FFFFCC99"/>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thin">
        <color theme="1" tint="0.499984740745262"/>
      </left>
      <right/>
      <top style="thin">
        <color theme="1" tint="0.499984740745262"/>
      </top>
      <bottom/>
      <diagonal/>
    </border>
    <border>
      <left/>
      <right/>
      <top style="thin">
        <color theme="1" tint="0.499984740745262"/>
      </top>
      <bottom/>
      <diagonal/>
    </border>
    <border>
      <left/>
      <right style="thin">
        <color theme="1" tint="0.499984740745262"/>
      </right>
      <top style="thin">
        <color theme="1" tint="0.499984740745262"/>
      </top>
      <bottom/>
      <diagonal/>
    </border>
    <border>
      <left style="thin">
        <color theme="1" tint="0.499984740745262"/>
      </left>
      <right/>
      <top/>
      <bottom/>
      <diagonal/>
    </border>
    <border>
      <left/>
      <right style="thin">
        <color theme="1" tint="0.499984740745262"/>
      </right>
      <top/>
      <bottom/>
      <diagonal/>
    </border>
    <border>
      <left style="thin">
        <color indexed="64"/>
      </left>
      <right style="thin">
        <color indexed="64"/>
      </right>
      <top style="thin">
        <color indexed="64"/>
      </top>
      <bottom style="thin">
        <color indexed="64"/>
      </bottom>
      <diagonal/>
    </border>
  </borders>
  <cellStyleXfs count="8">
    <xf numFmtId="0" fontId="0" fillId="2" borderId="0">
      <alignment horizontal="left" vertical="center" indent="1"/>
    </xf>
    <xf numFmtId="0" fontId="2" fillId="0" borderId="0" applyNumberFormat="0" applyFill="0" applyBorder="0" applyAlignment="0" applyProtection="0">
      <alignment horizontal="center"/>
    </xf>
    <xf numFmtId="14" fontId="1" fillId="0" borderId="0" applyFont="0" applyFill="0" applyBorder="0" applyAlignment="0" applyProtection="0"/>
    <xf numFmtId="0" fontId="3" fillId="2" borderId="0" applyNumberFormat="0" applyBorder="0" applyAlignment="0" applyProtection="0">
      <alignment horizontal="left" vertical="center" indent="1"/>
    </xf>
    <xf numFmtId="0" fontId="4" fillId="2" borderId="0" applyNumberFormat="0" applyFill="0" applyBorder="0" applyAlignment="0" applyProtection="0">
      <alignment horizontal="left" vertical="center" indent="1"/>
    </xf>
    <xf numFmtId="0" fontId="5" fillId="0" borderId="0" applyNumberFormat="0" applyFill="0" applyBorder="0" applyProtection="0">
      <alignment horizontal="left" vertical="center" indent="2"/>
    </xf>
    <xf numFmtId="0" fontId="7" fillId="4" borderId="1" applyNumberFormat="0" applyFill="0" applyBorder="0" applyProtection="0">
      <alignment horizontal="left" vertical="top"/>
    </xf>
    <xf numFmtId="0" fontId="6" fillId="3" borderId="3" applyNumberFormat="0" applyFill="0" applyBorder="0" applyProtection="0">
      <alignment horizontal="left"/>
    </xf>
  </cellStyleXfs>
  <cellXfs count="52">
    <xf numFmtId="0" fontId="0" fillId="2" borderId="0" xfId="0">
      <alignment horizontal="left" vertical="center" indent="1"/>
    </xf>
    <xf numFmtId="14" fontId="0" fillId="2" borderId="0" xfId="0" applyNumberFormat="1">
      <alignment horizontal="left" vertical="center" indent="1"/>
    </xf>
    <xf numFmtId="0" fontId="0" fillId="2" borderId="0" xfId="0" applyFont="1" applyFill="1" applyBorder="1">
      <alignment horizontal="left" vertical="center" indent="1"/>
    </xf>
    <xf numFmtId="14" fontId="0" fillId="2" borderId="0" xfId="2" applyFont="1" applyFill="1" applyBorder="1" applyAlignment="1">
      <alignment horizontal="left" vertical="center" indent="1"/>
    </xf>
    <xf numFmtId="14" fontId="0" fillId="2" borderId="0" xfId="2" applyFont="1" applyFill="1" applyAlignment="1">
      <alignment horizontal="left" vertical="center" indent="1"/>
    </xf>
    <xf numFmtId="0" fontId="6" fillId="3" borderId="3" xfId="7" applyFill="1" applyBorder="1">
      <alignment horizontal="left"/>
    </xf>
    <xf numFmtId="0" fontId="7" fillId="3" borderId="0" xfId="6" applyFill="1" applyBorder="1">
      <alignment horizontal="left" vertical="top"/>
    </xf>
    <xf numFmtId="14" fontId="7" fillId="3" borderId="0" xfId="6" applyNumberFormat="1" applyFill="1" applyBorder="1">
      <alignment horizontal="left" vertical="top"/>
    </xf>
    <xf numFmtId="0" fontId="12" fillId="2" borderId="0" xfId="1" applyFont="1" applyFill="1" applyBorder="1" applyAlignment="1">
      <alignment horizontal="left" vertical="center" indent="1"/>
    </xf>
    <xf numFmtId="0" fontId="13" fillId="2" borderId="0" xfId="3" applyFont="1" applyBorder="1" applyAlignment="1">
      <alignment horizontal="left" vertical="center" indent="1"/>
    </xf>
    <xf numFmtId="0" fontId="14" fillId="2" borderId="0" xfId="4" applyFont="1" applyFill="1" applyBorder="1" applyAlignment="1">
      <alignment horizontal="left" vertical="center" indent="1"/>
    </xf>
    <xf numFmtId="0" fontId="0" fillId="2" borderId="0" xfId="0" applyFill="1" applyBorder="1">
      <alignment horizontal="left" vertical="center" indent="1"/>
    </xf>
    <xf numFmtId="0" fontId="0" fillId="2" borderId="0" xfId="0" applyFill="1" applyBorder="1" applyAlignment="1">
      <alignment horizontal="left" vertical="center" wrapText="1" indent="1"/>
    </xf>
    <xf numFmtId="0" fontId="0" fillId="2" borderId="0" xfId="0" applyFont="1" applyFill="1" applyBorder="1" applyAlignment="1">
      <alignment horizontal="left" vertical="center" wrapText="1" indent="1"/>
    </xf>
    <xf numFmtId="0" fontId="0" fillId="2" borderId="0" xfId="0" applyAlignment="1">
      <alignment horizontal="left" vertical="center" wrapText="1" indent="1"/>
    </xf>
    <xf numFmtId="0" fontId="15" fillId="2" borderId="0" xfId="0" applyFont="1">
      <alignment horizontal="left" vertical="center" indent="1"/>
    </xf>
    <xf numFmtId="0" fontId="6" fillId="3" borderId="4" xfId="7" applyFill="1" applyBorder="1" applyAlignment="1">
      <alignment horizontal="left" wrapText="1"/>
    </xf>
    <xf numFmtId="0" fontId="7" fillId="3" borderId="6" xfId="6" applyFill="1" applyBorder="1" applyAlignment="1">
      <alignment horizontal="left" vertical="top" wrapText="1"/>
    </xf>
    <xf numFmtId="0" fontId="12" fillId="2" borderId="0" xfId="1" applyFont="1" applyFill="1" applyBorder="1" applyAlignment="1">
      <alignment horizontal="left" vertical="center" wrapText="1" indent="1"/>
    </xf>
    <xf numFmtId="0" fontId="6" fillId="3" borderId="0" xfId="7" applyFill="1" applyBorder="1" applyAlignment="1">
      <alignment horizontal="left" wrapText="1"/>
    </xf>
    <xf numFmtId="0" fontId="7" fillId="3" borderId="0" xfId="6" applyFill="1" applyBorder="1" applyAlignment="1">
      <alignment horizontal="left" vertical="top" wrapText="1"/>
    </xf>
    <xf numFmtId="0" fontId="0" fillId="2" borderId="0" xfId="0" quotePrefix="1" applyFont="1" applyFill="1" applyBorder="1" applyAlignment="1">
      <alignment horizontal="left" vertical="center" wrapText="1" indent="1"/>
    </xf>
    <xf numFmtId="0" fontId="17" fillId="2" borderId="0" xfId="0" applyFont="1" applyFill="1" applyBorder="1">
      <alignment horizontal="left" vertical="center" indent="1"/>
    </xf>
    <xf numFmtId="0" fontId="17" fillId="2" borderId="0" xfId="0" applyFont="1" applyFill="1" applyBorder="1" applyAlignment="1">
      <alignment horizontal="left" vertical="center" wrapText="1" indent="1"/>
    </xf>
    <xf numFmtId="14" fontId="17" fillId="2" borderId="0" xfId="2" applyFont="1" applyFill="1" applyBorder="1" applyAlignment="1">
      <alignment horizontal="left" vertical="center" indent="1"/>
    </xf>
    <xf numFmtId="0" fontId="17" fillId="2" borderId="0" xfId="0" applyFont="1" applyAlignment="1">
      <alignment horizontal="left" vertical="center" wrapText="1" indent="1"/>
    </xf>
    <xf numFmtId="0" fontId="17" fillId="2" borderId="0" xfId="0" applyFont="1">
      <alignment horizontal="left" vertical="center" indent="1"/>
    </xf>
    <xf numFmtId="14" fontId="0" fillId="2" borderId="7" xfId="0" applyNumberFormat="1" applyBorder="1">
      <alignment horizontal="left" vertical="center" indent="1"/>
    </xf>
    <xf numFmtId="0" fontId="0" fillId="2" borderId="7" xfId="0" applyBorder="1">
      <alignment horizontal="left" vertical="center" indent="1"/>
    </xf>
    <xf numFmtId="0" fontId="0" fillId="2" borderId="7" xfId="0" applyBorder="1" applyAlignment="1">
      <alignment horizontal="left" vertical="center" wrapText="1" indent="1"/>
    </xf>
    <xf numFmtId="0" fontId="18" fillId="2" borderId="0" xfId="0" applyFont="1" applyFill="1" applyBorder="1">
      <alignment horizontal="left" vertical="center" indent="1"/>
    </xf>
    <xf numFmtId="0" fontId="18" fillId="2" borderId="0" xfId="0" applyFont="1" applyFill="1" applyBorder="1" applyAlignment="1">
      <alignment horizontal="left" vertical="center" wrapText="1" indent="1"/>
    </xf>
    <xf numFmtId="14" fontId="18" fillId="2" borderId="0" xfId="2" applyFont="1" applyFill="1" applyBorder="1" applyAlignment="1">
      <alignment horizontal="left" vertical="center" indent="1"/>
    </xf>
    <xf numFmtId="0" fontId="18" fillId="2" borderId="0" xfId="0" applyFont="1" applyAlignment="1">
      <alignment horizontal="left" vertical="center" wrapText="1" indent="1"/>
    </xf>
    <xf numFmtId="14" fontId="18" fillId="2" borderId="0" xfId="0" applyNumberFormat="1" applyFont="1">
      <alignment horizontal="left" vertical="center" indent="1"/>
    </xf>
    <xf numFmtId="0" fontId="18" fillId="2" borderId="0" xfId="0" applyFont="1">
      <alignment horizontal="left" vertical="center" indent="1"/>
    </xf>
    <xf numFmtId="0" fontId="20" fillId="2" borderId="0" xfId="0" applyFont="1" applyFill="1" applyBorder="1">
      <alignment horizontal="left" vertical="center" indent="1"/>
    </xf>
    <xf numFmtId="0" fontId="20" fillId="2" borderId="0" xfId="0" applyFont="1" applyFill="1" applyBorder="1" applyAlignment="1">
      <alignment horizontal="left" vertical="center" wrapText="1" indent="1"/>
    </xf>
    <xf numFmtId="14" fontId="20" fillId="2" borderId="0" xfId="2" applyFont="1" applyFill="1" applyBorder="1" applyAlignment="1">
      <alignment horizontal="left" vertical="center" indent="1"/>
    </xf>
    <xf numFmtId="0" fontId="20" fillId="2" borderId="0" xfId="0" applyFont="1" applyAlignment="1">
      <alignment horizontal="left" vertical="center" wrapText="1" indent="1"/>
    </xf>
    <xf numFmtId="14" fontId="20" fillId="2" borderId="0" xfId="0" applyNumberFormat="1" applyFont="1">
      <alignment horizontal="left" vertical="center" indent="1"/>
    </xf>
    <xf numFmtId="0" fontId="20" fillId="2" borderId="0" xfId="0" applyFont="1">
      <alignment horizontal="left" vertical="center" indent="1"/>
    </xf>
    <xf numFmtId="0" fontId="16" fillId="2" borderId="0" xfId="0" applyFont="1" applyFill="1" applyBorder="1">
      <alignment horizontal="left" vertical="center" indent="1"/>
    </xf>
    <xf numFmtId="0" fontId="16" fillId="2" borderId="0" xfId="0" applyFont="1" applyFill="1" applyBorder="1" applyAlignment="1">
      <alignment horizontal="left" vertical="center" wrapText="1" indent="1"/>
    </xf>
    <xf numFmtId="14" fontId="16" fillId="2" borderId="0" xfId="2" applyFont="1" applyFill="1" applyBorder="1" applyAlignment="1">
      <alignment horizontal="left" vertical="center" indent="1"/>
    </xf>
    <xf numFmtId="0" fontId="16" fillId="2" borderId="0" xfId="0" applyFont="1" applyAlignment="1">
      <alignment horizontal="left" vertical="center" wrapText="1" indent="1"/>
    </xf>
    <xf numFmtId="14" fontId="16" fillId="2" borderId="0" xfId="0" applyNumberFormat="1" applyFont="1">
      <alignment horizontal="left" vertical="center" indent="1"/>
    </xf>
    <xf numFmtId="0" fontId="16" fillId="2" borderId="0" xfId="0" applyFont="1">
      <alignment horizontal="left" vertical="center" indent="1"/>
    </xf>
    <xf numFmtId="0" fontId="8" fillId="3" borderId="2" xfId="5" applyFont="1" applyFill="1" applyBorder="1" applyAlignment="1">
      <alignment vertical="center"/>
    </xf>
    <xf numFmtId="0" fontId="8" fillId="3" borderId="3" xfId="5" applyFont="1" applyFill="1" applyBorder="1" applyAlignment="1">
      <alignment vertical="center"/>
    </xf>
    <xf numFmtId="0" fontId="8" fillId="3" borderId="5" xfId="5" applyFont="1" applyFill="1" applyBorder="1" applyAlignment="1">
      <alignment vertical="center"/>
    </xf>
    <xf numFmtId="0" fontId="8" fillId="3" borderId="0" xfId="5" applyFont="1" applyFill="1" applyBorder="1" applyAlignment="1">
      <alignment vertical="center"/>
    </xf>
  </cellXfs>
  <cellStyles count="8">
    <cellStyle name="Closed Color" xfId="4"/>
    <cellStyle name="Date" xfId="2"/>
    <cellStyle name="Input" xfId="6" builtinId="20" customBuiltin="1"/>
    <cellStyle name="Input Labels" xfId="7"/>
    <cellStyle name="Normal" xfId="0" builtinId="0" customBuiltin="1"/>
    <cellStyle name="Open Color" xfId="3"/>
    <cellStyle name="Table Header" xfId="1"/>
    <cellStyle name="Title" xfId="5" builtinId="15" customBuiltin="1"/>
  </cellStyles>
  <dxfs count="8">
    <dxf>
      <alignment horizontal="left" vertical="center" textRotation="0" wrapText="1" indent="1" justifyLastLine="0" shrinkToFit="0" readingOrder="0"/>
    </dxf>
    <dxf>
      <alignment horizontal="left" textRotation="0" wrapText="1" justifyLastLine="0" shrinkToFit="0" readingOrder="0"/>
    </dxf>
    <dxf>
      <fill>
        <patternFill patternType="solid">
          <fgColor indexed="64"/>
          <bgColor theme="1" tint="0.34998626667073579"/>
        </patternFill>
      </fill>
    </dxf>
    <dxf>
      <alignment horizontal="left" vertical="center" textRotation="0" wrapText="1" indent="1" justifyLastLine="0" shrinkToFit="0" readingOrder="0"/>
    </dxf>
    <dxf>
      <font>
        <strike val="0"/>
        <outline val="0"/>
        <shadow val="0"/>
        <u val="none"/>
        <vertAlign val="baseline"/>
        <sz val="16"/>
        <name val="Calibri"/>
        <scheme val="minor"/>
      </font>
    </dxf>
    <dxf>
      <fill>
        <patternFill>
          <bgColor theme="1" tint="0.14996795556505021"/>
        </patternFill>
      </fill>
    </dxf>
    <dxf>
      <font>
        <b/>
        <i val="0"/>
      </font>
      <fill>
        <patternFill>
          <bgColor theme="1" tint="0.14996795556505021"/>
        </patternFill>
      </fill>
    </dxf>
    <dxf>
      <font>
        <color theme="0"/>
      </font>
      <fill>
        <patternFill>
          <bgColor theme="1" tint="0.24994659260841701"/>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1" defaultTableStyle="Project Issue Tracker" defaultPivotStyle="PivotStyleDark1">
    <tableStyle name="Project Issue Tracker" pivot="0" count="3">
      <tableStyleElement type="wholeTable" dxfId="7"/>
      <tableStyleElement type="headerRow" dxfId="6"/>
      <tableStyleElement type="secondRowStripe" dxfId="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1.6377158938091042E-2"/>
          <c:y val="0"/>
          <c:w val="0.97886606699030954"/>
          <c:h val="0.94944925634295763"/>
        </c:manualLayout>
      </c:layout>
      <c:areaChart>
        <c:grouping val="standard"/>
        <c:varyColors val="0"/>
        <c:ser>
          <c:idx val="4"/>
          <c:order val="4"/>
          <c:tx>
            <c:v>Closed Area</c:v>
          </c:tx>
          <c:spPr>
            <a:solidFill>
              <a:schemeClr val="tx1">
                <a:lumMod val="95000"/>
                <a:lumOff val="5000"/>
                <a:alpha val="35000"/>
              </a:schemeClr>
            </a:solidFill>
            <a:ln w="25400">
              <a:noFill/>
            </a:ln>
            <a:effectLst/>
          </c:spPr>
          <c:val>
            <c:numRef>
              <c:f>[0]!closed</c:f>
              <c:numCache>
                <c:formatCode>General</c:formatCode>
                <c:ptCount val="20"/>
                <c:pt idx="0">
                  <c:v>0</c:v>
                </c:pt>
                <c:pt idx="1">
                  <c:v>0</c:v>
                </c:pt>
                <c:pt idx="2">
                  <c:v>0</c:v>
                </c:pt>
                <c:pt idx="3">
                  <c:v>0</c:v>
                </c:pt>
                <c:pt idx="4">
                  <c:v>0</c:v>
                </c:pt>
                <c:pt idx="5">
                  <c:v>0</c:v>
                </c:pt>
                <c:pt idx="6">
                  <c:v>0</c:v>
                </c:pt>
                <c:pt idx="7">
                  <c:v>0</c:v>
                </c:pt>
                <c:pt idx="8">
                  <c:v>1</c:v>
                </c:pt>
                <c:pt idx="9">
                  <c:v>6</c:v>
                </c:pt>
                <c:pt idx="10">
                  <c:v>7</c:v>
                </c:pt>
                <c:pt idx="11">
                  <c:v>8</c:v>
                </c:pt>
                <c:pt idx="12">
                  <c:v>8</c:v>
                </c:pt>
                <c:pt idx="13">
                  <c:v>12</c:v>
                </c:pt>
                <c:pt idx="14">
                  <c:v>14</c:v>
                </c:pt>
                <c:pt idx="15">
                  <c:v>19</c:v>
                </c:pt>
                <c:pt idx="16">
                  <c:v>19</c:v>
                </c:pt>
                <c:pt idx="17">
                  <c:v>22</c:v>
                </c:pt>
                <c:pt idx="18">
                  <c:v>22</c:v>
                </c:pt>
                <c:pt idx="19">
                  <c:v>24</c:v>
                </c:pt>
              </c:numCache>
            </c:numRef>
          </c:val>
        </c:ser>
        <c:dLbls>
          <c:showLegendKey val="0"/>
          <c:showVal val="0"/>
          <c:showCatName val="0"/>
          <c:showSerName val="0"/>
          <c:showPercent val="0"/>
          <c:showBubbleSize val="0"/>
        </c:dLbls>
        <c:axId val="297330752"/>
        <c:axId val="297331312"/>
      </c:areaChart>
      <c:lineChart>
        <c:grouping val="standard"/>
        <c:varyColors val="0"/>
        <c:ser>
          <c:idx val="0"/>
          <c:order val="0"/>
          <c:tx>
            <c:strRef>
              <c:f>calculations!$I$14</c:f>
              <c:strCache>
                <c:ptCount val="1"/>
                <c:pt idx="0">
                  <c:v>Opened</c:v>
                </c:pt>
              </c:strCache>
            </c:strRef>
          </c:tx>
          <c:spPr>
            <a:ln w="19050" cap="rnd" cmpd="sng" algn="ctr">
              <a:solidFill>
                <a:schemeClr val="accent2"/>
              </a:solidFill>
              <a:round/>
            </a:ln>
            <a:effectLst/>
          </c:spPr>
          <c:marker>
            <c:symbol val="none"/>
          </c:marker>
          <c:dLbls>
            <c:delete val="1"/>
          </c:dLbls>
          <c:cat>
            <c:numRef>
              <c:f>[0]!dates</c:f>
              <c:numCache>
                <c:formatCode>m/d/yyyy</c:formatCode>
                <c:ptCount val="20"/>
                <c:pt idx="0">
                  <c:v>41344</c:v>
                </c:pt>
                <c:pt idx="1">
                  <c:v>41345</c:v>
                </c:pt>
                <c:pt idx="2">
                  <c:v>41346</c:v>
                </c:pt>
                <c:pt idx="3">
                  <c:v>41347</c:v>
                </c:pt>
                <c:pt idx="4">
                  <c:v>41348</c:v>
                </c:pt>
                <c:pt idx="5">
                  <c:v>41349</c:v>
                </c:pt>
                <c:pt idx="6">
                  <c:v>41350</c:v>
                </c:pt>
                <c:pt idx="7">
                  <c:v>41351</c:v>
                </c:pt>
                <c:pt idx="8">
                  <c:v>41352</c:v>
                </c:pt>
                <c:pt idx="9">
                  <c:v>41353</c:v>
                </c:pt>
                <c:pt idx="10">
                  <c:v>41354</c:v>
                </c:pt>
                <c:pt idx="11">
                  <c:v>41355</c:v>
                </c:pt>
                <c:pt idx="12">
                  <c:v>41356</c:v>
                </c:pt>
                <c:pt idx="13">
                  <c:v>41357</c:v>
                </c:pt>
                <c:pt idx="14">
                  <c:v>41358</c:v>
                </c:pt>
                <c:pt idx="15">
                  <c:v>41359</c:v>
                </c:pt>
                <c:pt idx="16">
                  <c:v>41360</c:v>
                </c:pt>
                <c:pt idx="17">
                  <c:v>41361</c:v>
                </c:pt>
                <c:pt idx="18">
                  <c:v>41362</c:v>
                </c:pt>
                <c:pt idx="19">
                  <c:v>41363</c:v>
                </c:pt>
              </c:numCache>
            </c:numRef>
          </c:cat>
          <c:val>
            <c:numRef>
              <c:f>[0]!opened</c:f>
              <c:numCache>
                <c:formatCode>General</c:formatCode>
                <c:ptCount val="20"/>
                <c:pt idx="0">
                  <c:v>0</c:v>
                </c:pt>
                <c:pt idx="1">
                  <c:v>0</c:v>
                </c:pt>
                <c:pt idx="2">
                  <c:v>0</c:v>
                </c:pt>
                <c:pt idx="3">
                  <c:v>0</c:v>
                </c:pt>
                <c:pt idx="4">
                  <c:v>0</c:v>
                </c:pt>
                <c:pt idx="5">
                  <c:v>0</c:v>
                </c:pt>
                <c:pt idx="6">
                  <c:v>0</c:v>
                </c:pt>
                <c:pt idx="7">
                  <c:v>0</c:v>
                </c:pt>
                <c:pt idx="8">
                  <c:v>7</c:v>
                </c:pt>
                <c:pt idx="9">
                  <c:v>7</c:v>
                </c:pt>
                <c:pt idx="10">
                  <c:v>8</c:v>
                </c:pt>
                <c:pt idx="11">
                  <c:v>10</c:v>
                </c:pt>
                <c:pt idx="12">
                  <c:v>10</c:v>
                </c:pt>
                <c:pt idx="13">
                  <c:v>16</c:v>
                </c:pt>
                <c:pt idx="14">
                  <c:v>16</c:v>
                </c:pt>
                <c:pt idx="15">
                  <c:v>23</c:v>
                </c:pt>
                <c:pt idx="16">
                  <c:v>23</c:v>
                </c:pt>
                <c:pt idx="17">
                  <c:v>23</c:v>
                </c:pt>
                <c:pt idx="18">
                  <c:v>25</c:v>
                </c:pt>
                <c:pt idx="19">
                  <c:v>27</c:v>
                </c:pt>
              </c:numCache>
            </c:numRef>
          </c:val>
          <c:smooth val="0"/>
        </c:ser>
        <c:ser>
          <c:idx val="1"/>
          <c:order val="1"/>
          <c:tx>
            <c:strRef>
              <c:f>calculations!$J$14</c:f>
              <c:strCache>
                <c:ptCount val="1"/>
                <c:pt idx="0">
                  <c:v>Closed</c:v>
                </c:pt>
              </c:strCache>
            </c:strRef>
          </c:tx>
          <c:spPr>
            <a:ln w="19050" cap="rnd" cmpd="sng" algn="ctr">
              <a:solidFill>
                <a:schemeClr val="accent4"/>
              </a:solidFill>
              <a:round/>
            </a:ln>
            <a:effectLst/>
          </c:spPr>
          <c:marker>
            <c:symbol val="circle"/>
            <c:size val="20"/>
            <c:spPr>
              <a:noFill/>
              <a:ln>
                <a:noFill/>
              </a:ln>
              <a:effectLst/>
            </c:spPr>
          </c:marker>
          <c:dLbls>
            <c:delete val="1"/>
          </c:dLbls>
          <c:cat>
            <c:numRef>
              <c:f>[0]!dates</c:f>
              <c:numCache>
                <c:formatCode>m/d/yyyy</c:formatCode>
                <c:ptCount val="20"/>
                <c:pt idx="0">
                  <c:v>41344</c:v>
                </c:pt>
                <c:pt idx="1">
                  <c:v>41345</c:v>
                </c:pt>
                <c:pt idx="2">
                  <c:v>41346</c:v>
                </c:pt>
                <c:pt idx="3">
                  <c:v>41347</c:v>
                </c:pt>
                <c:pt idx="4">
                  <c:v>41348</c:v>
                </c:pt>
                <c:pt idx="5">
                  <c:v>41349</c:v>
                </c:pt>
                <c:pt idx="6">
                  <c:v>41350</c:v>
                </c:pt>
                <c:pt idx="7">
                  <c:v>41351</c:v>
                </c:pt>
                <c:pt idx="8">
                  <c:v>41352</c:v>
                </c:pt>
                <c:pt idx="9">
                  <c:v>41353</c:v>
                </c:pt>
                <c:pt idx="10">
                  <c:v>41354</c:v>
                </c:pt>
                <c:pt idx="11">
                  <c:v>41355</c:v>
                </c:pt>
                <c:pt idx="12">
                  <c:v>41356</c:v>
                </c:pt>
                <c:pt idx="13">
                  <c:v>41357</c:v>
                </c:pt>
                <c:pt idx="14">
                  <c:v>41358</c:v>
                </c:pt>
                <c:pt idx="15">
                  <c:v>41359</c:v>
                </c:pt>
                <c:pt idx="16">
                  <c:v>41360</c:v>
                </c:pt>
                <c:pt idx="17">
                  <c:v>41361</c:v>
                </c:pt>
                <c:pt idx="18">
                  <c:v>41362</c:v>
                </c:pt>
                <c:pt idx="19">
                  <c:v>41363</c:v>
                </c:pt>
              </c:numCache>
            </c:numRef>
          </c:cat>
          <c:val>
            <c:numRef>
              <c:f>[0]!closed</c:f>
              <c:numCache>
                <c:formatCode>General</c:formatCode>
                <c:ptCount val="20"/>
                <c:pt idx="0">
                  <c:v>0</c:v>
                </c:pt>
                <c:pt idx="1">
                  <c:v>0</c:v>
                </c:pt>
                <c:pt idx="2">
                  <c:v>0</c:v>
                </c:pt>
                <c:pt idx="3">
                  <c:v>0</c:v>
                </c:pt>
                <c:pt idx="4">
                  <c:v>0</c:v>
                </c:pt>
                <c:pt idx="5">
                  <c:v>0</c:v>
                </c:pt>
                <c:pt idx="6">
                  <c:v>0</c:v>
                </c:pt>
                <c:pt idx="7">
                  <c:v>0</c:v>
                </c:pt>
                <c:pt idx="8">
                  <c:v>1</c:v>
                </c:pt>
                <c:pt idx="9">
                  <c:v>6</c:v>
                </c:pt>
                <c:pt idx="10">
                  <c:v>7</c:v>
                </c:pt>
                <c:pt idx="11">
                  <c:v>8</c:v>
                </c:pt>
                <c:pt idx="12">
                  <c:v>8</c:v>
                </c:pt>
                <c:pt idx="13">
                  <c:v>12</c:v>
                </c:pt>
                <c:pt idx="14">
                  <c:v>14</c:v>
                </c:pt>
                <c:pt idx="15">
                  <c:v>19</c:v>
                </c:pt>
                <c:pt idx="16">
                  <c:v>19</c:v>
                </c:pt>
                <c:pt idx="17">
                  <c:v>22</c:v>
                </c:pt>
                <c:pt idx="18">
                  <c:v>22</c:v>
                </c:pt>
                <c:pt idx="19">
                  <c:v>24</c:v>
                </c:pt>
              </c:numCache>
            </c:numRef>
          </c:val>
          <c:smooth val="0"/>
        </c:ser>
        <c:ser>
          <c:idx val="2"/>
          <c:order val="2"/>
          <c:tx>
            <c:v>Opened Lables</c:v>
          </c:tx>
          <c:spPr>
            <a:ln w="19050" cap="rnd" cmpd="sng" algn="ctr">
              <a:no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accen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numRef>
              <c:f>[0]!dates</c:f>
              <c:numCache>
                <c:formatCode>m/d/yyyy</c:formatCode>
                <c:ptCount val="20"/>
                <c:pt idx="0">
                  <c:v>41344</c:v>
                </c:pt>
                <c:pt idx="1">
                  <c:v>41345</c:v>
                </c:pt>
                <c:pt idx="2">
                  <c:v>41346</c:v>
                </c:pt>
                <c:pt idx="3">
                  <c:v>41347</c:v>
                </c:pt>
                <c:pt idx="4">
                  <c:v>41348</c:v>
                </c:pt>
                <c:pt idx="5">
                  <c:v>41349</c:v>
                </c:pt>
                <c:pt idx="6">
                  <c:v>41350</c:v>
                </c:pt>
                <c:pt idx="7">
                  <c:v>41351</c:v>
                </c:pt>
                <c:pt idx="8">
                  <c:v>41352</c:v>
                </c:pt>
                <c:pt idx="9">
                  <c:v>41353</c:v>
                </c:pt>
                <c:pt idx="10">
                  <c:v>41354</c:v>
                </c:pt>
                <c:pt idx="11">
                  <c:v>41355</c:v>
                </c:pt>
                <c:pt idx="12">
                  <c:v>41356</c:v>
                </c:pt>
                <c:pt idx="13">
                  <c:v>41357</c:v>
                </c:pt>
                <c:pt idx="14">
                  <c:v>41358</c:v>
                </c:pt>
                <c:pt idx="15">
                  <c:v>41359</c:v>
                </c:pt>
                <c:pt idx="16">
                  <c:v>41360</c:v>
                </c:pt>
                <c:pt idx="17">
                  <c:v>41361</c:v>
                </c:pt>
                <c:pt idx="18">
                  <c:v>41362</c:v>
                </c:pt>
                <c:pt idx="19">
                  <c:v>41363</c:v>
                </c:pt>
              </c:numCache>
            </c:numRef>
          </c:cat>
          <c:val>
            <c:numRef>
              <c:f>[0]!opened_labels</c:f>
              <c:numCache>
                <c:formatCode>General</c:formatCode>
                <c:ptCount val="20"/>
                <c:pt idx="0">
                  <c:v>1.08</c:v>
                </c:pt>
                <c:pt idx="1">
                  <c:v>1.08</c:v>
                </c:pt>
                <c:pt idx="2">
                  <c:v>1.08</c:v>
                </c:pt>
                <c:pt idx="3">
                  <c:v>1.08</c:v>
                </c:pt>
                <c:pt idx="4">
                  <c:v>1.08</c:v>
                </c:pt>
                <c:pt idx="5">
                  <c:v>1.08</c:v>
                </c:pt>
                <c:pt idx="6">
                  <c:v>1.08</c:v>
                </c:pt>
                <c:pt idx="7">
                  <c:v>1.08</c:v>
                </c:pt>
                <c:pt idx="8">
                  <c:v>8.08</c:v>
                </c:pt>
                <c:pt idx="9">
                  <c:v>8.08</c:v>
                </c:pt>
                <c:pt idx="10">
                  <c:v>9.08</c:v>
                </c:pt>
                <c:pt idx="11">
                  <c:v>11.08</c:v>
                </c:pt>
                <c:pt idx="12">
                  <c:v>11.08</c:v>
                </c:pt>
                <c:pt idx="13">
                  <c:v>17.079999999999998</c:v>
                </c:pt>
                <c:pt idx="14">
                  <c:v>17.079999999999998</c:v>
                </c:pt>
                <c:pt idx="15">
                  <c:v>24.08</c:v>
                </c:pt>
                <c:pt idx="16">
                  <c:v>24.08</c:v>
                </c:pt>
                <c:pt idx="17">
                  <c:v>24.08</c:v>
                </c:pt>
                <c:pt idx="18">
                  <c:v>26.08</c:v>
                </c:pt>
                <c:pt idx="19">
                  <c:v>28.08</c:v>
                </c:pt>
              </c:numCache>
            </c:numRef>
          </c:val>
          <c:smooth val="0"/>
        </c:ser>
        <c:ser>
          <c:idx val="3"/>
          <c:order val="3"/>
          <c:tx>
            <c:v>Closed Labels</c:v>
          </c:tx>
          <c:spPr>
            <a:ln w="19050" cap="rnd" cmpd="sng" algn="ctr">
              <a:no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accent3"/>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val>
            <c:numRef>
              <c:f>[0]!closed_labels</c:f>
              <c:numCache>
                <c:formatCode>General</c:formatCode>
                <c:ptCount val="20"/>
                <c:pt idx="0">
                  <c:v>1.08</c:v>
                </c:pt>
                <c:pt idx="1">
                  <c:v>1.08</c:v>
                </c:pt>
                <c:pt idx="2">
                  <c:v>1.08</c:v>
                </c:pt>
                <c:pt idx="3">
                  <c:v>1.08</c:v>
                </c:pt>
                <c:pt idx="4">
                  <c:v>1.08</c:v>
                </c:pt>
                <c:pt idx="5">
                  <c:v>1.08</c:v>
                </c:pt>
                <c:pt idx="6">
                  <c:v>1.08</c:v>
                </c:pt>
                <c:pt idx="7">
                  <c:v>1.08</c:v>
                </c:pt>
                <c:pt idx="8">
                  <c:v>2.08</c:v>
                </c:pt>
                <c:pt idx="9">
                  <c:v>7.08</c:v>
                </c:pt>
                <c:pt idx="10">
                  <c:v>8.08</c:v>
                </c:pt>
                <c:pt idx="11">
                  <c:v>9.08</c:v>
                </c:pt>
                <c:pt idx="12">
                  <c:v>9.08</c:v>
                </c:pt>
                <c:pt idx="13">
                  <c:v>13.08</c:v>
                </c:pt>
                <c:pt idx="14">
                  <c:v>15.08</c:v>
                </c:pt>
                <c:pt idx="15">
                  <c:v>20.079999999999998</c:v>
                </c:pt>
                <c:pt idx="16">
                  <c:v>20.079999999999998</c:v>
                </c:pt>
                <c:pt idx="17">
                  <c:v>23.08</c:v>
                </c:pt>
                <c:pt idx="18">
                  <c:v>23.08</c:v>
                </c:pt>
                <c:pt idx="19">
                  <c:v>25.08</c:v>
                </c:pt>
              </c:numCache>
            </c:numRef>
          </c:val>
          <c:smooth val="0"/>
        </c:ser>
        <c:dLbls>
          <c:showLegendKey val="0"/>
          <c:showVal val="1"/>
          <c:showCatName val="0"/>
          <c:showSerName val="0"/>
          <c:showPercent val="0"/>
          <c:showBubbleSize val="0"/>
        </c:dLbls>
        <c:marker val="1"/>
        <c:smooth val="0"/>
        <c:axId val="297330752"/>
        <c:axId val="297331312"/>
      </c:lineChart>
      <c:dateAx>
        <c:axId val="297330752"/>
        <c:scaling>
          <c:orientation val="minMax"/>
        </c:scaling>
        <c:delete val="0"/>
        <c:axPos val="b"/>
        <c:majorGridlines>
          <c:spPr>
            <a:ln>
              <a:solidFill>
                <a:schemeClr val="tx1">
                  <a:lumMod val="50000"/>
                  <a:lumOff val="50000"/>
                </a:schemeClr>
              </a:solidFill>
            </a:ln>
            <a:effectLst/>
          </c:spPr>
        </c:majorGridlines>
        <c:numFmt formatCode="m/d/yy" sourceLinked="0"/>
        <c:majorTickMark val="out"/>
        <c:minorTickMark val="none"/>
        <c:tickLblPos val="nextTo"/>
        <c:spPr>
          <a:noFill/>
          <a:ln w="9525" cap="flat" cmpd="sng" algn="ctr">
            <a:noFill/>
            <a:round/>
          </a:ln>
          <a:effectLst/>
        </c:spPr>
        <c:txPr>
          <a:bodyPr rot="0" spcFirstLastPara="1" vertOverflow="ellipsis" wrap="square" anchor="ctr" anchorCtr="1"/>
          <a:lstStyle/>
          <a:p>
            <a:pPr>
              <a:defRPr sz="900" b="0" i="0" u="none" strike="noStrike" kern="1200" baseline="0">
                <a:solidFill>
                  <a:schemeClr val="bg1"/>
                </a:solidFill>
                <a:latin typeface="+mn-lt"/>
                <a:ea typeface="+mn-ea"/>
                <a:cs typeface="+mn-cs"/>
              </a:defRPr>
            </a:pPr>
            <a:endParaRPr lang="en-US"/>
          </a:p>
        </c:txPr>
        <c:crossAx val="297331312"/>
        <c:crosses val="autoZero"/>
        <c:auto val="0"/>
        <c:lblOffset val="100"/>
        <c:baseTimeUnit val="days"/>
      </c:dateAx>
      <c:valAx>
        <c:axId val="297331312"/>
        <c:scaling>
          <c:orientation val="minMax"/>
        </c:scaling>
        <c:delete val="1"/>
        <c:axPos val="l"/>
        <c:numFmt formatCode="General" sourceLinked="1"/>
        <c:majorTickMark val="none"/>
        <c:minorTickMark val="none"/>
        <c:tickLblPos val="none"/>
        <c:crossAx val="297330752"/>
        <c:crosses val="autoZero"/>
        <c:crossBetween val="between"/>
      </c:valAx>
      <c:spPr>
        <a:solidFill>
          <a:schemeClr val="tx1">
            <a:lumMod val="75000"/>
            <a:lumOff val="25000"/>
          </a:schemeClr>
        </a:solidFill>
        <a:ln w="3175">
          <a:solidFill>
            <a:schemeClr val="tx1">
              <a:lumMod val="50000"/>
              <a:lumOff val="50000"/>
            </a:schemeClr>
          </a:solid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0000000000001" l="0.70000000000000062" r="0.70000000000000062" t="0.750000000000001" header="0.30000000000000032" footer="0.30000000000000032"/>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13</xdr:row>
      <xdr:rowOff>190501</xdr:rowOff>
    </xdr:from>
    <xdr:to>
      <xdr:col>11</xdr:col>
      <xdr:colOff>5565</xdr:colOff>
      <xdr:row>14</xdr:row>
      <xdr:rowOff>120317</xdr:rowOff>
    </xdr:to>
    <xdr:sp macro="" textlink="">
      <xdr:nvSpPr>
        <xdr:cNvPr id="4" name="TextBox 2" descr="Used to provide a background color for the chart's horizontal axis."/>
        <xdr:cNvSpPr txBox="1"/>
      </xdr:nvSpPr>
      <xdr:spPr>
        <a:xfrm>
          <a:off x="206675" y="4881114"/>
          <a:ext cx="12271248" cy="307222"/>
        </a:xfrm>
        <a:prstGeom prst="rect">
          <a:avLst/>
        </a:prstGeom>
        <a:solidFill>
          <a:schemeClr val="tx1">
            <a:lumMod val="75000"/>
            <a:lumOff val="25000"/>
          </a:schemeClr>
        </a:solidFill>
        <a:ln w="3175" cmpd="sng">
          <a:solidFill>
            <a:schemeClr val="tx1">
              <a:lumMod val="50000"/>
              <a:lumOff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endParaRPr lang="en-US" sz="1100"/>
        </a:p>
      </xdr:txBody>
    </xdr:sp>
    <xdr:clientData/>
  </xdr:twoCellAnchor>
  <xdr:twoCellAnchor>
    <xdr:from>
      <xdr:col>0</xdr:col>
      <xdr:colOff>10027</xdr:colOff>
      <xdr:row>2</xdr:row>
      <xdr:rowOff>250658</xdr:rowOff>
    </xdr:from>
    <xdr:to>
      <xdr:col>11</xdr:col>
      <xdr:colOff>60158</xdr:colOff>
      <xdr:row>14</xdr:row>
      <xdr:rowOff>49506</xdr:rowOff>
    </xdr:to>
    <xdr:graphicFrame macro="">
      <xdr:nvGraphicFramePr>
        <xdr:cNvPr id="2" name="Chart 1" descr="LIne chart that plots Opened vs. Closed issues per day for a given time frame."/>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id="1" name="issues" displayName="issues" ref="B16:L108" totalsRowShown="0" headerRowDxfId="4">
  <autoFilter ref="B16:L108"/>
  <tableColumns count="11">
    <tableColumn id="10" name="#"/>
    <tableColumn id="1" name="ISSUE" dataDxfId="3"/>
    <tableColumn id="2" name="TYPE"/>
    <tableColumn id="3" name="PRIORITY" dataDxfId="2"/>
    <tableColumn id="4" name="OPENED ON" dataCellStyle="Date"/>
    <tableColumn id="5" name="OPENED BY"/>
    <tableColumn id="7" name="CLOSED ON" dataCellStyle="Date"/>
    <tableColumn id="8" name="CLOSED BY"/>
    <tableColumn id="9" name="NOTES" dataDxfId="1"/>
    <tableColumn id="11" name="Assigned To" dataDxfId="0"/>
    <tableColumn id="6" name="DUE DATE"/>
  </tableColumns>
  <tableStyleInfo name="Project Issue Tracker" showFirstColumn="0" showLastColumn="0" showRowStripes="1" showColumnStripes="0"/>
  <extLst>
    <ext xmlns:x14="http://schemas.microsoft.com/office/spreadsheetml/2009/9/main" uri="{504A1905-F514-4f6f-8877-14C23A59335A}">
      <x14:table altText="Issues Table" altTextSummary="Enter issues to be tracked into this table."/>
    </ext>
  </extLst>
</table>
</file>

<file path=xl/theme/theme1.xml><?xml version="1.0" encoding="utf-8"?>
<a:theme xmlns:a="http://schemas.openxmlformats.org/drawingml/2006/main" name="Office Theme">
  <a:themeElements>
    <a:clrScheme name="Project Issue Tracker">
      <a:dk1>
        <a:sysClr val="windowText" lastClr="000000"/>
      </a:dk1>
      <a:lt1>
        <a:sysClr val="window" lastClr="FFFFFF"/>
      </a:lt1>
      <a:dk2>
        <a:srgbClr val="0D1C35"/>
      </a:dk2>
      <a:lt2>
        <a:srgbClr val="EBEAD4"/>
      </a:lt2>
      <a:accent1>
        <a:srgbClr val="5BD2D5"/>
      </a:accent1>
      <a:accent2>
        <a:srgbClr val="0096D1"/>
      </a:accent2>
      <a:accent3>
        <a:srgbClr val="FCB606"/>
      </a:accent3>
      <a:accent4>
        <a:srgbClr val="EF6237"/>
      </a:accent4>
      <a:accent5>
        <a:srgbClr val="93CE3E"/>
      </a:accent5>
      <a:accent6>
        <a:srgbClr val="7F52AA"/>
      </a:accent6>
      <a:hlink>
        <a:srgbClr val="5BD2D5"/>
      </a:hlink>
      <a:folHlink>
        <a:srgbClr val="7F52AA"/>
      </a:folHlink>
    </a:clrScheme>
    <a:fontScheme name="198">
      <a:majorFont>
        <a:latin typeface="Calibri"/>
        <a:ea typeface=""/>
        <a:cs typeface=""/>
      </a:majorFont>
      <a:minorFont>
        <a:latin typeface="Calibr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5"/>
    <pageSetUpPr fitToPage="1"/>
  </sheetPr>
  <dimension ref="B1:L108"/>
  <sheetViews>
    <sheetView showGridLines="0" topLeftCell="A61" zoomScale="60" zoomScaleNormal="60" workbookViewId="0">
      <selection activeCell="H37" sqref="H37"/>
    </sheetView>
  </sheetViews>
  <sheetFormatPr defaultRowHeight="30" customHeight="1" x14ac:dyDescent="0.25"/>
  <cols>
    <col min="1" max="1" width="2.75" customWidth="1"/>
    <col min="2" max="2" width="6.25" customWidth="1"/>
    <col min="3" max="3" width="44.875" customWidth="1"/>
    <col min="4" max="4" width="17.25" customWidth="1"/>
    <col min="5" max="5" width="14.875" customWidth="1"/>
    <col min="6" max="6" width="18.375" customWidth="1"/>
    <col min="7" max="7" width="17.75" customWidth="1"/>
    <col min="8" max="8" width="18" customWidth="1"/>
    <col min="9" max="9" width="17" customWidth="1"/>
    <col min="10" max="11" width="27.375" style="14" customWidth="1"/>
    <col min="12" max="12" width="14.875" customWidth="1"/>
  </cols>
  <sheetData>
    <row r="1" spans="2:12" ht="21.75" customHeight="1" x14ac:dyDescent="0.25"/>
    <row r="2" spans="2:12" ht="30" customHeight="1" x14ac:dyDescent="0.4">
      <c r="B2" s="48" t="s">
        <v>24</v>
      </c>
      <c r="C2" s="49"/>
      <c r="D2" s="49"/>
      <c r="E2" s="49"/>
      <c r="F2" s="49"/>
      <c r="G2" s="5" t="s">
        <v>15</v>
      </c>
      <c r="H2" s="5" t="s">
        <v>16</v>
      </c>
      <c r="I2" s="5" t="s">
        <v>22</v>
      </c>
      <c r="J2" s="16" t="s">
        <v>23</v>
      </c>
      <c r="K2" s="19"/>
    </row>
    <row r="3" spans="2:12" ht="20.25" customHeight="1" x14ac:dyDescent="0.25">
      <c r="B3" s="50"/>
      <c r="C3" s="51"/>
      <c r="D3" s="51"/>
      <c r="E3" s="51"/>
      <c r="F3" s="51"/>
      <c r="G3" s="6" t="s">
        <v>33</v>
      </c>
      <c r="H3" s="6" t="s">
        <v>5</v>
      </c>
      <c r="I3" s="7">
        <v>41363</v>
      </c>
      <c r="J3" s="17">
        <v>20</v>
      </c>
      <c r="K3" s="20"/>
    </row>
    <row r="16" spans="2:12" ht="30" customHeight="1" x14ac:dyDescent="0.25">
      <c r="B16" s="8" t="s">
        <v>2</v>
      </c>
      <c r="C16" s="8" t="s">
        <v>14</v>
      </c>
      <c r="D16" s="8" t="s">
        <v>15</v>
      </c>
      <c r="E16" s="8" t="s">
        <v>16</v>
      </c>
      <c r="F16" s="9" t="s">
        <v>17</v>
      </c>
      <c r="G16" s="8" t="s">
        <v>18</v>
      </c>
      <c r="H16" s="10" t="s">
        <v>19</v>
      </c>
      <c r="I16" s="8" t="s">
        <v>20</v>
      </c>
      <c r="J16" s="18" t="s">
        <v>21</v>
      </c>
      <c r="K16" s="18" t="s">
        <v>56</v>
      </c>
      <c r="L16" s="15" t="s">
        <v>40</v>
      </c>
    </row>
    <row r="17" spans="2:12" ht="44.25" customHeight="1" x14ac:dyDescent="0.25">
      <c r="B17" s="2">
        <v>1</v>
      </c>
      <c r="C17" s="12" t="s">
        <v>25</v>
      </c>
      <c r="D17" s="11" t="s">
        <v>33</v>
      </c>
      <c r="E17" s="11" t="s">
        <v>26</v>
      </c>
      <c r="F17" s="3">
        <v>41352</v>
      </c>
      <c r="G17" s="11" t="s">
        <v>27</v>
      </c>
      <c r="H17" s="3">
        <v>41354</v>
      </c>
      <c r="I17" s="2" t="s">
        <v>42</v>
      </c>
      <c r="J17" s="13"/>
      <c r="K17" s="13" t="s">
        <v>42</v>
      </c>
      <c r="L17" s="1">
        <v>41354</v>
      </c>
    </row>
    <row r="18" spans="2:12" ht="69.75" customHeight="1" x14ac:dyDescent="0.25">
      <c r="B18" s="2">
        <v>2</v>
      </c>
      <c r="C18" s="12" t="s">
        <v>28</v>
      </c>
      <c r="D18" s="11" t="s">
        <v>33</v>
      </c>
      <c r="E18" s="11" t="s">
        <v>26</v>
      </c>
      <c r="F18" s="3">
        <v>41352</v>
      </c>
      <c r="G18" s="11" t="s">
        <v>27</v>
      </c>
      <c r="H18" s="3">
        <v>41353</v>
      </c>
      <c r="I18" s="11" t="s">
        <v>42</v>
      </c>
      <c r="J18" s="13"/>
      <c r="K18" s="13" t="s">
        <v>42</v>
      </c>
      <c r="L18" s="1">
        <v>41354</v>
      </c>
    </row>
    <row r="19" spans="2:12" ht="48.75" customHeight="1" x14ac:dyDescent="0.25">
      <c r="B19" s="2">
        <v>3</v>
      </c>
      <c r="C19" s="12" t="s">
        <v>29</v>
      </c>
      <c r="D19" s="11" t="s">
        <v>33</v>
      </c>
      <c r="E19" s="11" t="s">
        <v>26</v>
      </c>
      <c r="F19" s="3">
        <v>41352</v>
      </c>
      <c r="G19" s="11" t="s">
        <v>27</v>
      </c>
      <c r="H19" s="3">
        <v>41353</v>
      </c>
      <c r="I19" s="11" t="s">
        <v>42</v>
      </c>
      <c r="J19" s="13"/>
      <c r="K19" s="13" t="s">
        <v>42</v>
      </c>
      <c r="L19" s="1">
        <v>41354</v>
      </c>
    </row>
    <row r="20" spans="2:12" ht="128.25" customHeight="1" x14ac:dyDescent="0.25">
      <c r="B20" s="2">
        <v>4</v>
      </c>
      <c r="C20" s="12" t="s">
        <v>30</v>
      </c>
      <c r="D20" s="11" t="s">
        <v>33</v>
      </c>
      <c r="E20" s="11" t="s">
        <v>26</v>
      </c>
      <c r="F20" s="3">
        <v>41352</v>
      </c>
      <c r="G20" s="11" t="s">
        <v>27</v>
      </c>
      <c r="H20" s="3">
        <v>41353</v>
      </c>
      <c r="I20" s="11" t="s">
        <v>42</v>
      </c>
      <c r="J20" s="13"/>
      <c r="K20" s="13" t="s">
        <v>42</v>
      </c>
      <c r="L20" s="1">
        <v>41354</v>
      </c>
    </row>
    <row r="21" spans="2:12" ht="33.75" customHeight="1" x14ac:dyDescent="0.25">
      <c r="B21" s="2">
        <v>5</v>
      </c>
      <c r="C21" s="12" t="s">
        <v>31</v>
      </c>
      <c r="D21" s="11" t="s">
        <v>33</v>
      </c>
      <c r="E21" s="11" t="s">
        <v>26</v>
      </c>
      <c r="F21" s="3">
        <v>41352</v>
      </c>
      <c r="G21" s="11" t="s">
        <v>27</v>
      </c>
      <c r="H21" s="3">
        <v>41353</v>
      </c>
      <c r="I21" s="11" t="s">
        <v>42</v>
      </c>
      <c r="J21" s="13"/>
      <c r="K21" s="13" t="s">
        <v>42</v>
      </c>
      <c r="L21" s="1">
        <v>41354</v>
      </c>
    </row>
    <row r="22" spans="2:12" ht="91.5" customHeight="1" x14ac:dyDescent="0.25">
      <c r="B22" s="2">
        <v>6</v>
      </c>
      <c r="C22" s="12" t="s">
        <v>35</v>
      </c>
      <c r="D22" s="11" t="s">
        <v>33</v>
      </c>
      <c r="E22" s="11" t="s">
        <v>26</v>
      </c>
      <c r="F22" s="3">
        <v>41352</v>
      </c>
      <c r="G22" s="11" t="s">
        <v>27</v>
      </c>
      <c r="H22" s="3">
        <v>41353</v>
      </c>
      <c r="I22" s="11" t="s">
        <v>42</v>
      </c>
      <c r="J22" s="13"/>
      <c r="K22" s="13" t="s">
        <v>42</v>
      </c>
      <c r="L22" s="1">
        <v>41354</v>
      </c>
    </row>
    <row r="23" spans="2:12" ht="62.25" customHeight="1" x14ac:dyDescent="0.25">
      <c r="B23" s="2">
        <v>7</v>
      </c>
      <c r="C23" s="12" t="s">
        <v>38</v>
      </c>
      <c r="D23" s="11" t="s">
        <v>34</v>
      </c>
      <c r="E23" s="11" t="s">
        <v>26</v>
      </c>
      <c r="F23" s="3">
        <v>41352</v>
      </c>
      <c r="G23" s="11" t="s">
        <v>27</v>
      </c>
      <c r="H23" s="3">
        <v>41353</v>
      </c>
      <c r="I23" s="2" t="s">
        <v>42</v>
      </c>
      <c r="J23" s="14" t="s">
        <v>43</v>
      </c>
      <c r="L23" s="1">
        <v>41354</v>
      </c>
    </row>
    <row r="24" spans="2:12" ht="75" customHeight="1" x14ac:dyDescent="0.25">
      <c r="B24" s="2">
        <v>8</v>
      </c>
      <c r="C24" s="12" t="s">
        <v>32</v>
      </c>
      <c r="D24" s="11" t="s">
        <v>34</v>
      </c>
      <c r="E24" s="11" t="s">
        <v>26</v>
      </c>
      <c r="F24" s="3">
        <v>41352</v>
      </c>
      <c r="G24" s="11" t="s">
        <v>27</v>
      </c>
      <c r="H24" s="3">
        <v>41353</v>
      </c>
      <c r="I24" s="2" t="s">
        <v>42</v>
      </c>
      <c r="L24" s="1">
        <v>41354</v>
      </c>
    </row>
    <row r="25" spans="2:12" s="47" customFormat="1" ht="78" customHeight="1" x14ac:dyDescent="0.25">
      <c r="B25" s="42">
        <v>9</v>
      </c>
      <c r="C25" s="43" t="s">
        <v>36</v>
      </c>
      <c r="D25" s="42" t="s">
        <v>39</v>
      </c>
      <c r="E25" s="42" t="s">
        <v>26</v>
      </c>
      <c r="F25" s="44">
        <v>41352</v>
      </c>
      <c r="G25" s="42" t="s">
        <v>27</v>
      </c>
      <c r="H25" s="44"/>
      <c r="I25" s="42"/>
      <c r="J25" s="45" t="s">
        <v>107</v>
      </c>
      <c r="K25" s="45"/>
      <c r="L25" s="46">
        <v>41354</v>
      </c>
    </row>
    <row r="26" spans="2:12" s="47" customFormat="1" ht="54" customHeight="1" x14ac:dyDescent="0.25">
      <c r="B26" s="42">
        <v>10</v>
      </c>
      <c r="C26" s="43" t="s">
        <v>37</v>
      </c>
      <c r="D26" s="42" t="s">
        <v>39</v>
      </c>
      <c r="E26" s="42" t="s">
        <v>26</v>
      </c>
      <c r="F26" s="44">
        <v>41352</v>
      </c>
      <c r="G26" s="42" t="s">
        <v>27</v>
      </c>
      <c r="H26" s="44"/>
      <c r="I26" s="42"/>
      <c r="J26" s="45"/>
      <c r="K26" s="45"/>
      <c r="L26" s="46">
        <v>41355</v>
      </c>
    </row>
    <row r="27" spans="2:12" ht="48.75" customHeight="1" x14ac:dyDescent="0.25">
      <c r="B27" s="2">
        <v>11</v>
      </c>
      <c r="C27" s="12" t="s">
        <v>41</v>
      </c>
      <c r="D27" s="11" t="s">
        <v>33</v>
      </c>
      <c r="E27" s="11" t="s">
        <v>26</v>
      </c>
      <c r="F27" s="3">
        <v>41352</v>
      </c>
      <c r="G27" s="11" t="s">
        <v>27</v>
      </c>
      <c r="H27" s="3">
        <v>41352</v>
      </c>
      <c r="I27" s="11" t="s">
        <v>27</v>
      </c>
      <c r="K27" s="14" t="s">
        <v>27</v>
      </c>
    </row>
    <row r="28" spans="2:12" ht="46.5" customHeight="1" x14ac:dyDescent="0.25">
      <c r="B28" s="2">
        <v>12</v>
      </c>
      <c r="C28" s="13" t="s">
        <v>44</v>
      </c>
      <c r="D28" s="2" t="s">
        <v>45</v>
      </c>
      <c r="E28" s="11" t="s">
        <v>46</v>
      </c>
      <c r="F28" s="3">
        <v>41354</v>
      </c>
      <c r="G28" s="2" t="s">
        <v>27</v>
      </c>
      <c r="H28" s="3">
        <v>41355</v>
      </c>
      <c r="I28" s="2" t="s">
        <v>42</v>
      </c>
    </row>
    <row r="29" spans="2:12" ht="30" customHeight="1" x14ac:dyDescent="0.25">
      <c r="B29" s="2">
        <v>13</v>
      </c>
      <c r="C29" s="13" t="s">
        <v>47</v>
      </c>
      <c r="D29" s="2" t="s">
        <v>39</v>
      </c>
      <c r="E29" s="11" t="s">
        <v>26</v>
      </c>
      <c r="F29" s="3">
        <v>41354</v>
      </c>
      <c r="G29" s="2" t="s">
        <v>27</v>
      </c>
      <c r="H29" s="3">
        <v>41355</v>
      </c>
      <c r="I29" s="2" t="s">
        <v>27</v>
      </c>
    </row>
    <row r="30" spans="2:12" ht="30" customHeight="1" x14ac:dyDescent="0.25">
      <c r="B30" s="2">
        <v>14</v>
      </c>
      <c r="C30" s="13" t="s">
        <v>48</v>
      </c>
      <c r="D30" s="2" t="s">
        <v>49</v>
      </c>
      <c r="E30" s="11" t="s">
        <v>26</v>
      </c>
      <c r="F30" s="3">
        <v>41354</v>
      </c>
      <c r="G30" s="2" t="s">
        <v>27</v>
      </c>
      <c r="H30" s="3"/>
      <c r="I30" s="2"/>
    </row>
    <row r="31" spans="2:12" ht="77.25" customHeight="1" x14ac:dyDescent="0.25">
      <c r="B31" s="2">
        <v>15</v>
      </c>
      <c r="C31" s="13" t="s">
        <v>50</v>
      </c>
      <c r="D31" s="2" t="s">
        <v>33</v>
      </c>
      <c r="E31" s="11" t="s">
        <v>26</v>
      </c>
      <c r="F31" s="3">
        <v>41355</v>
      </c>
      <c r="G31" s="2" t="s">
        <v>27</v>
      </c>
      <c r="H31" s="3">
        <v>41357</v>
      </c>
      <c r="I31" s="11" t="s">
        <v>27</v>
      </c>
      <c r="J31" s="14" t="s">
        <v>70</v>
      </c>
      <c r="K31" s="14" t="s">
        <v>27</v>
      </c>
    </row>
    <row r="32" spans="2:12" ht="57" customHeight="1" x14ac:dyDescent="0.25">
      <c r="B32" s="2">
        <v>16</v>
      </c>
      <c r="C32" s="13" t="s">
        <v>51</v>
      </c>
      <c r="D32" s="2" t="s">
        <v>33</v>
      </c>
      <c r="E32" s="11" t="s">
        <v>26</v>
      </c>
      <c r="F32" s="3">
        <v>41354</v>
      </c>
      <c r="G32" s="2" t="s">
        <v>52</v>
      </c>
      <c r="H32" s="3">
        <v>41355</v>
      </c>
      <c r="I32" s="2" t="s">
        <v>42</v>
      </c>
      <c r="K32" s="14" t="s">
        <v>42</v>
      </c>
    </row>
    <row r="33" spans="2:12" ht="60" customHeight="1" x14ac:dyDescent="0.25">
      <c r="B33" s="2">
        <v>17</v>
      </c>
      <c r="C33" s="13" t="s">
        <v>53</v>
      </c>
      <c r="D33" s="2" t="s">
        <v>39</v>
      </c>
      <c r="E33" s="11" t="s">
        <v>26</v>
      </c>
      <c r="F33" s="3">
        <v>41354</v>
      </c>
      <c r="G33" s="2" t="s">
        <v>52</v>
      </c>
      <c r="H33" s="3"/>
      <c r="I33" s="2"/>
    </row>
    <row r="34" spans="2:12" ht="30" customHeight="1" x14ac:dyDescent="0.25">
      <c r="B34" s="2">
        <v>18</v>
      </c>
      <c r="C34" s="13" t="s">
        <v>54</v>
      </c>
      <c r="D34" s="2" t="s">
        <v>39</v>
      </c>
      <c r="E34" s="11" t="s">
        <v>26</v>
      </c>
      <c r="F34" s="3">
        <v>41354</v>
      </c>
      <c r="G34" s="2" t="s">
        <v>52</v>
      </c>
      <c r="H34" s="3"/>
      <c r="I34" s="2"/>
    </row>
    <row r="35" spans="2:12" ht="121.5" customHeight="1" x14ac:dyDescent="0.25">
      <c r="B35" s="2">
        <v>19</v>
      </c>
      <c r="C35" s="13" t="s">
        <v>55</v>
      </c>
      <c r="D35" s="2" t="s">
        <v>39</v>
      </c>
      <c r="E35" s="11" t="s">
        <v>26</v>
      </c>
      <c r="F35" s="3">
        <v>41355</v>
      </c>
      <c r="G35" s="2" t="s">
        <v>27</v>
      </c>
      <c r="H35" s="3"/>
      <c r="I35" s="2"/>
    </row>
    <row r="36" spans="2:12" ht="30" customHeight="1" x14ac:dyDescent="0.25">
      <c r="B36" s="2">
        <v>20</v>
      </c>
      <c r="C36" s="13" t="s">
        <v>57</v>
      </c>
      <c r="D36" s="2" t="s">
        <v>33</v>
      </c>
      <c r="E36" s="11" t="s">
        <v>26</v>
      </c>
      <c r="F36" s="3">
        <v>41355</v>
      </c>
      <c r="G36" s="2" t="s">
        <v>27</v>
      </c>
      <c r="H36" s="3">
        <v>41357</v>
      </c>
      <c r="I36" s="2" t="s">
        <v>27</v>
      </c>
      <c r="J36" s="14" t="s">
        <v>65</v>
      </c>
      <c r="K36" s="14" t="s">
        <v>27</v>
      </c>
    </row>
    <row r="37" spans="2:12" ht="30" customHeight="1" x14ac:dyDescent="0.25">
      <c r="B37" s="2">
        <v>21</v>
      </c>
      <c r="C37" s="13" t="s">
        <v>58</v>
      </c>
      <c r="D37" s="2" t="s">
        <v>39</v>
      </c>
      <c r="E37" s="11" t="s">
        <v>26</v>
      </c>
      <c r="F37" s="3">
        <v>41356</v>
      </c>
      <c r="G37" s="2" t="s">
        <v>27</v>
      </c>
      <c r="H37" s="3"/>
      <c r="I37" s="2"/>
      <c r="K37" s="14" t="s">
        <v>59</v>
      </c>
    </row>
    <row r="38" spans="2:12" ht="30" customHeight="1" x14ac:dyDescent="0.25">
      <c r="B38" s="2">
        <v>22</v>
      </c>
      <c r="C38" s="13" t="s">
        <v>60</v>
      </c>
      <c r="D38" s="2" t="s">
        <v>33</v>
      </c>
      <c r="E38" s="11" t="s">
        <v>26</v>
      </c>
      <c r="F38" s="3">
        <v>41357</v>
      </c>
      <c r="G38" s="2" t="s">
        <v>27</v>
      </c>
      <c r="H38" s="3">
        <v>41357</v>
      </c>
      <c r="I38" s="2" t="s">
        <v>27</v>
      </c>
      <c r="K38" s="14" t="s">
        <v>27</v>
      </c>
    </row>
    <row r="39" spans="2:12" ht="30" customHeight="1" x14ac:dyDescent="0.25">
      <c r="B39" s="2">
        <v>23</v>
      </c>
      <c r="C39" s="13" t="s">
        <v>61</v>
      </c>
      <c r="D39" s="2" t="s">
        <v>33</v>
      </c>
      <c r="E39" s="11" t="s">
        <v>26</v>
      </c>
      <c r="F39" s="3">
        <v>41357</v>
      </c>
      <c r="G39" s="2" t="s">
        <v>27</v>
      </c>
      <c r="H39" s="3">
        <v>41357</v>
      </c>
      <c r="I39" s="2" t="s">
        <v>27</v>
      </c>
      <c r="K39" s="14" t="s">
        <v>27</v>
      </c>
    </row>
    <row r="40" spans="2:12" s="26" customFormat="1" ht="57.75" customHeight="1" x14ac:dyDescent="0.25">
      <c r="B40" s="2">
        <v>24</v>
      </c>
      <c r="C40" s="23" t="s">
        <v>62</v>
      </c>
      <c r="D40" s="22" t="s">
        <v>33</v>
      </c>
      <c r="E40" s="22" t="s">
        <v>26</v>
      </c>
      <c r="F40" s="24">
        <v>41357</v>
      </c>
      <c r="G40" s="22" t="s">
        <v>52</v>
      </c>
      <c r="H40" s="24">
        <v>41358</v>
      </c>
      <c r="I40" s="22" t="s">
        <v>27</v>
      </c>
      <c r="J40" s="25" t="s">
        <v>81</v>
      </c>
      <c r="K40" s="25" t="s">
        <v>27</v>
      </c>
    </row>
    <row r="41" spans="2:12" ht="30" customHeight="1" x14ac:dyDescent="0.25">
      <c r="B41" s="2">
        <v>25</v>
      </c>
      <c r="C41" s="21" t="s">
        <v>63</v>
      </c>
      <c r="D41" s="2" t="s">
        <v>33</v>
      </c>
      <c r="E41" s="11" t="s">
        <v>26</v>
      </c>
      <c r="F41" s="3">
        <v>41357</v>
      </c>
      <c r="G41" s="2" t="s">
        <v>52</v>
      </c>
      <c r="H41" s="3">
        <v>41359</v>
      </c>
      <c r="I41" s="11" t="s">
        <v>42</v>
      </c>
      <c r="K41" s="14" t="s">
        <v>42</v>
      </c>
    </row>
    <row r="42" spans="2:12" ht="57.75" customHeight="1" x14ac:dyDescent="0.25">
      <c r="B42" s="2">
        <v>26</v>
      </c>
      <c r="C42" s="13" t="s">
        <v>64</v>
      </c>
      <c r="D42" s="2" t="s">
        <v>33</v>
      </c>
      <c r="E42" s="11" t="s">
        <v>26</v>
      </c>
      <c r="F42" s="3">
        <v>41357</v>
      </c>
      <c r="G42" s="2" t="s">
        <v>27</v>
      </c>
      <c r="H42" s="3">
        <v>41359</v>
      </c>
      <c r="I42" s="11" t="s">
        <v>27</v>
      </c>
      <c r="J42" s="14" t="s">
        <v>82</v>
      </c>
      <c r="K42" s="14" t="s">
        <v>27</v>
      </c>
    </row>
    <row r="43" spans="2:12" s="35" customFormat="1" ht="51" customHeight="1" x14ac:dyDescent="0.25">
      <c r="B43" s="2">
        <v>27</v>
      </c>
      <c r="C43" s="31" t="s">
        <v>66</v>
      </c>
      <c r="D43" s="30" t="s">
        <v>67</v>
      </c>
      <c r="E43" s="30" t="s">
        <v>26</v>
      </c>
      <c r="F43" s="32">
        <v>41357</v>
      </c>
      <c r="G43" s="30" t="s">
        <v>27</v>
      </c>
      <c r="H43" s="32"/>
      <c r="I43" s="30"/>
      <c r="J43" s="33"/>
      <c r="K43" s="33"/>
      <c r="L43" s="34">
        <v>41363</v>
      </c>
    </row>
    <row r="44" spans="2:12" ht="48.75" customHeight="1" x14ac:dyDescent="0.25">
      <c r="B44" s="2">
        <v>28</v>
      </c>
      <c r="C44" s="13" t="s">
        <v>68</v>
      </c>
      <c r="D44" s="2" t="s">
        <v>33</v>
      </c>
      <c r="E44" s="11" t="s">
        <v>26</v>
      </c>
      <c r="F44" s="3">
        <v>41357</v>
      </c>
      <c r="G44" s="2" t="s">
        <v>27</v>
      </c>
      <c r="H44" s="3">
        <v>41358</v>
      </c>
      <c r="I44" s="11" t="s">
        <v>27</v>
      </c>
      <c r="K44" s="14" t="s">
        <v>27</v>
      </c>
      <c r="L44" s="1">
        <v>41358</v>
      </c>
    </row>
    <row r="45" spans="2:12" s="35" customFormat="1" ht="73.5" customHeight="1" x14ac:dyDescent="0.25">
      <c r="B45" s="2">
        <v>29</v>
      </c>
      <c r="C45" s="31" t="s">
        <v>69</v>
      </c>
      <c r="D45" s="30" t="s">
        <v>34</v>
      </c>
      <c r="E45" s="30" t="s">
        <v>26</v>
      </c>
      <c r="F45" s="32">
        <v>41358</v>
      </c>
      <c r="G45" s="30" t="s">
        <v>27</v>
      </c>
      <c r="H45" s="32"/>
      <c r="I45" s="30"/>
      <c r="J45" s="33"/>
      <c r="K45" s="33" t="s">
        <v>42</v>
      </c>
      <c r="L45" s="34">
        <v>41361</v>
      </c>
    </row>
    <row r="46" spans="2:12" ht="54.75" customHeight="1" x14ac:dyDescent="0.25">
      <c r="B46" s="2">
        <v>30</v>
      </c>
      <c r="C46" s="12" t="s">
        <v>71</v>
      </c>
      <c r="D46" s="11" t="s">
        <v>72</v>
      </c>
      <c r="E46" s="11" t="s">
        <v>26</v>
      </c>
      <c r="F46" s="3">
        <v>41358</v>
      </c>
      <c r="G46" s="11" t="s">
        <v>27</v>
      </c>
      <c r="H46" s="3">
        <v>41359</v>
      </c>
      <c r="I46" s="11" t="s">
        <v>42</v>
      </c>
      <c r="K46" s="14" t="s">
        <v>27</v>
      </c>
      <c r="L46" s="1">
        <v>41360</v>
      </c>
    </row>
    <row r="47" spans="2:12" s="35" customFormat="1" ht="51" customHeight="1" x14ac:dyDescent="0.25">
      <c r="B47" s="2">
        <v>31</v>
      </c>
      <c r="C47" s="31" t="s">
        <v>75</v>
      </c>
      <c r="D47" s="30" t="s">
        <v>34</v>
      </c>
      <c r="E47" s="30" t="s">
        <v>26</v>
      </c>
      <c r="F47" s="32">
        <v>41358</v>
      </c>
      <c r="G47" s="30" t="s">
        <v>27</v>
      </c>
      <c r="H47" s="32"/>
      <c r="I47" s="30"/>
      <c r="J47" s="33"/>
      <c r="K47" s="33" t="s">
        <v>42</v>
      </c>
      <c r="L47" s="34">
        <v>41359</v>
      </c>
    </row>
    <row r="48" spans="2:12" s="41" customFormat="1" ht="48.75" customHeight="1" x14ac:dyDescent="0.25">
      <c r="B48" s="2">
        <v>32</v>
      </c>
      <c r="C48" s="37" t="s">
        <v>76</v>
      </c>
      <c r="D48" s="36" t="s">
        <v>33</v>
      </c>
      <c r="E48" s="36" t="s">
        <v>26</v>
      </c>
      <c r="F48" s="38">
        <v>41359</v>
      </c>
      <c r="G48" s="36" t="s">
        <v>78</v>
      </c>
      <c r="H48" s="38"/>
      <c r="I48" s="36" t="s">
        <v>42</v>
      </c>
      <c r="J48" s="39" t="s">
        <v>90</v>
      </c>
      <c r="K48" s="39" t="s">
        <v>42</v>
      </c>
      <c r="L48" s="40">
        <v>41360</v>
      </c>
    </row>
    <row r="49" spans="2:12" s="41" customFormat="1" ht="62.25" customHeight="1" x14ac:dyDescent="0.25">
      <c r="B49" s="2">
        <v>33</v>
      </c>
      <c r="C49" s="13" t="s">
        <v>77</v>
      </c>
      <c r="D49" s="2" t="s">
        <v>33</v>
      </c>
      <c r="E49" s="2" t="s">
        <v>26</v>
      </c>
      <c r="F49" s="3">
        <v>41359</v>
      </c>
      <c r="G49" s="2" t="s">
        <v>78</v>
      </c>
      <c r="H49" s="3">
        <v>41361</v>
      </c>
      <c r="I49" s="2" t="s">
        <v>42</v>
      </c>
      <c r="J49" s="39"/>
      <c r="K49" s="39" t="s">
        <v>42</v>
      </c>
      <c r="L49" s="40">
        <v>41360</v>
      </c>
    </row>
    <row r="50" spans="2:12" s="41" customFormat="1" ht="106.5" customHeight="1" x14ac:dyDescent="0.25">
      <c r="B50" s="2">
        <v>34</v>
      </c>
      <c r="C50" s="13" t="s">
        <v>79</v>
      </c>
      <c r="D50" s="2" t="s">
        <v>33</v>
      </c>
      <c r="E50" s="2" t="s">
        <v>26</v>
      </c>
      <c r="F50" s="3">
        <v>41359</v>
      </c>
      <c r="G50" s="2" t="s">
        <v>78</v>
      </c>
      <c r="H50" s="3">
        <v>41361</v>
      </c>
      <c r="I50" s="2" t="s">
        <v>42</v>
      </c>
      <c r="J50" s="39"/>
      <c r="K50" s="39" t="s">
        <v>42</v>
      </c>
      <c r="L50" s="40">
        <v>41360</v>
      </c>
    </row>
    <row r="51" spans="2:12" ht="66" customHeight="1" x14ac:dyDescent="0.25">
      <c r="B51" s="2">
        <v>35</v>
      </c>
      <c r="C51" s="12" t="s">
        <v>80</v>
      </c>
      <c r="D51" s="11" t="s">
        <v>33</v>
      </c>
      <c r="E51" s="11" t="s">
        <v>26</v>
      </c>
      <c r="F51" s="3">
        <v>41359</v>
      </c>
      <c r="G51" s="11" t="s">
        <v>78</v>
      </c>
      <c r="H51" s="3">
        <v>41361</v>
      </c>
      <c r="I51" s="2" t="s">
        <v>42</v>
      </c>
      <c r="K51" s="14" t="s">
        <v>42</v>
      </c>
      <c r="L51" s="1">
        <v>41360</v>
      </c>
    </row>
    <row r="52" spans="2:12" ht="51" customHeight="1" x14ac:dyDescent="0.25">
      <c r="B52" s="2">
        <v>36</v>
      </c>
      <c r="C52" s="12" t="s">
        <v>84</v>
      </c>
      <c r="D52" s="11" t="s">
        <v>33</v>
      </c>
      <c r="E52" s="11" t="s">
        <v>26</v>
      </c>
      <c r="F52" s="3">
        <v>41359</v>
      </c>
      <c r="G52" s="11" t="s">
        <v>27</v>
      </c>
      <c r="H52" s="3">
        <v>41359</v>
      </c>
      <c r="I52" s="2" t="s">
        <v>42</v>
      </c>
      <c r="K52" s="14" t="s">
        <v>42</v>
      </c>
      <c r="L52" s="1">
        <v>41360</v>
      </c>
    </row>
    <row r="53" spans="2:12" ht="56.25" customHeight="1" x14ac:dyDescent="0.25">
      <c r="B53" s="2">
        <v>37</v>
      </c>
      <c r="C53" s="12" t="s">
        <v>83</v>
      </c>
      <c r="D53" s="11" t="s">
        <v>33</v>
      </c>
      <c r="E53" s="11" t="s">
        <v>26</v>
      </c>
      <c r="F53" s="3">
        <v>41359</v>
      </c>
      <c r="G53" s="11" t="s">
        <v>78</v>
      </c>
      <c r="H53" s="3">
        <v>41359</v>
      </c>
      <c r="I53" s="2" t="s">
        <v>42</v>
      </c>
      <c r="K53" s="14" t="s">
        <v>42</v>
      </c>
      <c r="L53" s="1">
        <v>41360</v>
      </c>
    </row>
    <row r="54" spans="2:12" ht="43.5" customHeight="1" x14ac:dyDescent="0.25">
      <c r="B54" s="2">
        <v>38</v>
      </c>
      <c r="C54" s="12" t="s">
        <v>85</v>
      </c>
      <c r="D54" s="11" t="s">
        <v>33</v>
      </c>
      <c r="E54" s="11" t="s">
        <v>26</v>
      </c>
      <c r="F54" s="3">
        <v>41359</v>
      </c>
      <c r="G54" s="11" t="s">
        <v>78</v>
      </c>
      <c r="H54" s="3">
        <v>41359</v>
      </c>
      <c r="I54" s="2" t="s">
        <v>27</v>
      </c>
      <c r="J54" s="14" t="s">
        <v>87</v>
      </c>
      <c r="K54" s="14" t="s">
        <v>27</v>
      </c>
      <c r="L54" s="1">
        <v>41360</v>
      </c>
    </row>
    <row r="55" spans="2:12" ht="47.25" customHeight="1" x14ac:dyDescent="0.25">
      <c r="B55" s="2">
        <v>39</v>
      </c>
      <c r="C55" s="12" t="s">
        <v>88</v>
      </c>
      <c r="D55" s="11" t="s">
        <v>72</v>
      </c>
      <c r="E55" s="11" t="s">
        <v>26</v>
      </c>
      <c r="F55" s="3">
        <v>41360</v>
      </c>
      <c r="G55" s="11" t="s">
        <v>27</v>
      </c>
      <c r="H55" s="3">
        <v>41361</v>
      </c>
      <c r="I55" s="11" t="s">
        <v>27</v>
      </c>
      <c r="J55" s="14" t="s">
        <v>91</v>
      </c>
      <c r="K55" s="14" t="s">
        <v>27</v>
      </c>
      <c r="L55" s="1">
        <v>41360</v>
      </c>
    </row>
    <row r="56" spans="2:12" ht="42.75" customHeight="1" x14ac:dyDescent="0.25">
      <c r="B56" s="2">
        <v>40</v>
      </c>
      <c r="C56" s="12" t="s">
        <v>89</v>
      </c>
      <c r="D56" s="11" t="s">
        <v>34</v>
      </c>
      <c r="E56" s="11" t="s">
        <v>26</v>
      </c>
      <c r="F56" s="3">
        <v>41360</v>
      </c>
      <c r="G56" s="11" t="s">
        <v>27</v>
      </c>
      <c r="H56" s="3">
        <v>41361</v>
      </c>
      <c r="I56" s="11" t="s">
        <v>27</v>
      </c>
      <c r="K56" s="14" t="s">
        <v>27</v>
      </c>
      <c r="L56" s="1">
        <v>41360</v>
      </c>
    </row>
    <row r="57" spans="2:12" ht="48.75" customHeight="1" x14ac:dyDescent="0.25">
      <c r="B57" s="2">
        <v>41</v>
      </c>
      <c r="C57" s="12" t="s">
        <v>92</v>
      </c>
      <c r="D57" s="11" t="s">
        <v>34</v>
      </c>
      <c r="E57" s="11" t="s">
        <v>26</v>
      </c>
      <c r="F57" s="3">
        <v>41361</v>
      </c>
      <c r="G57" s="11" t="s">
        <v>27</v>
      </c>
      <c r="H57" s="3">
        <v>41363</v>
      </c>
      <c r="I57" s="11" t="s">
        <v>27</v>
      </c>
      <c r="J57" s="14" t="s">
        <v>106</v>
      </c>
      <c r="K57" s="14" t="s">
        <v>42</v>
      </c>
    </row>
    <row r="58" spans="2:12" ht="93.75" customHeight="1" x14ac:dyDescent="0.25">
      <c r="B58" s="2">
        <v>42</v>
      </c>
      <c r="C58" s="12" t="s">
        <v>93</v>
      </c>
      <c r="D58" s="11" t="s">
        <v>39</v>
      </c>
      <c r="E58" s="11" t="s">
        <v>26</v>
      </c>
      <c r="F58" s="3">
        <v>41362</v>
      </c>
      <c r="G58" s="11" t="s">
        <v>27</v>
      </c>
      <c r="H58" s="3"/>
      <c r="I58" s="2"/>
      <c r="K58" s="14" t="s">
        <v>27</v>
      </c>
      <c r="L58" s="1">
        <v>41363</v>
      </c>
    </row>
    <row r="59" spans="2:12" ht="114" customHeight="1" x14ac:dyDescent="0.25">
      <c r="B59" s="2">
        <v>43</v>
      </c>
      <c r="C59" s="13" t="s">
        <v>94</v>
      </c>
      <c r="D59" s="2" t="s">
        <v>34</v>
      </c>
      <c r="E59" s="11" t="s">
        <v>26</v>
      </c>
      <c r="F59" s="3">
        <v>41362</v>
      </c>
      <c r="G59" s="2" t="s">
        <v>52</v>
      </c>
      <c r="H59" s="3"/>
      <c r="I59" s="2"/>
    </row>
    <row r="60" spans="2:12" ht="87.75" customHeight="1" x14ac:dyDescent="0.25">
      <c r="B60" s="2">
        <v>44</v>
      </c>
      <c r="C60" s="13" t="s">
        <v>95</v>
      </c>
      <c r="D60" s="2" t="s">
        <v>33</v>
      </c>
      <c r="E60" s="11" t="s">
        <v>26</v>
      </c>
      <c r="F60" s="3">
        <v>41362</v>
      </c>
      <c r="G60" s="2" t="s">
        <v>78</v>
      </c>
      <c r="H60" s="3">
        <v>41363</v>
      </c>
      <c r="I60" s="2" t="s">
        <v>27</v>
      </c>
    </row>
    <row r="61" spans="2:12" ht="121.5" customHeight="1" x14ac:dyDescent="0.25">
      <c r="B61" s="2">
        <v>45</v>
      </c>
      <c r="C61" s="13" t="s">
        <v>96</v>
      </c>
      <c r="D61" s="2" t="s">
        <v>33</v>
      </c>
      <c r="E61" s="11" t="s">
        <v>26</v>
      </c>
      <c r="F61" s="3">
        <v>41362</v>
      </c>
      <c r="G61" s="2" t="s">
        <v>78</v>
      </c>
      <c r="H61" s="3">
        <v>41364</v>
      </c>
      <c r="I61" s="2" t="s">
        <v>27</v>
      </c>
    </row>
    <row r="62" spans="2:12" ht="61.5" customHeight="1" x14ac:dyDescent="0.25">
      <c r="B62" s="2">
        <v>46</v>
      </c>
      <c r="C62" s="13" t="s">
        <v>97</v>
      </c>
      <c r="D62" s="2" t="s">
        <v>33</v>
      </c>
      <c r="E62" s="11" t="s">
        <v>26</v>
      </c>
      <c r="F62" s="3">
        <v>41363</v>
      </c>
      <c r="G62" s="2" t="s">
        <v>78</v>
      </c>
      <c r="H62" s="3">
        <v>41364</v>
      </c>
      <c r="I62" s="2" t="s">
        <v>27</v>
      </c>
    </row>
    <row r="63" spans="2:12" ht="63.75" customHeight="1" x14ac:dyDescent="0.25">
      <c r="B63" s="2">
        <v>47</v>
      </c>
      <c r="C63" s="13" t="s">
        <v>98</v>
      </c>
      <c r="D63" s="2" t="s">
        <v>39</v>
      </c>
      <c r="E63" s="11" t="s">
        <v>102</v>
      </c>
      <c r="F63" s="3">
        <v>41363</v>
      </c>
      <c r="G63" s="2" t="s">
        <v>78</v>
      </c>
      <c r="H63" s="3"/>
      <c r="I63" s="2"/>
      <c r="K63" s="14" t="s">
        <v>59</v>
      </c>
    </row>
    <row r="64" spans="2:12" ht="99.75" customHeight="1" x14ac:dyDescent="0.25">
      <c r="B64" s="2">
        <v>48</v>
      </c>
      <c r="C64" s="13" t="s">
        <v>99</v>
      </c>
      <c r="D64" s="2" t="s">
        <v>39</v>
      </c>
      <c r="E64" s="11" t="s">
        <v>102</v>
      </c>
      <c r="F64" s="3">
        <v>41363</v>
      </c>
      <c r="G64" s="2" t="s">
        <v>78</v>
      </c>
      <c r="H64" s="3"/>
      <c r="I64" s="2"/>
    </row>
    <row r="65" spans="2:11" ht="90.75" customHeight="1" x14ac:dyDescent="0.25">
      <c r="B65" s="2">
        <v>49</v>
      </c>
      <c r="C65" s="13" t="s">
        <v>100</v>
      </c>
      <c r="D65" s="2" t="s">
        <v>39</v>
      </c>
      <c r="E65" s="11" t="s">
        <v>102</v>
      </c>
      <c r="F65" s="3">
        <v>41363</v>
      </c>
      <c r="G65" s="2" t="s">
        <v>78</v>
      </c>
      <c r="H65" s="3"/>
      <c r="I65" s="2"/>
    </row>
    <row r="66" spans="2:11" ht="91.5" customHeight="1" x14ac:dyDescent="0.25">
      <c r="B66" s="2">
        <v>50</v>
      </c>
      <c r="C66" s="13" t="s">
        <v>101</v>
      </c>
      <c r="D66" s="2" t="s">
        <v>39</v>
      </c>
      <c r="E66" s="11" t="s">
        <v>102</v>
      </c>
      <c r="F66" s="3">
        <v>41363</v>
      </c>
      <c r="G66" s="2" t="s">
        <v>78</v>
      </c>
      <c r="H66" s="3"/>
      <c r="I66" s="2"/>
    </row>
    <row r="67" spans="2:11" ht="97.5" customHeight="1" x14ac:dyDescent="0.25">
      <c r="B67" s="2">
        <v>51</v>
      </c>
      <c r="C67" s="13" t="s">
        <v>103</v>
      </c>
      <c r="D67" s="2" t="s">
        <v>33</v>
      </c>
      <c r="E67" s="11" t="s">
        <v>26</v>
      </c>
      <c r="F67" s="3">
        <v>406605</v>
      </c>
      <c r="G67" s="2" t="s">
        <v>27</v>
      </c>
      <c r="H67" s="3">
        <v>41363</v>
      </c>
      <c r="I67" s="2" t="s">
        <v>27</v>
      </c>
      <c r="J67" s="14" t="s">
        <v>104</v>
      </c>
    </row>
    <row r="68" spans="2:11" ht="30" customHeight="1" x14ac:dyDescent="0.25">
      <c r="B68" s="2">
        <v>52</v>
      </c>
      <c r="C68" s="13" t="s">
        <v>105</v>
      </c>
      <c r="D68" s="2" t="s">
        <v>33</v>
      </c>
      <c r="E68" s="11" t="s">
        <v>26</v>
      </c>
      <c r="F68" s="3">
        <v>41363</v>
      </c>
      <c r="G68" s="2" t="s">
        <v>27</v>
      </c>
      <c r="H68" s="3">
        <v>41364</v>
      </c>
      <c r="I68" s="2" t="s">
        <v>27</v>
      </c>
      <c r="K68" s="14" t="s">
        <v>42</v>
      </c>
    </row>
    <row r="69" spans="2:11" ht="30" customHeight="1" x14ac:dyDescent="0.25">
      <c r="B69" s="2"/>
      <c r="C69" s="13"/>
      <c r="D69" s="2"/>
      <c r="E69" s="11"/>
      <c r="F69" s="3"/>
      <c r="G69" s="2"/>
      <c r="H69" s="3"/>
      <c r="I69" s="2"/>
    </row>
    <row r="70" spans="2:11" ht="30" customHeight="1" x14ac:dyDescent="0.25">
      <c r="B70" s="2"/>
      <c r="C70" s="13"/>
      <c r="D70" s="2"/>
      <c r="E70" s="11"/>
      <c r="F70" s="3"/>
      <c r="G70" s="2"/>
      <c r="H70" s="3"/>
      <c r="I70" s="2"/>
    </row>
    <row r="71" spans="2:11" ht="30" customHeight="1" x14ac:dyDescent="0.25">
      <c r="B71" s="2"/>
      <c r="C71" s="13"/>
      <c r="D71" s="2"/>
      <c r="E71" s="11"/>
      <c r="F71" s="3"/>
      <c r="G71" s="2"/>
      <c r="H71" s="3"/>
      <c r="I71" s="2"/>
    </row>
    <row r="72" spans="2:11" ht="30" customHeight="1" x14ac:dyDescent="0.25">
      <c r="B72" s="2"/>
      <c r="C72" s="13"/>
      <c r="D72" s="2"/>
      <c r="E72" s="11"/>
      <c r="F72" s="3"/>
      <c r="G72" s="2"/>
      <c r="H72" s="3"/>
      <c r="I72" s="2"/>
    </row>
    <row r="73" spans="2:11" ht="30" customHeight="1" x14ac:dyDescent="0.25">
      <c r="B73" s="2"/>
      <c r="C73" s="13"/>
      <c r="D73" s="2"/>
      <c r="E73" s="11"/>
      <c r="F73" s="3"/>
      <c r="G73" s="2"/>
      <c r="H73" s="3"/>
      <c r="I73" s="2"/>
    </row>
    <row r="74" spans="2:11" ht="30" customHeight="1" x14ac:dyDescent="0.25">
      <c r="B74" s="2"/>
      <c r="C74" s="13"/>
      <c r="D74" s="2"/>
      <c r="E74" s="11"/>
      <c r="F74" s="3"/>
      <c r="G74" s="2"/>
      <c r="H74" s="3"/>
      <c r="I74" s="2"/>
    </row>
    <row r="75" spans="2:11" ht="30" customHeight="1" x14ac:dyDescent="0.25">
      <c r="B75" s="2"/>
      <c r="C75" s="13"/>
      <c r="D75" s="2"/>
      <c r="E75" s="11"/>
      <c r="F75" s="3"/>
      <c r="G75" s="2"/>
      <c r="H75" s="3"/>
      <c r="I75" s="2"/>
    </row>
    <row r="76" spans="2:11" ht="30" customHeight="1" x14ac:dyDescent="0.25">
      <c r="B76" s="2"/>
      <c r="C76" s="13"/>
      <c r="D76" s="2"/>
      <c r="E76" s="11"/>
      <c r="F76" s="3"/>
      <c r="G76" s="2"/>
      <c r="H76" s="3"/>
      <c r="I76" s="2"/>
    </row>
    <row r="77" spans="2:11" ht="30" customHeight="1" x14ac:dyDescent="0.25">
      <c r="B77" s="2"/>
      <c r="C77" s="13"/>
      <c r="D77" s="2"/>
      <c r="E77" s="11"/>
      <c r="F77" s="3"/>
      <c r="G77" s="2"/>
      <c r="H77" s="3"/>
      <c r="I77" s="2"/>
    </row>
    <row r="78" spans="2:11" ht="30" customHeight="1" x14ac:dyDescent="0.25">
      <c r="B78" s="2"/>
      <c r="C78" s="13"/>
      <c r="D78" s="2"/>
      <c r="E78" s="11"/>
      <c r="F78" s="3"/>
      <c r="G78" s="2"/>
      <c r="H78" s="3"/>
      <c r="I78" s="2"/>
    </row>
    <row r="79" spans="2:11" ht="30" customHeight="1" x14ac:dyDescent="0.25">
      <c r="B79" s="2"/>
      <c r="C79" s="13"/>
      <c r="D79" s="2"/>
      <c r="E79" s="11"/>
      <c r="F79" s="3"/>
      <c r="G79" s="2"/>
      <c r="H79" s="3"/>
      <c r="I79" s="2"/>
    </row>
    <row r="80" spans="2:11" ht="30" customHeight="1" x14ac:dyDescent="0.25">
      <c r="B80" s="2"/>
      <c r="C80" s="13"/>
      <c r="D80" s="2"/>
      <c r="E80" s="11"/>
      <c r="F80" s="3"/>
      <c r="G80" s="2"/>
      <c r="H80" s="3"/>
      <c r="I80" s="2"/>
    </row>
    <row r="81" spans="2:9" ht="30" customHeight="1" x14ac:dyDescent="0.25">
      <c r="B81" s="2"/>
      <c r="C81" s="13"/>
      <c r="D81" s="2"/>
      <c r="E81" s="11"/>
      <c r="F81" s="3"/>
      <c r="G81" s="2"/>
      <c r="H81" s="3"/>
      <c r="I81" s="2"/>
    </row>
    <row r="82" spans="2:9" ht="30" customHeight="1" x14ac:dyDescent="0.25">
      <c r="B82" s="2"/>
      <c r="C82" s="13"/>
      <c r="D82" s="2"/>
      <c r="E82" s="11"/>
      <c r="F82" s="3"/>
      <c r="G82" s="2"/>
      <c r="H82" s="3"/>
      <c r="I82" s="2"/>
    </row>
    <row r="83" spans="2:9" ht="30" customHeight="1" x14ac:dyDescent="0.25">
      <c r="B83" s="2"/>
      <c r="C83" s="13"/>
      <c r="D83" s="2"/>
      <c r="E83" s="11"/>
      <c r="F83" s="3"/>
      <c r="G83" s="2"/>
      <c r="H83" s="3"/>
      <c r="I83" s="2"/>
    </row>
    <row r="84" spans="2:9" ht="30" customHeight="1" x14ac:dyDescent="0.25">
      <c r="B84" s="2"/>
      <c r="C84" s="13"/>
      <c r="D84" s="2"/>
      <c r="E84" s="11"/>
      <c r="F84" s="3"/>
      <c r="G84" s="2"/>
      <c r="H84" s="3"/>
      <c r="I84" s="2"/>
    </row>
    <row r="85" spans="2:9" ht="30" customHeight="1" x14ac:dyDescent="0.25">
      <c r="B85" s="2"/>
      <c r="C85" s="13"/>
      <c r="D85" s="2"/>
      <c r="E85" s="11"/>
      <c r="F85" s="3"/>
      <c r="G85" s="2"/>
      <c r="H85" s="3"/>
      <c r="I85" s="2"/>
    </row>
    <row r="86" spans="2:9" ht="30" customHeight="1" x14ac:dyDescent="0.25">
      <c r="B86" s="2"/>
      <c r="C86" s="13"/>
      <c r="D86" s="2"/>
      <c r="E86" s="11"/>
      <c r="F86" s="3"/>
      <c r="G86" s="2"/>
      <c r="H86" s="3"/>
      <c r="I86" s="2"/>
    </row>
    <row r="87" spans="2:9" ht="30" customHeight="1" x14ac:dyDescent="0.25">
      <c r="B87" s="2"/>
      <c r="C87" s="13"/>
      <c r="D87" s="2"/>
      <c r="E87" s="11"/>
      <c r="F87" s="3"/>
      <c r="G87" s="2"/>
      <c r="H87" s="3"/>
      <c r="I87" s="2"/>
    </row>
    <row r="88" spans="2:9" ht="30" customHeight="1" x14ac:dyDescent="0.25">
      <c r="B88" s="2"/>
      <c r="C88" s="13"/>
      <c r="D88" s="2"/>
      <c r="E88" s="11"/>
      <c r="F88" s="3"/>
      <c r="G88" s="2"/>
      <c r="H88" s="3"/>
      <c r="I88" s="2"/>
    </row>
    <row r="89" spans="2:9" ht="30" customHeight="1" x14ac:dyDescent="0.25">
      <c r="B89" s="2"/>
      <c r="C89" s="13"/>
      <c r="D89" s="2"/>
      <c r="E89" s="11"/>
      <c r="F89" s="3"/>
      <c r="G89" s="2"/>
      <c r="H89" s="3"/>
      <c r="I89" s="2"/>
    </row>
    <row r="90" spans="2:9" ht="30" customHeight="1" x14ac:dyDescent="0.25">
      <c r="B90" s="2"/>
      <c r="C90" s="13"/>
      <c r="D90" s="2"/>
      <c r="E90" s="11"/>
      <c r="F90" s="3"/>
      <c r="G90" s="2"/>
      <c r="H90" s="3"/>
      <c r="I90" s="2"/>
    </row>
    <row r="91" spans="2:9" ht="30" customHeight="1" x14ac:dyDescent="0.25">
      <c r="B91" s="2"/>
      <c r="C91" s="13"/>
      <c r="D91" s="2"/>
      <c r="E91" s="11"/>
      <c r="F91" s="3"/>
      <c r="G91" s="2"/>
      <c r="H91" s="3"/>
      <c r="I91" s="2"/>
    </row>
    <row r="92" spans="2:9" ht="30" customHeight="1" x14ac:dyDescent="0.25">
      <c r="B92" s="2"/>
      <c r="C92" s="13"/>
      <c r="D92" s="2"/>
      <c r="E92" s="11"/>
      <c r="F92" s="3"/>
      <c r="G92" s="2"/>
      <c r="H92" s="3"/>
      <c r="I92" s="2"/>
    </row>
    <row r="93" spans="2:9" ht="30" customHeight="1" x14ac:dyDescent="0.25">
      <c r="B93" s="2"/>
      <c r="C93" s="13"/>
      <c r="D93" s="2"/>
      <c r="E93" s="11"/>
      <c r="F93" s="3"/>
      <c r="G93" s="2"/>
      <c r="H93" s="3"/>
      <c r="I93" s="2"/>
    </row>
    <row r="94" spans="2:9" ht="30" customHeight="1" x14ac:dyDescent="0.25">
      <c r="B94" s="2"/>
      <c r="C94" s="13"/>
      <c r="D94" s="2"/>
      <c r="E94" s="11"/>
      <c r="F94" s="3"/>
      <c r="G94" s="2"/>
      <c r="H94" s="3"/>
      <c r="I94" s="2"/>
    </row>
    <row r="95" spans="2:9" ht="30" customHeight="1" x14ac:dyDescent="0.25">
      <c r="B95" s="2"/>
      <c r="C95" s="13"/>
      <c r="D95" s="2"/>
      <c r="E95" s="11"/>
      <c r="F95" s="3"/>
      <c r="G95" s="2"/>
      <c r="H95" s="3"/>
      <c r="I95" s="2"/>
    </row>
    <row r="96" spans="2:9" ht="30" customHeight="1" x14ac:dyDescent="0.25">
      <c r="B96" s="2"/>
      <c r="C96" s="13"/>
      <c r="D96" s="2"/>
      <c r="E96" s="11"/>
      <c r="F96" s="3"/>
      <c r="G96" s="2"/>
      <c r="H96" s="3"/>
      <c r="I96" s="2"/>
    </row>
    <row r="97" spans="2:9" ht="30" customHeight="1" x14ac:dyDescent="0.25">
      <c r="B97" s="2"/>
      <c r="C97" s="13"/>
      <c r="D97" s="2"/>
      <c r="E97" s="11"/>
      <c r="F97" s="3"/>
      <c r="G97" s="2"/>
      <c r="H97" s="3"/>
      <c r="I97" s="2"/>
    </row>
    <row r="98" spans="2:9" ht="30" customHeight="1" x14ac:dyDescent="0.25">
      <c r="B98" s="2"/>
      <c r="C98" s="13"/>
      <c r="D98" s="2"/>
      <c r="E98" s="11"/>
      <c r="F98" s="3"/>
      <c r="G98" s="2"/>
      <c r="H98" s="3"/>
      <c r="I98" s="2"/>
    </row>
    <row r="99" spans="2:9" ht="30" customHeight="1" x14ac:dyDescent="0.25">
      <c r="B99" s="2"/>
      <c r="C99" s="13"/>
      <c r="D99" s="2"/>
      <c r="E99" s="11"/>
      <c r="F99" s="3"/>
      <c r="G99" s="2"/>
      <c r="H99" s="3"/>
      <c r="I99" s="2"/>
    </row>
    <row r="100" spans="2:9" ht="30" customHeight="1" x14ac:dyDescent="0.25">
      <c r="B100" s="2"/>
      <c r="C100" s="13"/>
      <c r="D100" s="2"/>
      <c r="E100" s="11"/>
      <c r="F100" s="3"/>
      <c r="G100" s="2"/>
      <c r="H100" s="3"/>
      <c r="I100" s="2"/>
    </row>
    <row r="101" spans="2:9" ht="30" customHeight="1" x14ac:dyDescent="0.25">
      <c r="B101" s="2"/>
      <c r="C101" s="13"/>
      <c r="D101" s="2"/>
      <c r="E101" s="11"/>
      <c r="F101" s="3"/>
      <c r="G101" s="2"/>
      <c r="H101" s="3"/>
      <c r="I101" s="2"/>
    </row>
    <row r="102" spans="2:9" ht="30" customHeight="1" x14ac:dyDescent="0.25">
      <c r="B102" s="2"/>
      <c r="C102" s="13"/>
      <c r="D102" s="2"/>
      <c r="E102" s="11"/>
      <c r="F102" s="3"/>
      <c r="G102" s="2"/>
      <c r="H102" s="3"/>
      <c r="I102" s="2"/>
    </row>
    <row r="103" spans="2:9" ht="30" customHeight="1" x14ac:dyDescent="0.25">
      <c r="B103" s="2"/>
      <c r="C103" s="13"/>
      <c r="D103" s="2"/>
      <c r="E103" s="11"/>
      <c r="F103" s="3"/>
      <c r="G103" s="2"/>
      <c r="H103" s="3"/>
      <c r="I103" s="2"/>
    </row>
    <row r="104" spans="2:9" ht="30" customHeight="1" x14ac:dyDescent="0.25">
      <c r="B104" s="2"/>
      <c r="C104" s="13"/>
      <c r="D104" s="2"/>
      <c r="E104" s="11"/>
      <c r="F104" s="3"/>
      <c r="G104" s="2"/>
      <c r="H104" s="3"/>
      <c r="I104" s="2"/>
    </row>
    <row r="105" spans="2:9" ht="30" customHeight="1" x14ac:dyDescent="0.25">
      <c r="B105" s="2"/>
      <c r="C105" s="13"/>
      <c r="D105" s="2"/>
      <c r="E105" s="11"/>
      <c r="F105" s="3"/>
      <c r="G105" s="2"/>
      <c r="H105" s="3"/>
      <c r="I105" s="2"/>
    </row>
    <row r="106" spans="2:9" ht="30" customHeight="1" x14ac:dyDescent="0.25">
      <c r="B106" s="2"/>
      <c r="C106" s="13"/>
      <c r="D106" s="2"/>
      <c r="E106" s="11"/>
      <c r="F106" s="3"/>
      <c r="G106" s="2"/>
      <c r="H106" s="3"/>
      <c r="I106" s="2"/>
    </row>
    <row r="107" spans="2:9" ht="30" customHeight="1" x14ac:dyDescent="0.25">
      <c r="B107" s="2"/>
      <c r="C107" s="13"/>
      <c r="D107" s="2"/>
      <c r="E107" s="11"/>
      <c r="F107" s="3"/>
      <c r="G107" s="2"/>
      <c r="H107" s="3"/>
      <c r="I107" s="2"/>
    </row>
    <row r="108" spans="2:9" ht="30" customHeight="1" x14ac:dyDescent="0.25">
      <c r="C108" s="14"/>
      <c r="E108" s="11"/>
      <c r="F108" s="4"/>
      <c r="G108" s="2"/>
      <c r="H108" s="4"/>
    </row>
  </sheetData>
  <mergeCells count="1">
    <mergeCell ref="B2:F3"/>
  </mergeCells>
  <dataValidations count="4">
    <dataValidation type="list" allowBlank="1" showInputMessage="1" showErrorMessage="1" errorTitle="Whoops!" error="You need to select an option from the list in order for the chart to work correctly. " sqref="G3">
      <formula1>types</formula1>
    </dataValidation>
    <dataValidation type="list" allowBlank="1" showInputMessage="1" showErrorMessage="1" errorTitle="Whoops" error="You need to select an option from the list in order for the chart to work correctly. " sqref="H3">
      <formula1>priorities</formula1>
    </dataValidation>
    <dataValidation type="whole" allowBlank="1" showInputMessage="1" showErrorMessage="1" sqref="J3:K3">
      <formula1>1</formula1>
      <formula2>90</formula2>
    </dataValidation>
    <dataValidation type="date" operator="greaterThanOrEqual" allowBlank="1" showInputMessage="1" showErrorMessage="1" sqref="I3">
      <formula1>mindate</formula1>
    </dataValidation>
  </dataValidations>
  <pageMargins left="0.7" right="0.7" top="0.75" bottom="0.75" header="0.3" footer="0.3"/>
  <pageSetup scale="54" fitToHeight="0" orientation="landscape"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T80"/>
  <sheetViews>
    <sheetView workbookViewId="0"/>
  </sheetViews>
  <sheetFormatPr defaultRowHeight="15.75" x14ac:dyDescent="0.25"/>
  <cols>
    <col min="8" max="8" width="11" customWidth="1"/>
    <col min="10" max="10" width="11.375" customWidth="1"/>
    <col min="14" max="15" width="14.375" customWidth="1"/>
  </cols>
  <sheetData>
    <row r="1" spans="1:20" x14ac:dyDescent="0.25">
      <c r="A1" t="s">
        <v>12</v>
      </c>
    </row>
    <row r="4" spans="1:20" x14ac:dyDescent="0.25">
      <c r="I4" t="s">
        <v>10</v>
      </c>
      <c r="J4" s="1">
        <v>40909</v>
      </c>
    </row>
    <row r="5" spans="1:20" x14ac:dyDescent="0.25">
      <c r="I5" t="s">
        <v>11</v>
      </c>
      <c r="J5" s="1"/>
    </row>
    <row r="7" spans="1:20" x14ac:dyDescent="0.25">
      <c r="I7" t="s">
        <v>7</v>
      </c>
      <c r="J7">
        <f>'Issue Tracker'!J3</f>
        <v>20</v>
      </c>
    </row>
    <row r="8" spans="1:20" x14ac:dyDescent="0.25">
      <c r="I8" t="s">
        <v>6</v>
      </c>
      <c r="J8" s="1">
        <f>'Issue Tracker'!I3</f>
        <v>41363</v>
      </c>
      <c r="N8">
        <f ca="1">COUNT(typesUnsorted)</f>
        <v>1</v>
      </c>
    </row>
    <row r="9" spans="1:20" x14ac:dyDescent="0.25">
      <c r="I9" t="s">
        <v>0</v>
      </c>
      <c r="J9" t="str">
        <f>'Issue Tracker'!G3</f>
        <v>Plan</v>
      </c>
    </row>
    <row r="10" spans="1:20" x14ac:dyDescent="0.25">
      <c r="I10" t="s">
        <v>1</v>
      </c>
      <c r="J10" t="str">
        <f>'Issue Tracker'!H3</f>
        <v>*</v>
      </c>
    </row>
    <row r="12" spans="1:20" x14ac:dyDescent="0.25">
      <c r="N12" t="e">
        <f ca="1">OFFSET($N$16,,,$N$13)</f>
        <v>#VALUE!</v>
      </c>
      <c r="O12" t="e">
        <f ca="1">OFFSET($O$16,,,$O$13)</f>
        <v>#VALUE!</v>
      </c>
    </row>
    <row r="13" spans="1:20" x14ac:dyDescent="0.25">
      <c r="N13">
        <f>COUNTA(N16:N45)-COUNTIF(N16:N45,NA())</f>
        <v>8</v>
      </c>
      <c r="O13">
        <f>COUNTA(O16:O45)-COUNTIF(O16:O45,NA())</f>
        <v>4</v>
      </c>
      <c r="S13" t="s">
        <v>13</v>
      </c>
      <c r="T13" t="s">
        <v>13</v>
      </c>
    </row>
    <row r="14" spans="1:20" x14ac:dyDescent="0.25">
      <c r="H14" t="s">
        <v>6</v>
      </c>
      <c r="I14" t="s">
        <v>3</v>
      </c>
      <c r="J14" t="s">
        <v>4</v>
      </c>
      <c r="N14" t="s">
        <v>8</v>
      </c>
      <c r="O14" t="s">
        <v>9</v>
      </c>
      <c r="S14" t="s">
        <v>8</v>
      </c>
      <c r="T14" t="s">
        <v>9</v>
      </c>
    </row>
    <row r="15" spans="1:20" x14ac:dyDescent="0.25">
      <c r="N15" t="s">
        <v>5</v>
      </c>
      <c r="O15" t="s">
        <v>5</v>
      </c>
    </row>
    <row r="16" spans="1:20" x14ac:dyDescent="0.25">
      <c r="G16">
        <v>1</v>
      </c>
      <c r="H16" s="1">
        <f t="shared" ref="H16:H47" si="0">keydate-days+G16</f>
        <v>41344</v>
      </c>
      <c r="I16">
        <f>I15+COUNTIFS(issues[OPENED ON],H16,issues[TYPE],type,issues[PRIORITY],priority)</f>
        <v>0</v>
      </c>
      <c r="J16">
        <f>J15+COUNTIFS(issues[CLOSED ON],H16,issues[TYPE],type,issues[PRIORITY],priority)</f>
        <v>0</v>
      </c>
      <c r="N16" t="str">
        <f t="array" ref="N16">INDEX(issues[TYPE],MATCH(0,COUNTIF(N$15:N15, issues[TYPE]),0))</f>
        <v>Plan</v>
      </c>
      <c r="O16" t="str">
        <f t="array" ref="O16">INDEX(issues[PRIORITY],MATCH(0,COUNTIF(O$15:O15,issues[PRIORITY]),0))</f>
        <v>High</v>
      </c>
      <c r="S16" t="str">
        <f t="array" aca="1" ref="S16" ca="1">INDEX(typesUnsorted, MATCH(SMALL(COUNTIF(typesUnsorted, "&lt;"&amp;typesUnsorted), ROW(1:1)), COUNTIF(typesUnsorted, "&lt;"&amp;typesUnsorted), 0))</f>
        <v>*</v>
      </c>
      <c r="T16" t="str">
        <f t="array" aca="1" ref="T16" ca="1">INDEX(prioritiesUnsorted, MATCH(SMALL(COUNTIF(prioritiesUnsorted, "&lt;"&amp;prioritiesUnsorted), ROW(1:1)), COUNTIF(prioritiesUnsorted, "&lt;"&amp;prioritiesUnsorted), 0))</f>
        <v>*</v>
      </c>
    </row>
    <row r="17" spans="7:20" x14ac:dyDescent="0.25">
      <c r="G17">
        <v>2</v>
      </c>
      <c r="H17" s="1">
        <f t="shared" si="0"/>
        <v>41345</v>
      </c>
      <c r="I17">
        <f>I16+COUNTIFS(issues[OPENED ON],H17,issues[TYPE],type,issues[PRIORITY],priority)</f>
        <v>0</v>
      </c>
      <c r="J17">
        <f>J16+COUNTIFS(issues[CLOSED ON],H17,issues[TYPE],type,issues[PRIORITY],priority)</f>
        <v>0</v>
      </c>
      <c r="N17" t="str">
        <f t="array" ref="N17">INDEX(issues[TYPE],MATCH(0,COUNTIF(N$15:N16, issues[TYPE]),0))</f>
        <v>Customer</v>
      </c>
      <c r="O17" t="str">
        <f t="array" ref="O17">INDEX(issues[PRIORITY],MATCH(0,COUNTIF(O$15:O16,issues[PRIORITY]),0))</f>
        <v>Medium</v>
      </c>
      <c r="S17" t="str">
        <f t="array" aca="1" ref="S17" ca="1">INDEX(typesUnsorted, MATCH(SMALL(COUNTIF(typesUnsorted, "&lt;"&amp;typesUnsorted), ROW(2:2)), COUNTIF(typesUnsorted, "&lt;"&amp;typesUnsorted), 0))</f>
        <v>*</v>
      </c>
      <c r="T17" t="str">
        <f t="array" aca="1" ref="T17" ca="1">INDEX(prioritiesUnsorted, MATCH(SMALL(COUNTIF(prioritiesUnsorted, "&lt;"&amp;prioritiesUnsorted), ROW(2:2)), COUNTIF(prioritiesUnsorted, "&lt;"&amp;prioritiesUnsorted), 0))</f>
        <v>*</v>
      </c>
    </row>
    <row r="18" spans="7:20" x14ac:dyDescent="0.25">
      <c r="G18">
        <v>3</v>
      </c>
      <c r="H18" s="1">
        <f t="shared" si="0"/>
        <v>41346</v>
      </c>
      <c r="I18">
        <f>I17+COUNTIFS(issues[OPENED ON],H18,issues[TYPE],type,issues[PRIORITY],priority)</f>
        <v>0</v>
      </c>
      <c r="J18">
        <f>J17+COUNTIFS(issues[CLOSED ON],H18,issues[TYPE],type,issues[PRIORITY],priority)</f>
        <v>0</v>
      </c>
      <c r="N18" t="str">
        <f t="array" ref="N18">INDEX(issues[TYPE],MATCH(0,COUNTIF(N$15:N17, issues[TYPE]),0))</f>
        <v>Buyer</v>
      </c>
      <c r="O18" t="str">
        <f t="array" ref="O18">INDEX(issues[PRIORITY],MATCH(0,COUNTIF(O$15:O17,issues[PRIORITY]),0))</f>
        <v>Low</v>
      </c>
      <c r="S18" t="str">
        <f t="array" aca="1" ref="S18" ca="1">INDEX(typesUnsorted, MATCH(SMALL(COUNTIF(typesUnsorted, "&lt;"&amp;typesUnsorted), ROW(3:3)), COUNTIF(typesUnsorted, "&lt;"&amp;typesUnsorted), 0))</f>
        <v>Buyer</v>
      </c>
      <c r="T18" t="str">
        <f t="array" aca="1" ref="T18" ca="1">INDEX(prioritiesUnsorted, MATCH(SMALL(COUNTIF(prioritiesUnsorted, "&lt;"&amp;prioritiesUnsorted), ROW(3:3)), COUNTIF(prioritiesUnsorted, "&lt;"&amp;prioritiesUnsorted), 0))</f>
        <v>High</v>
      </c>
    </row>
    <row r="19" spans="7:20" x14ac:dyDescent="0.25">
      <c r="G19">
        <v>4</v>
      </c>
      <c r="H19" s="1">
        <f t="shared" si="0"/>
        <v>41347</v>
      </c>
      <c r="I19">
        <f>I18+COUNTIFS(issues[OPENED ON],H19,issues[TYPE],type,issues[PRIORITY],priority)</f>
        <v>0</v>
      </c>
      <c r="J19">
        <f>J18+COUNTIFS(issues[CLOSED ON],H19,issues[TYPE],type,issues[PRIORITY],priority)</f>
        <v>0</v>
      </c>
      <c r="N19" t="str">
        <f t="array" ref="N19">INDEX(issues[TYPE],MATCH(0,COUNTIF(N$15:N18, issues[TYPE]),0))</f>
        <v>Layout</v>
      </c>
      <c r="O19">
        <f t="array" ref="O19">INDEX(issues[PRIORITY],MATCH(0,COUNTIF(O$15:O18,issues[PRIORITY]),0))</f>
        <v>0</v>
      </c>
      <c r="S19" t="str">
        <f t="array" aca="1" ref="S19" ca="1">INDEX(typesUnsorted, MATCH(SMALL(COUNTIF(typesUnsorted, "&lt;"&amp;typesUnsorted), ROW(4:4)), COUNTIF(typesUnsorted, "&lt;"&amp;typesUnsorted), 0))</f>
        <v>Customer</v>
      </c>
      <c r="T19" t="str">
        <f t="array" aca="1" ref="T19" ca="1">INDEX(prioritiesUnsorted, MATCH(SMALL(COUNTIF(prioritiesUnsorted, "&lt;"&amp;prioritiesUnsorted), ROW(4:4)), COUNTIF(prioritiesUnsorted, "&lt;"&amp;prioritiesUnsorted), 0))</f>
        <v>Low</v>
      </c>
    </row>
    <row r="20" spans="7:20" x14ac:dyDescent="0.25">
      <c r="G20">
        <v>5</v>
      </c>
      <c r="H20" s="1">
        <f t="shared" si="0"/>
        <v>41348</v>
      </c>
      <c r="I20">
        <f>I19+COUNTIFS(issues[OPENED ON],H20,issues[TYPE],type,issues[PRIORITY],priority)</f>
        <v>0</v>
      </c>
      <c r="J20">
        <f>J19+COUNTIFS(issues[CLOSED ON],H20,issues[TYPE],type,issues[PRIORITY],priority)</f>
        <v>0</v>
      </c>
      <c r="N20" t="str">
        <f t="array" ref="N20">INDEX(issues[TYPE],MATCH(0,COUNTIF(N$15:N19, issues[TYPE]),0))</f>
        <v>Hub</v>
      </c>
      <c r="O20" t="e">
        <f t="array" ref="O20">INDEX(issues[PRIORITY],MATCH(0,COUNTIF(O$15:O19,issues[PRIORITY]),0))</f>
        <v>#N/A</v>
      </c>
      <c r="S20" t="str">
        <f t="array" aca="1" ref="S20" ca="1">INDEX(typesUnsorted, MATCH(SMALL(COUNTIF(typesUnsorted, "&lt;"&amp;typesUnsorted), ROW(5:5)), COUNTIF(typesUnsorted, "&lt;"&amp;typesUnsorted), 0))</f>
        <v>Hub</v>
      </c>
      <c r="T20" t="str">
        <f t="array" aca="1" ref="T20" ca="1">INDEX(prioritiesUnsorted, MATCH(SMALL(COUNTIF(prioritiesUnsorted, "&lt;"&amp;prioritiesUnsorted), ROW(5:5)), COUNTIF(prioritiesUnsorted, "&lt;"&amp;prioritiesUnsorted), 0))</f>
        <v>Medium</v>
      </c>
    </row>
    <row r="21" spans="7:20" x14ac:dyDescent="0.25">
      <c r="G21">
        <v>6</v>
      </c>
      <c r="H21" s="1">
        <f t="shared" si="0"/>
        <v>41349</v>
      </c>
      <c r="I21">
        <f>I20+COUNTIFS(issues[OPENED ON],H21,issues[TYPE],type,issues[PRIORITY],priority)</f>
        <v>0</v>
      </c>
      <c r="J21">
        <f>J20+COUNTIFS(issues[CLOSED ON],H21,issues[TYPE],type,issues[PRIORITY],priority)</f>
        <v>0</v>
      </c>
      <c r="N21" t="str">
        <f t="array" ref="N21">INDEX(issues[TYPE],MATCH(0,COUNTIF(N$15:N20, issues[TYPE]),0))</f>
        <v>Notifications</v>
      </c>
      <c r="O21" t="e">
        <f t="array" ref="O21">INDEX(issues[PRIORITY],MATCH(0,COUNTIF(O$15:O20,issues[PRIORITY]),0))</f>
        <v>#N/A</v>
      </c>
      <c r="S21" t="str">
        <f t="array" aca="1" ref="S21" ca="1">INDEX(typesUnsorted, MATCH(SMALL(COUNTIF(typesUnsorted, "&lt;"&amp;typesUnsorted), ROW(6:6)), COUNTIF(typesUnsorted, "&lt;"&amp;typesUnsorted), 0))</f>
        <v>Layout</v>
      </c>
      <c r="T21" t="e">
        <f t="array" aca="1" ref="T21" ca="1">INDEX(prioritiesUnsorted, MATCH(SMALL(COUNTIF(prioritiesUnsorted, "&lt;"&amp;prioritiesUnsorted), ROW(6:6)), COUNTIF(prioritiesUnsorted, "&lt;"&amp;prioritiesUnsorted), 0))</f>
        <v>#NUM!</v>
      </c>
    </row>
    <row r="22" spans="7:20" x14ac:dyDescent="0.25">
      <c r="G22">
        <v>7</v>
      </c>
      <c r="H22" s="1">
        <f t="shared" si="0"/>
        <v>41350</v>
      </c>
      <c r="I22">
        <f>I21+COUNTIFS(issues[OPENED ON],H22,issues[TYPE],type,issues[PRIORITY],priority)</f>
        <v>0</v>
      </c>
      <c r="J22">
        <f>J21+COUNTIFS(issues[CLOSED ON],H22,issues[TYPE],type,issues[PRIORITY],priority)</f>
        <v>0</v>
      </c>
      <c r="N22" t="str">
        <f t="array" ref="N22">INDEX(issues[TYPE],MATCH(0,COUNTIF(N$15:N21, issues[TYPE]),0))</f>
        <v>Tiktak</v>
      </c>
      <c r="O22" t="e">
        <f t="array" ref="O22">INDEX(issues[PRIORITY],MATCH(0,COUNTIF(O$15:O21,issues[PRIORITY]),0))</f>
        <v>#N/A</v>
      </c>
      <c r="S22" t="str">
        <f t="array" aca="1" ref="S22" ca="1">INDEX(typesUnsorted, MATCH(SMALL(COUNTIF(typesUnsorted, "&lt;"&amp;typesUnsorted), ROW(7:7)), COUNTIF(typesUnsorted, "&lt;"&amp;typesUnsorted), 0))</f>
        <v>Notifications</v>
      </c>
      <c r="T22" t="e">
        <f t="array" aca="1" ref="T22" ca="1">INDEX(prioritiesUnsorted, MATCH(SMALL(COUNTIF(prioritiesUnsorted, "&lt;"&amp;prioritiesUnsorted), ROW(7:7)), COUNTIF(prioritiesUnsorted, "&lt;"&amp;prioritiesUnsorted), 0))</f>
        <v>#NUM!</v>
      </c>
    </row>
    <row r="23" spans="7:20" x14ac:dyDescent="0.25">
      <c r="G23">
        <v>8</v>
      </c>
      <c r="H23" s="1">
        <f t="shared" si="0"/>
        <v>41351</v>
      </c>
      <c r="I23">
        <f>I22+COUNTIFS(issues[OPENED ON],H23,issues[TYPE],type,issues[PRIORITY],priority)</f>
        <v>0</v>
      </c>
      <c r="J23">
        <f>J22+COUNTIFS(issues[CLOSED ON],H23,issues[TYPE],type,issues[PRIORITY],priority)</f>
        <v>0</v>
      </c>
      <c r="N23">
        <f t="array" ref="N23">INDEX(issues[TYPE],MATCH(0,COUNTIF(N$15:N22, issues[TYPE]),0))</f>
        <v>0</v>
      </c>
      <c r="O23" t="e">
        <f t="array" ref="O23">INDEX(issues[PRIORITY],MATCH(0,COUNTIF(O$15:O22,issues[PRIORITY]),0))</f>
        <v>#N/A</v>
      </c>
      <c r="S23" t="str">
        <f t="array" aca="1" ref="S23" ca="1">INDEX(typesUnsorted, MATCH(SMALL(COUNTIF(typesUnsorted, "&lt;"&amp;typesUnsorted), ROW(8:8)), COUNTIF(typesUnsorted, "&lt;"&amp;typesUnsorted), 0))</f>
        <v>Plan</v>
      </c>
      <c r="T23" t="e">
        <f t="array" aca="1" ref="T23" ca="1">INDEX(prioritiesUnsorted, MATCH(SMALL(COUNTIF(prioritiesUnsorted, "&lt;"&amp;prioritiesUnsorted), ROW(8:8)), COUNTIF(prioritiesUnsorted, "&lt;"&amp;prioritiesUnsorted), 0))</f>
        <v>#NUM!</v>
      </c>
    </row>
    <row r="24" spans="7:20" x14ac:dyDescent="0.25">
      <c r="G24">
        <v>9</v>
      </c>
      <c r="H24" s="1">
        <f t="shared" si="0"/>
        <v>41352</v>
      </c>
      <c r="I24">
        <f>I23+COUNTIFS(issues[OPENED ON],H24,issues[TYPE],type,issues[PRIORITY],priority)</f>
        <v>7</v>
      </c>
      <c r="J24">
        <f>J23+COUNTIFS(issues[CLOSED ON],H24,issues[TYPE],type,issues[PRIORITY],priority)</f>
        <v>1</v>
      </c>
      <c r="N24" t="e">
        <f t="array" ref="N24">INDEX(issues[TYPE],MATCH(0,COUNTIF(N$15:N23, issues[TYPE]),0))</f>
        <v>#N/A</v>
      </c>
      <c r="O24" t="e">
        <f t="array" ref="O24">INDEX(issues[PRIORITY],MATCH(0,COUNTIF(O$15:O23,issues[PRIORITY]),0))</f>
        <v>#N/A</v>
      </c>
      <c r="S24" t="str">
        <f t="array" aca="1" ref="S24" ca="1">INDEX(typesUnsorted, MATCH(SMALL(COUNTIF(typesUnsorted, "&lt;"&amp;typesUnsorted), ROW(9:9)), COUNTIF(typesUnsorted, "&lt;"&amp;typesUnsorted), 0))</f>
        <v>Tiktak</v>
      </c>
      <c r="T24" t="e">
        <f t="array" aca="1" ref="T24" ca="1">INDEX(prioritiesUnsorted, MATCH(SMALL(COUNTIF(prioritiesUnsorted, "&lt;"&amp;prioritiesUnsorted), ROW(9:9)), COUNTIF(prioritiesUnsorted, "&lt;"&amp;prioritiesUnsorted), 0))</f>
        <v>#NUM!</v>
      </c>
    </row>
    <row r="25" spans="7:20" x14ac:dyDescent="0.25">
      <c r="G25">
        <v>10</v>
      </c>
      <c r="H25" s="1">
        <f t="shared" si="0"/>
        <v>41353</v>
      </c>
      <c r="I25">
        <f>I24+COUNTIFS(issues[OPENED ON],H25,issues[TYPE],type,issues[PRIORITY],priority)</f>
        <v>7</v>
      </c>
      <c r="J25">
        <f>J24+COUNTIFS(issues[CLOSED ON],H25,issues[TYPE],type,issues[PRIORITY],priority)</f>
        <v>6</v>
      </c>
      <c r="N25" t="e">
        <f t="array" ref="N25">INDEX(issues[TYPE],MATCH(0,COUNTIF(N$15:N24, issues[TYPE]),0))</f>
        <v>#N/A</v>
      </c>
      <c r="O25" t="e">
        <f t="array" ref="O25">INDEX(issues[PRIORITY],MATCH(0,COUNTIF(O$15:O24,issues[PRIORITY]),0))</f>
        <v>#N/A</v>
      </c>
      <c r="S25" t="e">
        <f t="array" aca="1" ref="S25" ca="1">INDEX(typesUnsorted, MATCH(SMALL(COUNTIF(typesUnsorted, "&lt;"&amp;typesUnsorted), ROW(10:10)), COUNTIF(typesUnsorted, "&lt;"&amp;typesUnsorted), 0))</f>
        <v>#NUM!</v>
      </c>
      <c r="T25" t="e">
        <f t="array" aca="1" ref="T25" ca="1">INDEX(prioritiesUnsorted, MATCH(SMALL(COUNTIF(prioritiesUnsorted, "&lt;"&amp;prioritiesUnsorted), ROW(10:10)), COUNTIF(prioritiesUnsorted, "&lt;"&amp;prioritiesUnsorted), 0))</f>
        <v>#NUM!</v>
      </c>
    </row>
    <row r="26" spans="7:20" x14ac:dyDescent="0.25">
      <c r="G26">
        <v>11</v>
      </c>
      <c r="H26" s="1">
        <f t="shared" si="0"/>
        <v>41354</v>
      </c>
      <c r="I26">
        <f>I25+COUNTIFS(issues[OPENED ON],H26,issues[TYPE],type,issues[PRIORITY],priority)</f>
        <v>8</v>
      </c>
      <c r="J26">
        <f>J25+COUNTIFS(issues[CLOSED ON],H26,issues[TYPE],type,issues[PRIORITY],priority)</f>
        <v>7</v>
      </c>
      <c r="N26" t="e">
        <f t="array" ref="N26">INDEX(issues[TYPE],MATCH(0,COUNTIF(N$15:N25, issues[TYPE]),0))</f>
        <v>#N/A</v>
      </c>
      <c r="O26" t="e">
        <f t="array" ref="O26">INDEX(issues[PRIORITY],MATCH(0,COUNTIF(O$15:O25,issues[PRIORITY]),0))</f>
        <v>#N/A</v>
      </c>
      <c r="S26" t="e">
        <f t="array" aca="1" ref="S26" ca="1">INDEX(typesUnsorted, MATCH(SMALL(COUNTIF(typesUnsorted, "&lt;"&amp;typesUnsorted), ROW(11:11)), COUNTIF(typesUnsorted, "&lt;"&amp;typesUnsorted), 0))</f>
        <v>#NUM!</v>
      </c>
      <c r="T26" t="e">
        <f t="array" aca="1" ref="T26" ca="1">INDEX(prioritiesUnsorted, MATCH(SMALL(COUNTIF(prioritiesUnsorted, "&lt;"&amp;prioritiesUnsorted), ROW(11:11)), COUNTIF(prioritiesUnsorted, "&lt;"&amp;prioritiesUnsorted), 0))</f>
        <v>#NUM!</v>
      </c>
    </row>
    <row r="27" spans="7:20" x14ac:dyDescent="0.25">
      <c r="G27">
        <v>12</v>
      </c>
      <c r="H27" s="1">
        <f t="shared" si="0"/>
        <v>41355</v>
      </c>
      <c r="I27">
        <f>I26+COUNTIFS(issues[OPENED ON],H27,issues[TYPE],type,issues[PRIORITY],priority)</f>
        <v>10</v>
      </c>
      <c r="J27">
        <f>J26+COUNTIFS(issues[CLOSED ON],H27,issues[TYPE],type,issues[PRIORITY],priority)</f>
        <v>8</v>
      </c>
      <c r="N27" t="e">
        <f t="array" ref="N27">INDEX(issues[TYPE],MATCH(0,COUNTIF(N$15:N26, issues[TYPE]),0))</f>
        <v>#N/A</v>
      </c>
      <c r="O27" t="e">
        <f t="array" ref="O27">INDEX(issues[PRIORITY],MATCH(0,COUNTIF(O$15:O26,issues[PRIORITY]),0))</f>
        <v>#N/A</v>
      </c>
      <c r="S27" t="e">
        <f t="array" aca="1" ref="S27" ca="1">INDEX(typesUnsorted, MATCH(SMALL(COUNTIF(typesUnsorted, "&lt;"&amp;typesUnsorted), ROW(12:12)), COUNTIF(typesUnsorted, "&lt;"&amp;typesUnsorted), 0))</f>
        <v>#NUM!</v>
      </c>
      <c r="T27" t="e">
        <f t="array" aca="1" ref="T27" ca="1">INDEX(prioritiesUnsorted, MATCH(SMALL(COUNTIF(prioritiesUnsorted, "&lt;"&amp;prioritiesUnsorted), ROW(12:12)), COUNTIF(prioritiesUnsorted, "&lt;"&amp;prioritiesUnsorted), 0))</f>
        <v>#NUM!</v>
      </c>
    </row>
    <row r="28" spans="7:20" x14ac:dyDescent="0.25">
      <c r="G28">
        <v>13</v>
      </c>
      <c r="H28" s="1">
        <f t="shared" si="0"/>
        <v>41356</v>
      </c>
      <c r="I28">
        <f>I27+COUNTIFS(issues[OPENED ON],H28,issues[TYPE],type,issues[PRIORITY],priority)</f>
        <v>10</v>
      </c>
      <c r="J28">
        <f>J27+COUNTIFS(issues[CLOSED ON],H28,issues[TYPE],type,issues[PRIORITY],priority)</f>
        <v>8</v>
      </c>
      <c r="N28" t="e">
        <f t="array" ref="N28">INDEX(issues[TYPE],MATCH(0,COUNTIF(N$15:N27, issues[TYPE]),0))</f>
        <v>#N/A</v>
      </c>
      <c r="O28" t="e">
        <f t="array" ref="O28">INDEX(issues[PRIORITY],MATCH(0,COUNTIF(O$15:O27,issues[PRIORITY]),0))</f>
        <v>#N/A</v>
      </c>
      <c r="S28" t="e">
        <f t="array" aca="1" ref="S28" ca="1">INDEX(typesUnsorted, MATCH(SMALL(COUNTIF(typesUnsorted, "&lt;"&amp;typesUnsorted), ROW(13:13)), COUNTIF(typesUnsorted, "&lt;"&amp;typesUnsorted), 0))</f>
        <v>#NUM!</v>
      </c>
      <c r="T28" t="e">
        <f t="array" aca="1" ref="T28" ca="1">INDEX(prioritiesUnsorted, MATCH(SMALL(COUNTIF(prioritiesUnsorted, "&lt;"&amp;prioritiesUnsorted), ROW(13:13)), COUNTIF(prioritiesUnsorted, "&lt;"&amp;prioritiesUnsorted), 0))</f>
        <v>#NUM!</v>
      </c>
    </row>
    <row r="29" spans="7:20" x14ac:dyDescent="0.25">
      <c r="G29">
        <v>14</v>
      </c>
      <c r="H29" s="1">
        <f t="shared" si="0"/>
        <v>41357</v>
      </c>
      <c r="I29">
        <f>I28+COUNTIFS(issues[OPENED ON],H29,issues[TYPE],type,issues[PRIORITY],priority)</f>
        <v>16</v>
      </c>
      <c r="J29">
        <f>J28+COUNTIFS(issues[CLOSED ON],H29,issues[TYPE],type,issues[PRIORITY],priority)</f>
        <v>12</v>
      </c>
      <c r="N29" t="e">
        <f t="array" ref="N29">INDEX(issues[TYPE],MATCH(0,COUNTIF(N$15:N28, issues[TYPE]),0))</f>
        <v>#N/A</v>
      </c>
      <c r="O29" t="e">
        <f t="array" ref="O29">INDEX(issues[PRIORITY],MATCH(0,COUNTIF(O$15:O28,issues[PRIORITY]),0))</f>
        <v>#N/A</v>
      </c>
      <c r="S29" t="e">
        <f t="array" aca="1" ref="S29" ca="1">INDEX(typesUnsorted, MATCH(SMALL(COUNTIF(typesUnsorted, "&lt;"&amp;typesUnsorted), ROW(14:14)), COUNTIF(typesUnsorted, "&lt;"&amp;typesUnsorted), 0))</f>
        <v>#NUM!</v>
      </c>
      <c r="T29" t="e">
        <f t="array" aca="1" ref="T29" ca="1">INDEX(prioritiesUnsorted, MATCH(SMALL(COUNTIF(prioritiesUnsorted, "&lt;"&amp;prioritiesUnsorted), ROW(14:14)), COUNTIF(prioritiesUnsorted, "&lt;"&amp;prioritiesUnsorted), 0))</f>
        <v>#NUM!</v>
      </c>
    </row>
    <row r="30" spans="7:20" x14ac:dyDescent="0.25">
      <c r="G30">
        <v>15</v>
      </c>
      <c r="H30" s="1">
        <f t="shared" si="0"/>
        <v>41358</v>
      </c>
      <c r="I30">
        <f>I29+COUNTIFS(issues[OPENED ON],H30,issues[TYPE],type,issues[PRIORITY],priority)</f>
        <v>16</v>
      </c>
      <c r="J30">
        <f>J29+COUNTIFS(issues[CLOSED ON],H30,issues[TYPE],type,issues[PRIORITY],priority)</f>
        <v>14</v>
      </c>
      <c r="N30" t="e">
        <f t="array" ref="N30">INDEX(issues[TYPE],MATCH(0,COUNTIF(N$15:N29, issues[TYPE]),0))</f>
        <v>#N/A</v>
      </c>
      <c r="O30" t="e">
        <f t="array" ref="O30">INDEX(issues[PRIORITY],MATCH(0,COUNTIF(O$15:O29,issues[PRIORITY]),0))</f>
        <v>#N/A</v>
      </c>
      <c r="S30" t="e">
        <f t="array" aca="1" ref="S30" ca="1">INDEX(typesUnsorted, MATCH(SMALL(COUNTIF(typesUnsorted, "&lt;"&amp;typesUnsorted), ROW(15:15)), COUNTIF(typesUnsorted, "&lt;"&amp;typesUnsorted), 0))</f>
        <v>#NUM!</v>
      </c>
      <c r="T30" t="e">
        <f t="array" aca="1" ref="T30" ca="1">INDEX(prioritiesUnsorted, MATCH(SMALL(COUNTIF(prioritiesUnsorted, "&lt;"&amp;prioritiesUnsorted), ROW(15:15)), COUNTIF(prioritiesUnsorted, "&lt;"&amp;prioritiesUnsorted), 0))</f>
        <v>#NUM!</v>
      </c>
    </row>
    <row r="31" spans="7:20" x14ac:dyDescent="0.25">
      <c r="G31">
        <v>16</v>
      </c>
      <c r="H31" s="1">
        <f t="shared" si="0"/>
        <v>41359</v>
      </c>
      <c r="I31">
        <f>I30+COUNTIFS(issues[OPENED ON],H31,issues[TYPE],type,issues[PRIORITY],priority)</f>
        <v>23</v>
      </c>
      <c r="J31">
        <f>J30+COUNTIFS(issues[CLOSED ON],H31,issues[TYPE],type,issues[PRIORITY],priority)</f>
        <v>19</v>
      </c>
      <c r="N31" t="e">
        <f t="array" ref="N31">INDEX(issues[TYPE],MATCH(0,COUNTIF(N$15:N30, issues[TYPE]),0))</f>
        <v>#N/A</v>
      </c>
      <c r="O31" t="e">
        <f t="array" ref="O31">INDEX(issues[PRIORITY],MATCH(0,COUNTIF(O$15:O30,issues[PRIORITY]),0))</f>
        <v>#N/A</v>
      </c>
      <c r="S31" t="e">
        <f t="array" aca="1" ref="S31" ca="1">INDEX(typesUnsorted, MATCH(SMALL(COUNTIF(typesUnsorted, "&lt;"&amp;typesUnsorted), ROW(16:16)), COUNTIF(typesUnsorted, "&lt;"&amp;typesUnsorted), 0))</f>
        <v>#NUM!</v>
      </c>
      <c r="T31" t="e">
        <f t="array" aca="1" ref="T31" ca="1">INDEX(prioritiesUnsorted, MATCH(SMALL(COUNTIF(prioritiesUnsorted, "&lt;"&amp;prioritiesUnsorted), ROW(16:16)), COUNTIF(prioritiesUnsorted, "&lt;"&amp;prioritiesUnsorted), 0))</f>
        <v>#NUM!</v>
      </c>
    </row>
    <row r="32" spans="7:20" x14ac:dyDescent="0.25">
      <c r="G32">
        <v>17</v>
      </c>
      <c r="H32" s="1">
        <f t="shared" si="0"/>
        <v>41360</v>
      </c>
      <c r="I32">
        <f>I31+COUNTIFS(issues[OPENED ON],H32,issues[TYPE],type,issues[PRIORITY],priority)</f>
        <v>23</v>
      </c>
      <c r="J32">
        <f>J31+COUNTIFS(issues[CLOSED ON],H32,issues[TYPE],type,issues[PRIORITY],priority)</f>
        <v>19</v>
      </c>
      <c r="N32" t="e">
        <f t="array" ref="N32">INDEX(issues[TYPE],MATCH(0,COUNTIF(N$15:N31, issues[TYPE]),0))</f>
        <v>#N/A</v>
      </c>
      <c r="O32" t="e">
        <f t="array" ref="O32">INDEX(issues[PRIORITY],MATCH(0,COUNTIF(O$15:O31,issues[PRIORITY]),0))</f>
        <v>#N/A</v>
      </c>
      <c r="S32" t="e">
        <f t="array" aca="1" ref="S32" ca="1">INDEX(typesUnsorted, MATCH(SMALL(COUNTIF(typesUnsorted, "&lt;"&amp;typesUnsorted), ROW(17:17)), COUNTIF(typesUnsorted, "&lt;"&amp;typesUnsorted), 0))</f>
        <v>#NUM!</v>
      </c>
      <c r="T32" t="e">
        <f t="array" aca="1" ref="T32" ca="1">INDEX(prioritiesUnsorted, MATCH(SMALL(COUNTIF(prioritiesUnsorted, "&lt;"&amp;prioritiesUnsorted), ROW(17:17)), COUNTIF(prioritiesUnsorted, "&lt;"&amp;prioritiesUnsorted), 0))</f>
        <v>#NUM!</v>
      </c>
    </row>
    <row r="33" spans="7:20" x14ac:dyDescent="0.25">
      <c r="G33">
        <v>18</v>
      </c>
      <c r="H33" s="1">
        <f t="shared" si="0"/>
        <v>41361</v>
      </c>
      <c r="I33">
        <f>I32+COUNTIFS(issues[OPENED ON],H33,issues[TYPE],type,issues[PRIORITY],priority)</f>
        <v>23</v>
      </c>
      <c r="J33">
        <f>J32+COUNTIFS(issues[CLOSED ON],H33,issues[TYPE],type,issues[PRIORITY],priority)</f>
        <v>22</v>
      </c>
      <c r="N33" t="e">
        <f t="array" ref="N33">INDEX(issues[TYPE],MATCH(0,COUNTIF(N$15:N32, issues[TYPE]),0))</f>
        <v>#N/A</v>
      </c>
      <c r="O33" t="e">
        <f t="array" ref="O33">INDEX(issues[PRIORITY],MATCH(0,COUNTIF(O$15:O32,issues[PRIORITY]),0))</f>
        <v>#N/A</v>
      </c>
      <c r="S33" t="e">
        <f t="array" aca="1" ref="S33" ca="1">INDEX(typesUnsorted, MATCH(SMALL(COUNTIF(typesUnsorted, "&lt;"&amp;typesUnsorted), ROW(18:18)), COUNTIF(typesUnsorted, "&lt;"&amp;typesUnsorted), 0))</f>
        <v>#NUM!</v>
      </c>
      <c r="T33" t="e">
        <f t="array" aca="1" ref="T33" ca="1">INDEX(prioritiesUnsorted, MATCH(SMALL(COUNTIF(prioritiesUnsorted, "&lt;"&amp;prioritiesUnsorted), ROW(18:18)), COUNTIF(prioritiesUnsorted, "&lt;"&amp;prioritiesUnsorted), 0))</f>
        <v>#NUM!</v>
      </c>
    </row>
    <row r="34" spans="7:20" x14ac:dyDescent="0.25">
      <c r="G34">
        <v>19</v>
      </c>
      <c r="H34" s="1">
        <f t="shared" si="0"/>
        <v>41362</v>
      </c>
      <c r="I34">
        <f>I33+COUNTIFS(issues[OPENED ON],H34,issues[TYPE],type,issues[PRIORITY],priority)</f>
        <v>25</v>
      </c>
      <c r="J34">
        <f>J33+COUNTIFS(issues[CLOSED ON],H34,issues[TYPE],type,issues[PRIORITY],priority)</f>
        <v>22</v>
      </c>
      <c r="N34" t="e">
        <f t="array" ref="N34">INDEX(issues[TYPE],MATCH(0,COUNTIF(N$15:N33, issues[TYPE]),0))</f>
        <v>#N/A</v>
      </c>
      <c r="O34" t="e">
        <f t="array" ref="O34">INDEX(issues[PRIORITY],MATCH(0,COUNTIF(O$15:O33,issues[PRIORITY]),0))</f>
        <v>#N/A</v>
      </c>
      <c r="S34" t="e">
        <f t="array" aca="1" ref="S34" ca="1">INDEX(typesUnsorted, MATCH(SMALL(COUNTIF(typesUnsorted, "&lt;"&amp;typesUnsorted), ROW(19:19)), COUNTIF(typesUnsorted, "&lt;"&amp;typesUnsorted), 0))</f>
        <v>#NUM!</v>
      </c>
      <c r="T34" t="e">
        <f t="array" aca="1" ref="T34" ca="1">INDEX(prioritiesUnsorted, MATCH(SMALL(COUNTIF(prioritiesUnsorted, "&lt;"&amp;prioritiesUnsorted), ROW(19:19)), COUNTIF(prioritiesUnsorted, "&lt;"&amp;prioritiesUnsorted), 0))</f>
        <v>#NUM!</v>
      </c>
    </row>
    <row r="35" spans="7:20" x14ac:dyDescent="0.25">
      <c r="G35">
        <v>20</v>
      </c>
      <c r="H35" s="1">
        <f t="shared" si="0"/>
        <v>41363</v>
      </c>
      <c r="I35">
        <f>I34+COUNTIFS(issues[OPENED ON],H35,issues[TYPE],type,issues[PRIORITY],priority)</f>
        <v>27</v>
      </c>
      <c r="J35">
        <f>J34+COUNTIFS(issues[CLOSED ON],H35,issues[TYPE],type,issues[PRIORITY],priority)</f>
        <v>24</v>
      </c>
      <c r="N35" t="e">
        <f t="array" ref="N35">INDEX(issues[TYPE],MATCH(0,COUNTIF(N$15:N34, issues[TYPE]),0))</f>
        <v>#N/A</v>
      </c>
      <c r="O35" t="e">
        <f t="array" ref="O35">INDEX(issues[PRIORITY],MATCH(0,COUNTIF(O$15:O34,issues[PRIORITY]),0))</f>
        <v>#N/A</v>
      </c>
      <c r="S35" t="e">
        <f t="array" aca="1" ref="S35" ca="1">INDEX(typesUnsorted, MATCH(SMALL(COUNTIF(typesUnsorted, "&lt;"&amp;typesUnsorted), ROW(20:20)), COUNTIF(typesUnsorted, "&lt;"&amp;typesUnsorted), 0))</f>
        <v>#NUM!</v>
      </c>
      <c r="T35" t="e">
        <f t="array" aca="1" ref="T35" ca="1">INDEX(prioritiesUnsorted, MATCH(SMALL(COUNTIF(prioritiesUnsorted, "&lt;"&amp;prioritiesUnsorted), ROW(20:20)), COUNTIF(prioritiesUnsorted, "&lt;"&amp;prioritiesUnsorted), 0))</f>
        <v>#NUM!</v>
      </c>
    </row>
    <row r="36" spans="7:20" x14ac:dyDescent="0.25">
      <c r="G36">
        <v>21</v>
      </c>
      <c r="H36" s="1">
        <f t="shared" si="0"/>
        <v>41364</v>
      </c>
      <c r="I36">
        <f>I35+COUNTIFS(issues[OPENED ON],H36,issues[TYPE],type,issues[PRIORITY],priority)</f>
        <v>27</v>
      </c>
      <c r="J36">
        <f>J35+COUNTIFS(issues[CLOSED ON],H36,issues[TYPE],type,issues[PRIORITY],priority)</f>
        <v>27</v>
      </c>
      <c r="N36" t="e">
        <f t="array" ref="N36">INDEX(issues[TYPE],MATCH(0,COUNTIF(N$15:N35, issues[TYPE]),0))</f>
        <v>#N/A</v>
      </c>
      <c r="O36" t="e">
        <f t="array" ref="O36">INDEX(issues[PRIORITY],MATCH(0,COUNTIF(O$15:O35,issues[PRIORITY]),0))</f>
        <v>#N/A</v>
      </c>
      <c r="S36" t="e">
        <f t="array" aca="1" ref="S36" ca="1">INDEX(typesUnsorted, MATCH(SMALL(COUNTIF(typesUnsorted, "&lt;"&amp;typesUnsorted), ROW(21:21)), COUNTIF(typesUnsorted, "&lt;"&amp;typesUnsorted), 0))</f>
        <v>#NUM!</v>
      </c>
      <c r="T36" t="e">
        <f t="array" aca="1" ref="T36" ca="1">INDEX(prioritiesUnsorted, MATCH(SMALL(COUNTIF(prioritiesUnsorted, "&lt;"&amp;prioritiesUnsorted), ROW(21:21)), COUNTIF(prioritiesUnsorted, "&lt;"&amp;prioritiesUnsorted), 0))</f>
        <v>#NUM!</v>
      </c>
    </row>
    <row r="37" spans="7:20" x14ac:dyDescent="0.25">
      <c r="G37">
        <v>22</v>
      </c>
      <c r="H37" s="1">
        <f t="shared" si="0"/>
        <v>41365</v>
      </c>
      <c r="I37">
        <f>I36+COUNTIFS(issues[OPENED ON],H37,issues[TYPE],type,issues[PRIORITY],priority)</f>
        <v>27</v>
      </c>
      <c r="J37">
        <f>J36+COUNTIFS(issues[CLOSED ON],H37,issues[TYPE],type,issues[PRIORITY],priority)</f>
        <v>27</v>
      </c>
      <c r="N37" t="e">
        <f t="array" ref="N37">INDEX(issues[TYPE],MATCH(0,COUNTIF(N$15:N36, issues[TYPE]),0))</f>
        <v>#N/A</v>
      </c>
      <c r="O37" t="e">
        <f t="array" ref="O37">INDEX(issues[PRIORITY],MATCH(0,COUNTIF(O$15:O36,issues[PRIORITY]),0))</f>
        <v>#N/A</v>
      </c>
      <c r="S37" t="e">
        <f t="array" aca="1" ref="S37" ca="1">INDEX(typesUnsorted, MATCH(SMALL(COUNTIF(typesUnsorted, "&lt;"&amp;typesUnsorted), ROW(22:22)), COUNTIF(typesUnsorted, "&lt;"&amp;typesUnsorted), 0))</f>
        <v>#NUM!</v>
      </c>
      <c r="T37" t="e">
        <f t="array" aca="1" ref="T37" ca="1">INDEX(prioritiesUnsorted, MATCH(SMALL(COUNTIF(prioritiesUnsorted, "&lt;"&amp;prioritiesUnsorted), ROW(22:22)), COUNTIF(prioritiesUnsorted, "&lt;"&amp;prioritiesUnsorted), 0))</f>
        <v>#NUM!</v>
      </c>
    </row>
    <row r="38" spans="7:20" x14ac:dyDescent="0.25">
      <c r="G38">
        <v>23</v>
      </c>
      <c r="H38" s="1">
        <f t="shared" si="0"/>
        <v>41366</v>
      </c>
      <c r="I38">
        <f>I37+COUNTIFS(issues[OPENED ON],H38,issues[TYPE],type,issues[PRIORITY],priority)</f>
        <v>27</v>
      </c>
      <c r="J38">
        <f>J37+COUNTIFS(issues[CLOSED ON],H38,issues[TYPE],type,issues[PRIORITY],priority)</f>
        <v>27</v>
      </c>
      <c r="N38" t="e">
        <f t="array" ref="N38">INDEX(issues[TYPE],MATCH(0,COUNTIF(N$15:N37, issues[TYPE]),0))</f>
        <v>#N/A</v>
      </c>
      <c r="O38" t="e">
        <f t="array" ref="O38">INDEX(issues[PRIORITY],MATCH(0,COUNTIF(O$15:O37,issues[PRIORITY]),0))</f>
        <v>#N/A</v>
      </c>
      <c r="S38" t="e">
        <f t="array" aca="1" ref="S38" ca="1">INDEX(typesUnsorted, MATCH(SMALL(COUNTIF(typesUnsorted, "&lt;"&amp;typesUnsorted), ROW(23:23)), COUNTIF(typesUnsorted, "&lt;"&amp;typesUnsorted), 0))</f>
        <v>#NUM!</v>
      </c>
      <c r="T38" t="e">
        <f t="array" aca="1" ref="T38" ca="1">INDEX(prioritiesUnsorted, MATCH(SMALL(COUNTIF(prioritiesUnsorted, "&lt;"&amp;prioritiesUnsorted), ROW(23:23)), COUNTIF(prioritiesUnsorted, "&lt;"&amp;prioritiesUnsorted), 0))</f>
        <v>#NUM!</v>
      </c>
    </row>
    <row r="39" spans="7:20" x14ac:dyDescent="0.25">
      <c r="G39">
        <v>24</v>
      </c>
      <c r="H39" s="1">
        <f t="shared" si="0"/>
        <v>41367</v>
      </c>
      <c r="I39">
        <f>I38+COUNTIFS(issues[OPENED ON],H39,issues[TYPE],type,issues[PRIORITY],priority)</f>
        <v>27</v>
      </c>
      <c r="J39">
        <f>J38+COUNTIFS(issues[CLOSED ON],H39,issues[TYPE],type,issues[PRIORITY],priority)</f>
        <v>27</v>
      </c>
      <c r="N39" t="e">
        <f t="array" ref="N39">INDEX(issues[TYPE],MATCH(0,COUNTIF(N$15:N38, issues[TYPE]),0))</f>
        <v>#N/A</v>
      </c>
      <c r="O39" t="e">
        <f t="array" ref="O39">INDEX(issues[PRIORITY],MATCH(0,COUNTIF(O$15:O38,issues[PRIORITY]),0))</f>
        <v>#N/A</v>
      </c>
      <c r="S39" t="e">
        <f t="array" aca="1" ref="S39" ca="1">INDEX(typesUnsorted, MATCH(SMALL(COUNTIF(typesUnsorted, "&lt;"&amp;typesUnsorted), ROW(24:24)), COUNTIF(typesUnsorted, "&lt;"&amp;typesUnsorted), 0))</f>
        <v>#NUM!</v>
      </c>
      <c r="T39" t="e">
        <f t="array" aca="1" ref="T39" ca="1">INDEX(prioritiesUnsorted, MATCH(SMALL(COUNTIF(prioritiesUnsorted, "&lt;"&amp;prioritiesUnsorted), ROW(24:24)), COUNTIF(prioritiesUnsorted, "&lt;"&amp;prioritiesUnsorted), 0))</f>
        <v>#NUM!</v>
      </c>
    </row>
    <row r="40" spans="7:20" x14ac:dyDescent="0.25">
      <c r="G40">
        <v>25</v>
      </c>
      <c r="H40" s="1">
        <f t="shared" si="0"/>
        <v>41368</v>
      </c>
      <c r="I40">
        <f>I39+COUNTIFS(issues[OPENED ON],H40,issues[TYPE],type,issues[PRIORITY],priority)</f>
        <v>27</v>
      </c>
      <c r="J40">
        <f>J39+COUNTIFS(issues[CLOSED ON],H40,issues[TYPE],type,issues[PRIORITY],priority)</f>
        <v>27</v>
      </c>
      <c r="N40" t="e">
        <f t="array" ref="N40">INDEX(issues[TYPE],MATCH(0,COUNTIF(N$15:N39, issues[TYPE]),0))</f>
        <v>#N/A</v>
      </c>
      <c r="O40" t="e">
        <f t="array" ref="O40">INDEX(issues[PRIORITY],MATCH(0,COUNTIF(O$15:O39,issues[PRIORITY]),0))</f>
        <v>#N/A</v>
      </c>
      <c r="S40" t="e">
        <f t="array" aca="1" ref="S40" ca="1">INDEX(typesUnsorted, MATCH(SMALL(COUNTIF(typesUnsorted, "&lt;"&amp;typesUnsorted), ROW(25:25)), COUNTIF(typesUnsorted, "&lt;"&amp;typesUnsorted), 0))</f>
        <v>#NUM!</v>
      </c>
      <c r="T40" t="e">
        <f t="array" aca="1" ref="T40" ca="1">INDEX(prioritiesUnsorted, MATCH(SMALL(COUNTIF(prioritiesUnsorted, "&lt;"&amp;prioritiesUnsorted), ROW(25:25)), COUNTIF(prioritiesUnsorted, "&lt;"&amp;prioritiesUnsorted), 0))</f>
        <v>#NUM!</v>
      </c>
    </row>
    <row r="41" spans="7:20" x14ac:dyDescent="0.25">
      <c r="G41">
        <v>26</v>
      </c>
      <c r="H41" s="1">
        <f t="shared" si="0"/>
        <v>41369</v>
      </c>
      <c r="I41">
        <f>I40+COUNTIFS(issues[OPENED ON],H41,issues[TYPE],type,issues[PRIORITY],priority)</f>
        <v>27</v>
      </c>
      <c r="J41">
        <f>J40+COUNTIFS(issues[CLOSED ON],H41,issues[TYPE],type,issues[PRIORITY],priority)</f>
        <v>27</v>
      </c>
      <c r="N41" t="e">
        <f t="array" ref="N41">INDEX(issues[TYPE],MATCH(0,COUNTIF(N$15:N40, issues[TYPE]),0))</f>
        <v>#N/A</v>
      </c>
      <c r="O41" t="e">
        <f t="array" ref="O41">INDEX(issues[PRIORITY],MATCH(0,COUNTIF(O$15:O40,issues[PRIORITY]),0))</f>
        <v>#N/A</v>
      </c>
      <c r="S41" t="e">
        <f t="array" aca="1" ref="S41" ca="1">INDEX(typesUnsorted, MATCH(SMALL(COUNTIF(typesUnsorted, "&lt;"&amp;typesUnsorted), ROW(26:26)), COUNTIF(typesUnsorted, "&lt;"&amp;typesUnsorted), 0))</f>
        <v>#NUM!</v>
      </c>
      <c r="T41" t="e">
        <f t="array" aca="1" ref="T41" ca="1">INDEX(prioritiesUnsorted, MATCH(SMALL(COUNTIF(prioritiesUnsorted, "&lt;"&amp;prioritiesUnsorted), ROW(26:26)), COUNTIF(prioritiesUnsorted, "&lt;"&amp;prioritiesUnsorted), 0))</f>
        <v>#NUM!</v>
      </c>
    </row>
    <row r="42" spans="7:20" x14ac:dyDescent="0.25">
      <c r="G42">
        <v>27</v>
      </c>
      <c r="H42" s="1">
        <f t="shared" si="0"/>
        <v>41370</v>
      </c>
      <c r="I42">
        <f>I41+COUNTIFS(issues[OPENED ON],H42,issues[TYPE],type,issues[PRIORITY],priority)</f>
        <v>27</v>
      </c>
      <c r="J42">
        <f>J41+COUNTIFS(issues[CLOSED ON],H42,issues[TYPE],type,issues[PRIORITY],priority)</f>
        <v>27</v>
      </c>
      <c r="N42" t="e">
        <f t="array" ref="N42">INDEX(issues[TYPE],MATCH(0,COUNTIF(N$15:N41, issues[TYPE]),0))</f>
        <v>#N/A</v>
      </c>
      <c r="O42" t="e">
        <f t="array" ref="O42">INDEX(issues[PRIORITY],MATCH(0,COUNTIF(O$15:O41,issues[PRIORITY]),0))</f>
        <v>#N/A</v>
      </c>
      <c r="S42" t="e">
        <f t="array" aca="1" ref="S42" ca="1">INDEX(typesUnsorted, MATCH(SMALL(COUNTIF(typesUnsorted, "&lt;"&amp;typesUnsorted), ROW(27:27)), COUNTIF(typesUnsorted, "&lt;"&amp;typesUnsorted), 0))</f>
        <v>#NUM!</v>
      </c>
      <c r="T42" t="e">
        <f t="array" aca="1" ref="T42" ca="1">INDEX(prioritiesUnsorted, MATCH(SMALL(COUNTIF(prioritiesUnsorted, "&lt;"&amp;prioritiesUnsorted), ROW(27:27)), COUNTIF(prioritiesUnsorted, "&lt;"&amp;prioritiesUnsorted), 0))</f>
        <v>#NUM!</v>
      </c>
    </row>
    <row r="43" spans="7:20" x14ac:dyDescent="0.25">
      <c r="G43">
        <v>28</v>
      </c>
      <c r="H43" s="1">
        <f t="shared" si="0"/>
        <v>41371</v>
      </c>
      <c r="I43">
        <f>I42+COUNTIFS(issues[OPENED ON],H43,issues[TYPE],type,issues[PRIORITY],priority)</f>
        <v>27</v>
      </c>
      <c r="J43">
        <f>J42+COUNTIFS(issues[CLOSED ON],H43,issues[TYPE],type,issues[PRIORITY],priority)</f>
        <v>27</v>
      </c>
      <c r="N43" t="e">
        <f t="array" ref="N43">INDEX(issues[TYPE],MATCH(0,COUNTIF(N$15:N42, issues[TYPE]),0))</f>
        <v>#N/A</v>
      </c>
      <c r="O43" t="e">
        <f t="array" ref="O43">INDEX(issues[PRIORITY],MATCH(0,COUNTIF(O$15:O42,issues[PRIORITY]),0))</f>
        <v>#N/A</v>
      </c>
      <c r="S43" t="e">
        <f t="array" aca="1" ref="S43" ca="1">INDEX(typesUnsorted, MATCH(SMALL(COUNTIF(typesUnsorted, "&lt;"&amp;typesUnsorted), ROW(28:28)), COUNTIF(typesUnsorted, "&lt;"&amp;typesUnsorted), 0))</f>
        <v>#NUM!</v>
      </c>
      <c r="T43" t="e">
        <f t="array" aca="1" ref="T43" ca="1">INDEX(prioritiesUnsorted, MATCH(SMALL(COUNTIF(prioritiesUnsorted, "&lt;"&amp;prioritiesUnsorted), ROW(28:28)), COUNTIF(prioritiesUnsorted, "&lt;"&amp;prioritiesUnsorted), 0))</f>
        <v>#NUM!</v>
      </c>
    </row>
    <row r="44" spans="7:20" x14ac:dyDescent="0.25">
      <c r="G44">
        <v>29</v>
      </c>
      <c r="H44" s="1">
        <f t="shared" si="0"/>
        <v>41372</v>
      </c>
      <c r="I44">
        <f>I43+COUNTIFS(issues[OPENED ON],H44,issues[TYPE],type,issues[PRIORITY],priority)</f>
        <v>27</v>
      </c>
      <c r="J44">
        <f>J43+COUNTIFS(issues[CLOSED ON],H44,issues[TYPE],type,issues[PRIORITY],priority)</f>
        <v>27</v>
      </c>
      <c r="N44" t="e">
        <f t="array" ref="N44">INDEX(issues[TYPE],MATCH(0,COUNTIF(N$15:N43, issues[TYPE]),0))</f>
        <v>#N/A</v>
      </c>
      <c r="O44" t="e">
        <f t="array" ref="O44">INDEX(issues[PRIORITY],MATCH(0,COUNTIF(O$15:O43,issues[PRIORITY]),0))</f>
        <v>#N/A</v>
      </c>
      <c r="S44" t="e">
        <f t="array" aca="1" ref="S44" ca="1">INDEX(typesUnsorted, MATCH(SMALL(COUNTIF(typesUnsorted, "&lt;"&amp;typesUnsorted), ROW(29:29)), COUNTIF(typesUnsorted, "&lt;"&amp;typesUnsorted), 0))</f>
        <v>#NUM!</v>
      </c>
      <c r="T44" t="e">
        <f t="array" aca="1" ref="T44" ca="1">INDEX(prioritiesUnsorted, MATCH(SMALL(COUNTIF(prioritiesUnsorted, "&lt;"&amp;prioritiesUnsorted), ROW(29:29)), COUNTIF(prioritiesUnsorted, "&lt;"&amp;prioritiesUnsorted), 0))</f>
        <v>#NUM!</v>
      </c>
    </row>
    <row r="45" spans="7:20" x14ac:dyDescent="0.25">
      <c r="G45">
        <v>30</v>
      </c>
      <c r="H45" s="1">
        <f t="shared" si="0"/>
        <v>41373</v>
      </c>
      <c r="I45">
        <f>I44+COUNTIFS(issues[OPENED ON],H45,issues[TYPE],type,issues[PRIORITY],priority)</f>
        <v>27</v>
      </c>
      <c r="J45">
        <f>J44+COUNTIFS(issues[CLOSED ON],H45,issues[TYPE],type,issues[PRIORITY],priority)</f>
        <v>27</v>
      </c>
      <c r="N45" t="e">
        <f t="array" ref="N45">INDEX(issues[TYPE],MATCH(0,COUNTIF(N$15:N44, issues[TYPE]),0))</f>
        <v>#N/A</v>
      </c>
      <c r="O45" t="e">
        <f t="array" ref="O45">INDEX(issues[PRIORITY],MATCH(0,COUNTIF(O$15:O44,issues[PRIORITY]),0))</f>
        <v>#N/A</v>
      </c>
      <c r="S45" t="e">
        <f t="array" aca="1" ref="S45" ca="1">INDEX(typesUnsorted, MATCH(SMALL(COUNTIF(typesUnsorted, "&lt;"&amp;typesUnsorted), ROW(30:30)), COUNTIF(typesUnsorted, "&lt;"&amp;typesUnsorted), 0))</f>
        <v>#NUM!</v>
      </c>
      <c r="T45" t="e">
        <f t="array" aca="1" ref="T45" ca="1">INDEX(prioritiesUnsorted, MATCH(SMALL(COUNTIF(prioritiesUnsorted, "&lt;"&amp;prioritiesUnsorted), ROW(30:30)), COUNTIF(prioritiesUnsorted, "&lt;"&amp;prioritiesUnsorted), 0))</f>
        <v>#NUM!</v>
      </c>
    </row>
    <row r="46" spans="7:20" x14ac:dyDescent="0.25">
      <c r="G46">
        <v>31</v>
      </c>
      <c r="H46" s="1">
        <f t="shared" si="0"/>
        <v>41374</v>
      </c>
      <c r="I46">
        <f>I45+COUNTIFS(issues[OPENED ON],H46,issues[TYPE],type,issues[PRIORITY],priority)</f>
        <v>27</v>
      </c>
      <c r="J46">
        <f>J45+COUNTIFS(issues[CLOSED ON],H46,issues[TYPE],type,issues[PRIORITY],priority)</f>
        <v>27</v>
      </c>
    </row>
    <row r="47" spans="7:20" x14ac:dyDescent="0.25">
      <c r="G47">
        <v>32</v>
      </c>
      <c r="H47" s="1">
        <f t="shared" si="0"/>
        <v>41375</v>
      </c>
      <c r="I47">
        <f>I46+COUNTIFS(issues[OPENED ON],H47,issues[TYPE],type,issues[PRIORITY],priority)</f>
        <v>27</v>
      </c>
      <c r="J47">
        <f>J46+COUNTIFS(issues[CLOSED ON],H47,issues[TYPE],type,issues[PRIORITY],priority)</f>
        <v>27</v>
      </c>
    </row>
    <row r="48" spans="7:20" x14ac:dyDescent="0.25">
      <c r="G48">
        <v>33</v>
      </c>
      <c r="H48" s="1">
        <f t="shared" ref="H48:H79" si="1">keydate-days+G48</f>
        <v>41376</v>
      </c>
      <c r="I48">
        <f>I47+COUNTIFS(issues[OPENED ON],H48,issues[TYPE],type,issues[PRIORITY],priority)</f>
        <v>27</v>
      </c>
      <c r="J48">
        <f>J47+COUNTIFS(issues[CLOSED ON],H48,issues[TYPE],type,issues[PRIORITY],priority)</f>
        <v>27</v>
      </c>
    </row>
    <row r="49" spans="7:10" x14ac:dyDescent="0.25">
      <c r="G49">
        <v>34</v>
      </c>
      <c r="H49" s="1">
        <f t="shared" si="1"/>
        <v>41377</v>
      </c>
      <c r="I49">
        <f>I48+COUNTIFS(issues[OPENED ON],H49,issues[TYPE],type,issues[PRIORITY],priority)</f>
        <v>27</v>
      </c>
      <c r="J49">
        <f>J48+COUNTIFS(issues[CLOSED ON],H49,issues[TYPE],type,issues[PRIORITY],priority)</f>
        <v>27</v>
      </c>
    </row>
    <row r="50" spans="7:10" x14ac:dyDescent="0.25">
      <c r="G50">
        <v>35</v>
      </c>
      <c r="H50" s="1">
        <f t="shared" si="1"/>
        <v>41378</v>
      </c>
      <c r="I50">
        <f>I49+COUNTIFS(issues[OPENED ON],H50,issues[TYPE],type,issues[PRIORITY],priority)</f>
        <v>27</v>
      </c>
      <c r="J50">
        <f>J49+COUNTIFS(issues[CLOSED ON],H50,issues[TYPE],type,issues[PRIORITY],priority)</f>
        <v>27</v>
      </c>
    </row>
    <row r="51" spans="7:10" x14ac:dyDescent="0.25">
      <c r="G51">
        <v>36</v>
      </c>
      <c r="H51" s="1">
        <f t="shared" si="1"/>
        <v>41379</v>
      </c>
      <c r="I51">
        <f>I50+COUNTIFS(issues[OPENED ON],H51,issues[TYPE],type,issues[PRIORITY],priority)</f>
        <v>27</v>
      </c>
      <c r="J51">
        <f>J50+COUNTIFS(issues[CLOSED ON],H51,issues[TYPE],type,issues[PRIORITY],priority)</f>
        <v>27</v>
      </c>
    </row>
    <row r="52" spans="7:10" x14ac:dyDescent="0.25">
      <c r="G52">
        <v>37</v>
      </c>
      <c r="H52" s="1">
        <f t="shared" si="1"/>
        <v>41380</v>
      </c>
      <c r="I52">
        <f>I51+COUNTIFS(issues[OPENED ON],H52,issues[TYPE],type,issues[PRIORITY],priority)</f>
        <v>27</v>
      </c>
      <c r="J52">
        <f>J51+COUNTIFS(issues[CLOSED ON],H52,issues[TYPE],type,issues[PRIORITY],priority)</f>
        <v>27</v>
      </c>
    </row>
    <row r="53" spans="7:10" x14ac:dyDescent="0.25">
      <c r="G53">
        <v>38</v>
      </c>
      <c r="H53" s="1">
        <f t="shared" si="1"/>
        <v>41381</v>
      </c>
      <c r="I53">
        <f>I52+COUNTIFS(issues[OPENED ON],H53,issues[TYPE],type,issues[PRIORITY],priority)</f>
        <v>27</v>
      </c>
      <c r="J53">
        <f>J52+COUNTIFS(issues[CLOSED ON],H53,issues[TYPE],type,issues[PRIORITY],priority)</f>
        <v>27</v>
      </c>
    </row>
    <row r="54" spans="7:10" x14ac:dyDescent="0.25">
      <c r="G54">
        <v>39</v>
      </c>
      <c r="H54" s="1">
        <f t="shared" si="1"/>
        <v>41382</v>
      </c>
      <c r="I54">
        <f>I53+COUNTIFS(issues[OPENED ON],H54,issues[TYPE],type,issues[PRIORITY],priority)</f>
        <v>27</v>
      </c>
      <c r="J54">
        <f>J53+COUNTIFS(issues[CLOSED ON],H54,issues[TYPE],type,issues[PRIORITY],priority)</f>
        <v>27</v>
      </c>
    </row>
    <row r="55" spans="7:10" x14ac:dyDescent="0.25">
      <c r="G55">
        <v>40</v>
      </c>
      <c r="H55" s="1">
        <f t="shared" si="1"/>
        <v>41383</v>
      </c>
      <c r="I55">
        <f>I54+COUNTIFS(issues[OPENED ON],H55,issues[TYPE],type,issues[PRIORITY],priority)</f>
        <v>27</v>
      </c>
      <c r="J55">
        <f>J54+COUNTIFS(issues[CLOSED ON],H55,issues[TYPE],type,issues[PRIORITY],priority)</f>
        <v>27</v>
      </c>
    </row>
    <row r="56" spans="7:10" x14ac:dyDescent="0.25">
      <c r="G56">
        <v>41</v>
      </c>
      <c r="H56" s="1">
        <f t="shared" si="1"/>
        <v>41384</v>
      </c>
      <c r="I56">
        <f>I55+COUNTIFS(issues[OPENED ON],H56,issues[TYPE],type,issues[PRIORITY],priority)</f>
        <v>27</v>
      </c>
      <c r="J56">
        <f>J55+COUNTIFS(issues[CLOSED ON],H56,issues[TYPE],type,issues[PRIORITY],priority)</f>
        <v>27</v>
      </c>
    </row>
    <row r="57" spans="7:10" x14ac:dyDescent="0.25">
      <c r="G57">
        <v>42</v>
      </c>
      <c r="H57" s="1">
        <f t="shared" si="1"/>
        <v>41385</v>
      </c>
      <c r="I57">
        <f>I56+COUNTIFS(issues[OPENED ON],H57,issues[TYPE],type,issues[PRIORITY],priority)</f>
        <v>27</v>
      </c>
      <c r="J57">
        <f>J56+COUNTIFS(issues[CLOSED ON],H57,issues[TYPE],type,issues[PRIORITY],priority)</f>
        <v>27</v>
      </c>
    </row>
    <row r="58" spans="7:10" x14ac:dyDescent="0.25">
      <c r="G58">
        <v>43</v>
      </c>
      <c r="H58" s="1">
        <f t="shared" si="1"/>
        <v>41386</v>
      </c>
      <c r="I58">
        <f>I57+COUNTIFS(issues[OPENED ON],H58,issues[TYPE],type,issues[PRIORITY],priority)</f>
        <v>27</v>
      </c>
      <c r="J58">
        <f>J57+COUNTIFS(issues[CLOSED ON],H58,issues[TYPE],type,issues[PRIORITY],priority)</f>
        <v>27</v>
      </c>
    </row>
    <row r="59" spans="7:10" x14ac:dyDescent="0.25">
      <c r="G59">
        <v>44</v>
      </c>
      <c r="H59" s="1">
        <f t="shared" si="1"/>
        <v>41387</v>
      </c>
      <c r="I59">
        <f>I58+COUNTIFS(issues[OPENED ON],H59,issues[TYPE],type,issues[PRIORITY],priority)</f>
        <v>27</v>
      </c>
      <c r="J59">
        <f>J58+COUNTIFS(issues[CLOSED ON],H59,issues[TYPE],type,issues[PRIORITY],priority)</f>
        <v>27</v>
      </c>
    </row>
    <row r="60" spans="7:10" x14ac:dyDescent="0.25">
      <c r="G60">
        <v>45</v>
      </c>
      <c r="H60" s="1">
        <f t="shared" si="1"/>
        <v>41388</v>
      </c>
      <c r="I60">
        <f>I59+COUNTIFS(issues[OPENED ON],H60,issues[TYPE],type,issues[PRIORITY],priority)</f>
        <v>27</v>
      </c>
      <c r="J60">
        <f>J59+COUNTIFS(issues[CLOSED ON],H60,issues[TYPE],type,issues[PRIORITY],priority)</f>
        <v>27</v>
      </c>
    </row>
    <row r="61" spans="7:10" x14ac:dyDescent="0.25">
      <c r="G61">
        <v>46</v>
      </c>
      <c r="H61" s="1">
        <f t="shared" si="1"/>
        <v>41389</v>
      </c>
      <c r="I61">
        <f>I60+COUNTIFS(issues[OPENED ON],H61,issues[TYPE],type,issues[PRIORITY],priority)</f>
        <v>27</v>
      </c>
      <c r="J61">
        <f>J60+COUNTIFS(issues[CLOSED ON],H61,issues[TYPE],type,issues[PRIORITY],priority)</f>
        <v>27</v>
      </c>
    </row>
    <row r="62" spans="7:10" x14ac:dyDescent="0.25">
      <c r="G62">
        <v>47</v>
      </c>
      <c r="H62" s="1">
        <f t="shared" si="1"/>
        <v>41390</v>
      </c>
      <c r="I62">
        <f>I61+COUNTIFS(issues[OPENED ON],H62,issues[TYPE],type,issues[PRIORITY],priority)</f>
        <v>27</v>
      </c>
      <c r="J62">
        <f>J61+COUNTIFS(issues[CLOSED ON],H62,issues[TYPE],type,issues[PRIORITY],priority)</f>
        <v>27</v>
      </c>
    </row>
    <row r="63" spans="7:10" x14ac:dyDescent="0.25">
      <c r="G63">
        <v>48</v>
      </c>
      <c r="H63" s="1">
        <f t="shared" si="1"/>
        <v>41391</v>
      </c>
      <c r="I63">
        <f>I62+COUNTIFS(issues[OPENED ON],H63,issues[TYPE],type,issues[PRIORITY],priority)</f>
        <v>27</v>
      </c>
      <c r="J63">
        <f>J62+COUNTIFS(issues[CLOSED ON],H63,issues[TYPE],type,issues[PRIORITY],priority)</f>
        <v>27</v>
      </c>
    </row>
    <row r="64" spans="7:10" x14ac:dyDescent="0.25">
      <c r="G64">
        <v>49</v>
      </c>
      <c r="H64" s="1">
        <f t="shared" si="1"/>
        <v>41392</v>
      </c>
      <c r="I64">
        <f>I63+COUNTIFS(issues[OPENED ON],H64,issues[TYPE],type,issues[PRIORITY],priority)</f>
        <v>27</v>
      </c>
      <c r="J64">
        <f>J63+COUNTIFS(issues[CLOSED ON],H64,issues[TYPE],type,issues[PRIORITY],priority)</f>
        <v>27</v>
      </c>
    </row>
    <row r="65" spans="7:10" x14ac:dyDescent="0.25">
      <c r="G65">
        <v>50</v>
      </c>
      <c r="H65" s="1">
        <f t="shared" si="1"/>
        <v>41393</v>
      </c>
      <c r="I65">
        <f>I64+COUNTIFS(issues[OPENED ON],H65,issues[TYPE],type,issues[PRIORITY],priority)</f>
        <v>27</v>
      </c>
      <c r="J65">
        <f>J64+COUNTIFS(issues[CLOSED ON],H65,issues[TYPE],type,issues[PRIORITY],priority)</f>
        <v>27</v>
      </c>
    </row>
    <row r="66" spans="7:10" x14ac:dyDescent="0.25">
      <c r="G66">
        <v>51</v>
      </c>
      <c r="H66" s="1">
        <f t="shared" si="1"/>
        <v>41394</v>
      </c>
      <c r="I66">
        <f>I65+COUNTIFS(issues[OPENED ON],H66,issues[TYPE],type,issues[PRIORITY],priority)</f>
        <v>27</v>
      </c>
      <c r="J66">
        <f>J65+COUNTIFS(issues[CLOSED ON],H66,issues[TYPE],type,issues[PRIORITY],priority)</f>
        <v>27</v>
      </c>
    </row>
    <row r="67" spans="7:10" x14ac:dyDescent="0.25">
      <c r="G67">
        <v>52</v>
      </c>
      <c r="H67" s="1">
        <f t="shared" si="1"/>
        <v>41395</v>
      </c>
      <c r="I67">
        <f>I66+COUNTIFS(issues[OPENED ON],H67,issues[TYPE],type,issues[PRIORITY],priority)</f>
        <v>27</v>
      </c>
      <c r="J67">
        <f>J66+COUNTIFS(issues[CLOSED ON],H67,issues[TYPE],type,issues[PRIORITY],priority)</f>
        <v>27</v>
      </c>
    </row>
    <row r="68" spans="7:10" x14ac:dyDescent="0.25">
      <c r="G68">
        <v>53</v>
      </c>
      <c r="H68" s="1">
        <f t="shared" si="1"/>
        <v>41396</v>
      </c>
      <c r="I68">
        <f>I67+COUNTIFS(issues[OPENED ON],H68,issues[TYPE],type,issues[PRIORITY],priority)</f>
        <v>27</v>
      </c>
      <c r="J68">
        <f>J67+COUNTIFS(issues[CLOSED ON],H68,issues[TYPE],type,issues[PRIORITY],priority)</f>
        <v>27</v>
      </c>
    </row>
    <row r="69" spans="7:10" x14ac:dyDescent="0.25">
      <c r="G69">
        <v>54</v>
      </c>
      <c r="H69" s="1">
        <f t="shared" si="1"/>
        <v>41397</v>
      </c>
      <c r="I69">
        <f>I68+COUNTIFS(issues[OPENED ON],H69,issues[TYPE],type,issues[PRIORITY],priority)</f>
        <v>27</v>
      </c>
      <c r="J69">
        <f>J68+COUNTIFS(issues[CLOSED ON],H69,issues[TYPE],type,issues[PRIORITY],priority)</f>
        <v>27</v>
      </c>
    </row>
    <row r="70" spans="7:10" x14ac:dyDescent="0.25">
      <c r="G70">
        <v>55</v>
      </c>
      <c r="H70" s="1">
        <f t="shared" si="1"/>
        <v>41398</v>
      </c>
      <c r="I70">
        <f>I69+COUNTIFS(issues[OPENED ON],H70,issues[TYPE],type,issues[PRIORITY],priority)</f>
        <v>27</v>
      </c>
      <c r="J70">
        <f>J69+COUNTIFS(issues[CLOSED ON],H70,issues[TYPE],type,issues[PRIORITY],priority)</f>
        <v>27</v>
      </c>
    </row>
    <row r="71" spans="7:10" x14ac:dyDescent="0.25">
      <c r="G71">
        <v>56</v>
      </c>
      <c r="H71" s="1">
        <f t="shared" si="1"/>
        <v>41399</v>
      </c>
      <c r="I71">
        <f>I70+COUNTIFS(issues[OPENED ON],H71,issues[TYPE],type,issues[PRIORITY],priority)</f>
        <v>27</v>
      </c>
      <c r="J71">
        <f>J70+COUNTIFS(issues[CLOSED ON],H71,issues[TYPE],type,issues[PRIORITY],priority)</f>
        <v>27</v>
      </c>
    </row>
    <row r="72" spans="7:10" x14ac:dyDescent="0.25">
      <c r="G72">
        <v>57</v>
      </c>
      <c r="H72" s="1">
        <f t="shared" si="1"/>
        <v>41400</v>
      </c>
      <c r="I72">
        <f>I71+COUNTIFS(issues[OPENED ON],H72,issues[TYPE],type,issues[PRIORITY],priority)</f>
        <v>27</v>
      </c>
      <c r="J72">
        <f>J71+COUNTIFS(issues[CLOSED ON],H72,issues[TYPE],type,issues[PRIORITY],priority)</f>
        <v>27</v>
      </c>
    </row>
    <row r="73" spans="7:10" x14ac:dyDescent="0.25">
      <c r="G73">
        <v>58</v>
      </c>
      <c r="H73" s="1">
        <f t="shared" si="1"/>
        <v>41401</v>
      </c>
      <c r="I73">
        <f>I72+COUNTIFS(issues[OPENED ON],H73,issues[TYPE],type,issues[PRIORITY],priority)</f>
        <v>27</v>
      </c>
      <c r="J73">
        <f>J72+COUNTIFS(issues[CLOSED ON],H73,issues[TYPE],type,issues[PRIORITY],priority)</f>
        <v>27</v>
      </c>
    </row>
    <row r="74" spans="7:10" x14ac:dyDescent="0.25">
      <c r="G74">
        <v>59</v>
      </c>
      <c r="H74" s="1">
        <f t="shared" si="1"/>
        <v>41402</v>
      </c>
      <c r="I74">
        <f>I73+COUNTIFS(issues[OPENED ON],H74,issues[TYPE],type,issues[PRIORITY],priority)</f>
        <v>27</v>
      </c>
      <c r="J74">
        <f>J73+COUNTIFS(issues[CLOSED ON],H74,issues[TYPE],type,issues[PRIORITY],priority)</f>
        <v>27</v>
      </c>
    </row>
    <row r="75" spans="7:10" x14ac:dyDescent="0.25">
      <c r="G75">
        <v>60</v>
      </c>
      <c r="H75" s="1">
        <f t="shared" si="1"/>
        <v>41403</v>
      </c>
      <c r="I75">
        <f>I74+COUNTIFS(issues[OPENED ON],H75,issues[TYPE],type,issues[PRIORITY],priority)</f>
        <v>27</v>
      </c>
      <c r="J75">
        <f>J74+COUNTIFS(issues[CLOSED ON],H75,issues[TYPE],type,issues[PRIORITY],priority)</f>
        <v>27</v>
      </c>
    </row>
    <row r="76" spans="7:10" x14ac:dyDescent="0.25">
      <c r="G76">
        <v>61</v>
      </c>
      <c r="H76" s="1">
        <f t="shared" si="1"/>
        <v>41404</v>
      </c>
      <c r="I76">
        <f>I75+COUNTIFS(issues[OPENED ON],H76,issues[TYPE],type,issues[PRIORITY],priority)</f>
        <v>27</v>
      </c>
      <c r="J76">
        <f>J75+COUNTIFS(issues[CLOSED ON],H76,issues[TYPE],type,issues[PRIORITY],priority)</f>
        <v>27</v>
      </c>
    </row>
    <row r="77" spans="7:10" x14ac:dyDescent="0.25">
      <c r="G77">
        <v>62</v>
      </c>
      <c r="H77" s="1">
        <f t="shared" si="1"/>
        <v>41405</v>
      </c>
      <c r="I77">
        <f>I76+COUNTIFS(issues[OPENED ON],H77,issues[TYPE],type,issues[PRIORITY],priority)</f>
        <v>27</v>
      </c>
      <c r="J77">
        <f>J76+COUNTIFS(issues[CLOSED ON],H77,issues[TYPE],type,issues[PRIORITY],priority)</f>
        <v>27</v>
      </c>
    </row>
    <row r="78" spans="7:10" x14ac:dyDescent="0.25">
      <c r="G78">
        <v>63</v>
      </c>
      <c r="H78" s="1">
        <f t="shared" si="1"/>
        <v>41406</v>
      </c>
      <c r="I78">
        <f>I77+COUNTIFS(issues[OPENED ON],H78,issues[TYPE],type,issues[PRIORITY],priority)</f>
        <v>27</v>
      </c>
      <c r="J78">
        <f>J77+COUNTIFS(issues[CLOSED ON],H78,issues[TYPE],type,issues[PRIORITY],priority)</f>
        <v>27</v>
      </c>
    </row>
    <row r="79" spans="7:10" x14ac:dyDescent="0.25">
      <c r="G79">
        <v>64</v>
      </c>
      <c r="H79" s="1">
        <f t="shared" si="1"/>
        <v>41407</v>
      </c>
      <c r="I79">
        <f>I78+COUNTIFS(issues[OPENED ON],H79,issues[TYPE],type,issues[PRIORITY],priority)</f>
        <v>27</v>
      </c>
      <c r="J79">
        <f>J78+COUNTIFS(issues[CLOSED ON],H79,issues[TYPE],type,issues[PRIORITY],priority)</f>
        <v>27</v>
      </c>
    </row>
    <row r="80" spans="7:10" x14ac:dyDescent="0.25">
      <c r="G80">
        <v>65</v>
      </c>
      <c r="H80" s="1">
        <f>keydate-days+G80</f>
        <v>41408</v>
      </c>
      <c r="I80">
        <f>I79+COUNTIFS(issues[OPENED ON],H80,issues[TYPE],type,issues[PRIORITY],priority)</f>
        <v>27</v>
      </c>
      <c r="J80">
        <f>J79+COUNTIFS(issues[CLOSED ON],H80,issues[TYPE],type,issues[PRIORITY],priority)</f>
        <v>27</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tabSelected="1" topLeftCell="A7" workbookViewId="0">
      <selection activeCell="A15" sqref="A15:XFD15"/>
    </sheetView>
  </sheetViews>
  <sheetFormatPr defaultRowHeight="15.75" x14ac:dyDescent="0.25"/>
  <cols>
    <col min="1" max="1" width="15.75" style="1" customWidth="1"/>
    <col min="2" max="2" width="58.5" customWidth="1"/>
  </cols>
  <sheetData>
    <row r="1" spans="1:2" x14ac:dyDescent="0.25">
      <c r="A1" s="27" t="s">
        <v>73</v>
      </c>
      <c r="B1" s="28" t="s">
        <v>74</v>
      </c>
    </row>
    <row r="2" spans="1:2" ht="255" customHeight="1" x14ac:dyDescent="0.25">
      <c r="A2" s="27">
        <v>41359</v>
      </c>
      <c r="B2" s="29" t="s">
        <v>109</v>
      </c>
    </row>
    <row r="3" spans="1:2" x14ac:dyDescent="0.25">
      <c r="A3" s="27"/>
      <c r="B3" s="28"/>
    </row>
    <row r="4" spans="1:2" x14ac:dyDescent="0.25">
      <c r="A4" s="27"/>
      <c r="B4" s="28"/>
    </row>
    <row r="5" spans="1:2" ht="209.25" customHeight="1" x14ac:dyDescent="0.25">
      <c r="A5" s="27">
        <v>41362</v>
      </c>
      <c r="B5" s="29" t="s">
        <v>86</v>
      </c>
    </row>
    <row r="7" spans="1:2" ht="219" customHeight="1" x14ac:dyDescent="0.25">
      <c r="A7" s="1">
        <v>41366</v>
      </c>
      <c r="B7" s="14" t="s">
        <v>108</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67E3DB8E-9661-4D6A-AA19-1DC733EE782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7</vt:i4>
      </vt:variant>
    </vt:vector>
  </HeadingPairs>
  <TitlesOfParts>
    <vt:vector size="10" baseType="lpstr">
      <vt:lpstr>Issue Tracker</vt:lpstr>
      <vt:lpstr>calculations</vt:lpstr>
      <vt:lpstr>MilesStone</vt:lpstr>
      <vt:lpstr>days</vt:lpstr>
      <vt:lpstr>keydate</vt:lpstr>
      <vt:lpstr>maxdate</vt:lpstr>
      <vt:lpstr>mindate</vt:lpstr>
      <vt:lpstr>'Issue Tracker'!Print_Area</vt:lpstr>
      <vt:lpstr>priority</vt:lpstr>
      <vt:lpstr>type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Dell user</cp:lastModifiedBy>
  <dcterms:created xsi:type="dcterms:W3CDTF">2013-01-14T02:54:26Z</dcterms:created>
  <dcterms:modified xsi:type="dcterms:W3CDTF">2013-04-01T00:35:23Z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TC037840019991</vt:lpwstr>
  </property>
</Properties>
</file>