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545" documentId="11_F4E8253A5862CF77A8F99DD7CF2528E3B0454409" xr6:coauthVersionLast="47" xr6:coauthVersionMax="47" xr10:uidLastSave="{35F91B0F-AA93-4119-B65A-5A88371EFC63}"/>
  <bookViews>
    <workbookView xWindow="0" yWindow="0" windowWidth="0" windowHeight="0" xr2:uid="{00000000-000D-0000-FFFF-FFFF00000000}"/>
  </bookViews>
  <sheets>
    <sheet name="Hoja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5" i="1"/>
  <c r="B14" i="1"/>
  <c r="I12" i="1"/>
  <c r="K12" i="1" s="1"/>
  <c r="H12" i="1"/>
  <c r="B22" i="1" s="1"/>
  <c r="E12" i="1"/>
  <c r="A12" i="1"/>
  <c r="B12" i="1" s="1"/>
  <c r="K11" i="1"/>
  <c r="I11" i="1"/>
  <c r="J11" i="1" s="1"/>
  <c r="H11" i="1"/>
  <c r="D22" i="1" s="1"/>
  <c r="A11" i="1"/>
  <c r="B11" i="1" s="1"/>
  <c r="I10" i="1"/>
  <c r="J10" i="1" s="1"/>
  <c r="H10" i="1"/>
  <c r="F22" i="1" s="1"/>
  <c r="A10" i="1"/>
  <c r="B10" i="1" s="1"/>
  <c r="K9" i="1"/>
  <c r="I9" i="1"/>
  <c r="J9" i="1" s="1"/>
  <c r="H9" i="1"/>
  <c r="H22" i="1" s="1"/>
  <c r="A9" i="1"/>
  <c r="B9" i="1" s="1"/>
  <c r="K8" i="1"/>
  <c r="J8" i="1"/>
  <c r="H8" i="1"/>
  <c r="J22" i="1" s="1"/>
  <c r="B8" i="1"/>
  <c r="K7" i="1"/>
  <c r="I7" i="1"/>
  <c r="J7" i="1" s="1"/>
  <c r="H7" i="1"/>
  <c r="L22" i="1" s="1"/>
  <c r="A7" i="1"/>
  <c r="B7" i="1" s="1"/>
  <c r="K6" i="1"/>
  <c r="I6" i="1"/>
  <c r="J6" i="1" s="1"/>
  <c r="H6" i="1"/>
  <c r="N22" i="1" s="1"/>
  <c r="A6" i="1"/>
  <c r="B6" i="1" s="1"/>
  <c r="K5" i="1"/>
  <c r="I5" i="1"/>
  <c r="J5" i="1" s="1"/>
  <c r="H5" i="1"/>
  <c r="P22" i="1" s="1"/>
  <c r="A5" i="1"/>
  <c r="B5" i="1" s="1"/>
  <c r="K4" i="1"/>
  <c r="I4" i="1"/>
  <c r="J4" i="1" s="1"/>
  <c r="H4" i="1"/>
  <c r="R22" i="1" s="1"/>
  <c r="B4" i="1"/>
  <c r="I3" i="1"/>
  <c r="A3" i="1"/>
  <c r="B3" i="1" s="1"/>
  <c r="J2" i="1"/>
  <c r="K2" i="1" s="1"/>
  <c r="H2" i="1"/>
  <c r="V22" i="1" s="1"/>
  <c r="F2" i="1"/>
  <c r="C2" i="1"/>
  <c r="G2" i="1" l="1"/>
  <c r="E2" i="1"/>
  <c r="F3" i="1"/>
  <c r="C3" i="1"/>
  <c r="J3" i="1"/>
  <c r="F4" i="1"/>
  <c r="C4" i="1"/>
  <c r="F5" i="1"/>
  <c r="C5" i="1"/>
  <c r="F6" i="1"/>
  <c r="C6" i="1"/>
  <c r="F7" i="1"/>
  <c r="C7" i="1"/>
  <c r="F8" i="1"/>
  <c r="C8" i="1"/>
  <c r="F9" i="1"/>
  <c r="C9" i="1"/>
  <c r="F10" i="1"/>
  <c r="C10" i="1"/>
  <c r="F11" i="1"/>
  <c r="C11" i="1"/>
  <c r="F12" i="1"/>
  <c r="C12" i="1"/>
  <c r="G12" i="1" s="1"/>
  <c r="G11" i="1" l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H3" i="1"/>
  <c r="T22" i="1" s="1"/>
  <c r="K3" i="1"/>
  <c r="G3" i="1"/>
  <c r="E3" i="1"/>
</calcChain>
</file>

<file path=xl/sharedStrings.xml><?xml version="1.0" encoding="utf-8"?>
<sst xmlns="http://schemas.openxmlformats.org/spreadsheetml/2006/main" count="49" uniqueCount="18">
  <si>
    <t>Fracción molar (agua)</t>
  </si>
  <si>
    <t>Masa teorica agua con 100% OH</t>
  </si>
  <si>
    <t>Masa teórica OH 100%</t>
  </si>
  <si>
    <t>Fracción molar real (agua)</t>
  </si>
  <si>
    <t xml:space="preserve">Masa Agua </t>
  </si>
  <si>
    <t>Masa alcohol 96%</t>
  </si>
  <si>
    <t>Masa Real agua</t>
  </si>
  <si>
    <t>Masa real OH</t>
  </si>
  <si>
    <t>Masa total</t>
  </si>
  <si>
    <t>Masa Total</t>
  </si>
  <si>
    <t>Densidad Molar agua</t>
  </si>
  <si>
    <t>Densidad Molar alcohol</t>
  </si>
  <si>
    <t>Puerza mezcla</t>
  </si>
  <si>
    <t>Densidad molar alcohol</t>
  </si>
  <si>
    <t>Densidad molar agua</t>
  </si>
  <si>
    <t>Fracción molar</t>
  </si>
  <si>
    <t>Temperatura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</si>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</sst>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#,##0.000"/>
    <numFmt numFmtId="167" formatCode="#,##0.00000"/>
    <numFmt numFmtId="168" formatCode="#,##0.0000"/>
    <numFmt numFmtId="169" formatCode="0.0000"/>
  </numFmts>
  <fonts count="2">
    <font>
      <sz val="10"/>
      <color rgb="FF000000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2" fontId="0" fillId="0" borderId="4" xfId="0" applyNumberFormat="1" applyBorder="1"/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4" xfId="0" applyNumberFormat="1" applyBorder="1"/>
    <xf numFmtId="165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7" xfId="0" applyBorder="1" applyAlignment="1">
      <alignment horizontal="center"/>
    </xf>
    <xf numFmtId="166" fontId="0" fillId="0" borderId="7" xfId="0" applyNumberFormat="1" applyBorder="1"/>
    <xf numFmtId="166" fontId="0" fillId="0" borderId="8" xfId="0" applyNumberFormat="1" applyBorder="1"/>
    <xf numFmtId="0" fontId="0" fillId="0" borderId="9" xfId="0" applyBorder="1"/>
    <xf numFmtId="0" fontId="0" fillId="0" borderId="5" xfId="0" applyBorder="1"/>
    <xf numFmtId="167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 applyAlignment="1">
      <alignment horizontal="right"/>
    </xf>
    <xf numFmtId="0" fontId="0" fillId="0" borderId="10" xfId="0" applyBorder="1"/>
    <xf numFmtId="166" fontId="0" fillId="0" borderId="10" xfId="0" applyNumberFormat="1" applyBorder="1"/>
    <xf numFmtId="0" fontId="0" fillId="0" borderId="6" xfId="0" applyBorder="1"/>
    <xf numFmtId="0" fontId="0" fillId="0" borderId="11" xfId="0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l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1'!$B$24:$B$33</c:f>
              <c:numCache>
                <c:formatCode>General</c:formatCode>
                <c:ptCount val="10"/>
                <c:pt idx="0">
                  <c:v>0.99119999999999997</c:v>
                </c:pt>
                <c:pt idx="1">
                  <c:v>0.99139999999999995</c:v>
                </c:pt>
                <c:pt idx="2">
                  <c:v>0.99160000000000004</c:v>
                </c:pt>
                <c:pt idx="3">
                  <c:v>0.99180000000000001</c:v>
                </c:pt>
                <c:pt idx="4">
                  <c:v>0.9919</c:v>
                </c:pt>
                <c:pt idx="5">
                  <c:v>0.99209999999999998</c:v>
                </c:pt>
                <c:pt idx="6">
                  <c:v>0.99219999999999997</c:v>
                </c:pt>
                <c:pt idx="7">
                  <c:v>0.99229999999999996</c:v>
                </c:pt>
                <c:pt idx="8">
                  <c:v>0.99239999999999995</c:v>
                </c:pt>
                <c:pt idx="9">
                  <c:v>0.99250000000000005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B-4641-9734-081857DE285A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1'!$D$24:$D$33</c:f>
              <c:numCache>
                <c:formatCode>General</c:formatCode>
                <c:ptCount val="10"/>
                <c:pt idx="3">
                  <c:v>0.96609999999999996</c:v>
                </c:pt>
                <c:pt idx="4">
                  <c:v>0.96650000000000003</c:v>
                </c:pt>
                <c:pt idx="5">
                  <c:v>0.96679999999999999</c:v>
                </c:pt>
                <c:pt idx="6" formatCode="0.0000">
                  <c:v>0.96699999999999997</c:v>
                </c:pt>
                <c:pt idx="7">
                  <c:v>0.96730000000000005</c:v>
                </c:pt>
                <c:pt idx="8">
                  <c:v>0.96760000000000002</c:v>
                </c:pt>
                <c:pt idx="9">
                  <c:v>0.9677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AB-4641-9734-081857DE285A}"/>
            </c:ext>
          </c:extLst>
        </c:ser>
        <c:ser>
          <c:idx val="4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1'!$F$24:$F$33</c:f>
              <c:numCache>
                <c:formatCode>General</c:formatCode>
                <c:ptCount val="10"/>
                <c:pt idx="2">
                  <c:v>0.93459999999999999</c:v>
                </c:pt>
                <c:pt idx="3">
                  <c:v>0.93500000000000005</c:v>
                </c:pt>
                <c:pt idx="4">
                  <c:v>0.93530000000000002</c:v>
                </c:pt>
                <c:pt idx="5">
                  <c:v>0.93569999999999998</c:v>
                </c:pt>
                <c:pt idx="6">
                  <c:v>0.93600000000000005</c:v>
                </c:pt>
                <c:pt idx="7">
                  <c:v>0.93630000000000002</c:v>
                </c:pt>
                <c:pt idx="8">
                  <c:v>0.93669999999999998</c:v>
                </c:pt>
                <c:pt idx="9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AB-4641-9734-081857DE285A}"/>
            </c:ext>
          </c:extLst>
        </c:ser>
        <c:ser>
          <c:idx val="6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1'!$H$24:$H$33</c:f>
              <c:numCache>
                <c:formatCode>General</c:formatCode>
                <c:ptCount val="10"/>
                <c:pt idx="2">
                  <c:v>0.9103</c:v>
                </c:pt>
                <c:pt idx="3">
                  <c:v>0.91069999999999995</c:v>
                </c:pt>
                <c:pt idx="4">
                  <c:v>0.91120000000000001</c:v>
                </c:pt>
                <c:pt idx="5">
                  <c:v>0.91159999999999997</c:v>
                </c:pt>
                <c:pt idx="6">
                  <c:v>0.91200000000000003</c:v>
                </c:pt>
                <c:pt idx="7">
                  <c:v>0.91249999999999998</c:v>
                </c:pt>
                <c:pt idx="8">
                  <c:v>0.91310000000000002</c:v>
                </c:pt>
                <c:pt idx="9">
                  <c:v>0.91349999999999998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AB-4641-9734-081857DE285A}"/>
            </c:ext>
          </c:extLst>
        </c:ser>
        <c:ser>
          <c:idx val="8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1'!$J$24:$J$33</c:f>
              <c:numCache>
                <c:formatCode>General</c:formatCode>
                <c:ptCount val="10"/>
                <c:pt idx="2">
                  <c:v>0.88680000000000003</c:v>
                </c:pt>
                <c:pt idx="3">
                  <c:v>0.88719999999999999</c:v>
                </c:pt>
                <c:pt idx="4">
                  <c:v>0.88780000000000003</c:v>
                </c:pt>
                <c:pt idx="5">
                  <c:v>0.88819999999999999</c:v>
                </c:pt>
                <c:pt idx="6">
                  <c:v>0.88870000000000005</c:v>
                </c:pt>
                <c:pt idx="7">
                  <c:v>0.8891</c:v>
                </c:pt>
                <c:pt idx="8">
                  <c:v>0.88949999999999996</c:v>
                </c:pt>
                <c:pt idx="9">
                  <c:v>0.88990000000000002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AB-4641-9734-081857DE285A}"/>
            </c:ext>
          </c:extLst>
        </c:ser>
        <c:ser>
          <c:idx val="10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1'!$L$24:$L$33</c:f>
              <c:numCache>
                <c:formatCode>General</c:formatCode>
                <c:ptCount val="10"/>
                <c:pt idx="1">
                  <c:v>0.86529999999999996</c:v>
                </c:pt>
                <c:pt idx="2">
                  <c:v>0.86570000000000003</c:v>
                </c:pt>
                <c:pt idx="3">
                  <c:v>0.86609999999999998</c:v>
                </c:pt>
                <c:pt idx="4">
                  <c:v>0.86650000000000005</c:v>
                </c:pt>
                <c:pt idx="5">
                  <c:v>0.86699999999999999</c:v>
                </c:pt>
                <c:pt idx="6">
                  <c:v>0.86750000000000005</c:v>
                </c:pt>
                <c:pt idx="7">
                  <c:v>0.86809999999999998</c:v>
                </c:pt>
                <c:pt idx="8">
                  <c:v>0.86860000000000004</c:v>
                </c:pt>
                <c:pt idx="9">
                  <c:v>0.86909999999999998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9AB-4641-9734-081857DE285A}"/>
            </c:ext>
          </c:extLst>
        </c:ser>
        <c:ser>
          <c:idx val="12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1'!$N$24:$N$33</c:f>
              <c:numCache>
                <c:formatCode>General</c:formatCode>
                <c:ptCount val="10"/>
                <c:pt idx="0">
                  <c:v>0.84930000000000005</c:v>
                </c:pt>
                <c:pt idx="1">
                  <c:v>0.84970000000000001</c:v>
                </c:pt>
                <c:pt idx="2">
                  <c:v>0.85019999999999996</c:v>
                </c:pt>
                <c:pt idx="3">
                  <c:v>0.8508</c:v>
                </c:pt>
                <c:pt idx="4">
                  <c:v>0.85109999999999997</c:v>
                </c:pt>
                <c:pt idx="5">
                  <c:v>0.85150000000000003</c:v>
                </c:pt>
                <c:pt idx="6">
                  <c:v>0.85189999999999999</c:v>
                </c:pt>
                <c:pt idx="7">
                  <c:v>0.85229999999999995</c:v>
                </c:pt>
                <c:pt idx="8">
                  <c:v>0.85270000000000001</c:v>
                </c:pt>
                <c:pt idx="9">
                  <c:v>0.85329999999999995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9AB-4641-9734-081857DE285A}"/>
            </c:ext>
          </c:extLst>
        </c:ser>
        <c:ser>
          <c:idx val="14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1'!$P$24:$P$33</c:f>
              <c:numCache>
                <c:formatCode>General</c:formatCode>
                <c:ptCount val="10"/>
                <c:pt idx="4">
                  <c:v>0.83720000000000006</c:v>
                </c:pt>
                <c:pt idx="5">
                  <c:v>0.8377</c:v>
                </c:pt>
                <c:pt idx="6">
                  <c:v>0.83809999999999996</c:v>
                </c:pt>
                <c:pt idx="7">
                  <c:v>0.83860000000000001</c:v>
                </c:pt>
                <c:pt idx="8">
                  <c:v>0.83909999999999996</c:v>
                </c:pt>
                <c:pt idx="9">
                  <c:v>0.83960000000000001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9AB-4641-9734-081857DE285A}"/>
            </c:ext>
          </c:extLst>
        </c:ser>
        <c:ser>
          <c:idx val="16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1'!$R$24:$R$33</c:f>
              <c:numCache>
                <c:formatCode>General</c:formatCode>
                <c:ptCount val="10"/>
                <c:pt idx="5">
                  <c:v>0.82450000000000001</c:v>
                </c:pt>
                <c:pt idx="6">
                  <c:v>0.82499999999999996</c:v>
                </c:pt>
                <c:pt idx="7">
                  <c:v>0.82540000000000002</c:v>
                </c:pt>
                <c:pt idx="8">
                  <c:v>0.82579999999999998</c:v>
                </c:pt>
                <c:pt idx="9">
                  <c:v>0.82620000000000005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9AB-4641-9734-081857DE285A}"/>
            </c:ext>
          </c:extLst>
        </c:ser>
        <c:ser>
          <c:idx val="18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1'!$T$24:$T$33</c:f>
              <c:numCache>
                <c:formatCode>General</c:formatCode>
                <c:ptCount val="10"/>
                <c:pt idx="1">
                  <c:v>0.81069999999999998</c:v>
                </c:pt>
                <c:pt idx="2">
                  <c:v>0.81130000000000002</c:v>
                </c:pt>
                <c:pt idx="3">
                  <c:v>0.81169999999999998</c:v>
                </c:pt>
                <c:pt idx="4">
                  <c:v>0.81210000000000004</c:v>
                </c:pt>
                <c:pt idx="5">
                  <c:v>0.81259999999999999</c:v>
                </c:pt>
                <c:pt idx="6">
                  <c:v>0.81310000000000004</c:v>
                </c:pt>
                <c:pt idx="7">
                  <c:v>0.8135</c:v>
                </c:pt>
                <c:pt idx="8">
                  <c:v>0.81399999999999995</c:v>
                </c:pt>
                <c:pt idx="9">
                  <c:v>0.8145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9AB-4641-9734-081857DE285A}"/>
            </c:ext>
          </c:extLst>
        </c:ser>
        <c:ser>
          <c:idx val="2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'Hoja 1'!$A$24:$A$33</c:f>
              <c:numCache>
                <c:formatCode>General</c:formatCode>
                <c:ptCount val="10"/>
                <c:pt idx="0">
                  <c:v>31</c:v>
                </c:pt>
                <c:pt idx="1">
                  <c:v>30.5</c:v>
                </c:pt>
                <c:pt idx="2">
                  <c:v>30</c:v>
                </c:pt>
                <c:pt idx="3">
                  <c:v>29.5</c:v>
                </c:pt>
                <c:pt idx="4">
                  <c:v>29</c:v>
                </c:pt>
                <c:pt idx="5">
                  <c:v>28.5</c:v>
                </c:pt>
                <c:pt idx="6">
                  <c:v>28</c:v>
                </c:pt>
                <c:pt idx="7">
                  <c:v>27.5</c:v>
                </c:pt>
                <c:pt idx="8">
                  <c:v>27</c:v>
                </c:pt>
                <c:pt idx="9">
                  <c:v>26.5</c:v>
                </c:pt>
              </c:numCache>
            </c:numRef>
          </c:xVal>
          <c:yVal>
            <c:numRef>
              <c:f>'Hoja 1'!$V$24:$V$33</c:f>
              <c:numCache>
                <c:formatCode>General</c:formatCode>
                <c:ptCount val="10"/>
                <c:pt idx="1">
                  <c:v>0.80110000000000003</c:v>
                </c:pt>
                <c:pt idx="2">
                  <c:v>0.8014</c:v>
                </c:pt>
                <c:pt idx="3">
                  <c:v>0.80179999999999996</c:v>
                </c:pt>
                <c:pt idx="4">
                  <c:v>0.80210000000000004</c:v>
                </c:pt>
                <c:pt idx="5">
                  <c:v>0.80249999999999999</c:v>
                </c:pt>
                <c:pt idx="6">
                  <c:v>0.80289999999999995</c:v>
                </c:pt>
                <c:pt idx="7">
                  <c:v>0.80330000000000001</c:v>
                </c:pt>
                <c:pt idx="8">
                  <c:v>0.80359999999999998</c:v>
                </c:pt>
                <c:pt idx="9">
                  <c:v>0.80410000000000004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9AB-4641-9734-081857DE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086471"/>
        <c:axId val="2007309399"/>
      </c:scatterChart>
      <c:valAx>
        <c:axId val="991086471"/>
        <c:scaling>
          <c:orientation val="minMax"/>
          <c:max val="31.5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09399"/>
        <c:crosses val="autoZero"/>
        <c:crossBetween val="midCat"/>
        <c:majorUnit val="0.5"/>
      </c:valAx>
      <c:valAx>
        <c:axId val="2007309399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86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36</xdr:row>
      <xdr:rowOff>19050</xdr:rowOff>
    </xdr:from>
    <xdr:to>
      <xdr:col>9</xdr:col>
      <xdr:colOff>104775</xdr:colOff>
      <xdr:row>58</xdr:row>
      <xdr:rowOff>66675</xdr:rowOff>
    </xdr:to>
    <xdr:graphicFrame macro="">
      <xdr:nvGraphicFramePr>
        <xdr:cNvPr id="53" name="Gráfica 5">
          <a:extLst>
            <a:ext uri="{FF2B5EF4-FFF2-40B4-BE49-F238E27FC236}">
              <a16:creationId xmlns:a16="http://schemas.microsoft.com/office/drawing/2014/main" id="{63849AB3-3EA5-F037-964E-AB0F3DB1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5"/>
  <sheetViews>
    <sheetView tabSelected="1" topLeftCell="B22" workbookViewId="0">
      <selection activeCell="M65" sqref="M65"/>
    </sheetView>
  </sheetViews>
  <sheetFormatPr defaultColWidth="12.5703125" defaultRowHeight="15.75" customHeight="1"/>
  <cols>
    <col min="1" max="1" width="18.42578125" customWidth="1"/>
    <col min="2" max="2" width="25.42578125" customWidth="1"/>
    <col min="3" max="3" width="18.28515625" customWidth="1"/>
    <col min="4" max="4" width="17.85546875" customWidth="1"/>
    <col min="5" max="5" width="21" customWidth="1"/>
    <col min="6" max="6" width="14.7109375" customWidth="1"/>
    <col min="7" max="7" width="19.140625" customWidth="1"/>
    <col min="8" max="8" width="20.42578125" customWidth="1"/>
    <col min="11" max="11" width="14.85546875" customWidth="1"/>
    <col min="12" max="12" width="16.140625" customWidth="1"/>
    <col min="13" max="13" width="14.42578125" customWidth="1"/>
    <col min="14" max="14" width="15.7109375" customWidth="1"/>
  </cols>
  <sheetData>
    <row r="1" spans="1:11" ht="12.75">
      <c r="A1" s="1" t="s">
        <v>0</v>
      </c>
      <c r="B1" s="2" t="s">
        <v>1</v>
      </c>
      <c r="C1" s="3" t="s">
        <v>2</v>
      </c>
      <c r="E1" s="1" t="s">
        <v>3</v>
      </c>
      <c r="F1" s="2" t="s">
        <v>4</v>
      </c>
      <c r="G1" s="2" t="s">
        <v>5</v>
      </c>
      <c r="H1" s="1" t="s">
        <v>3</v>
      </c>
      <c r="I1" t="s">
        <v>6</v>
      </c>
      <c r="J1" t="s">
        <v>7</v>
      </c>
      <c r="K1" s="4" t="s">
        <v>8</v>
      </c>
    </row>
    <row r="2" spans="1:11" ht="12.75">
      <c r="A2" s="5">
        <v>0</v>
      </c>
      <c r="B2">
        <v>0</v>
      </c>
      <c r="C2" s="4">
        <f>20</f>
        <v>20</v>
      </c>
      <c r="E2" s="6">
        <f t="shared" ref="E2:E11" si="0">1-1/(1+($B$16/$B$15)*((B2/(C2*$B$17))+(((1-$B$17)*$B$19)/($B$17*$B$18))))</f>
        <v>0.11877048422009118</v>
      </c>
      <c r="F2">
        <f t="shared" ref="F2:G2" si="1">B2</f>
        <v>0</v>
      </c>
      <c r="G2" s="7">
        <f t="shared" si="1"/>
        <v>20</v>
      </c>
      <c r="H2" s="6">
        <f t="shared" ref="H2:H11" si="2">1-1/(1+($B$16/$B$15)*((I2/(J2*$B$17))+(((1-$B$17)*$B$19)/($B$17*$B$18))))</f>
        <v>0.11877048422009118</v>
      </c>
      <c r="I2">
        <v>0</v>
      </c>
      <c r="J2" s="8">
        <f>19.993</f>
        <v>19.992999999999999</v>
      </c>
      <c r="K2" s="4">
        <f t="shared" ref="K2:K3" si="3">SUM(I2:J2)</f>
        <v>19.992999999999999</v>
      </c>
    </row>
    <row r="3" spans="1:11" ht="12.75">
      <c r="A3" s="5">
        <f>0.1</f>
        <v>0.1</v>
      </c>
      <c r="B3" s="9">
        <f t="shared" ref="B3:B12" si="4">$B$14*(($B$16/$B$15)*(1/A3-1)+1)^(-1)</f>
        <v>0.83279678909244081</v>
      </c>
      <c r="C3" s="10">
        <f t="shared" ref="C3:C12" si="5">20-B3</f>
        <v>19.167203210907559</v>
      </c>
      <c r="E3" s="6">
        <f t="shared" si="0"/>
        <v>0.20033195253620095</v>
      </c>
      <c r="F3" s="11">
        <f t="shared" ref="F3:G3" si="6">B3</f>
        <v>0.83279678909244081</v>
      </c>
      <c r="G3" s="12">
        <f t="shared" si="6"/>
        <v>19.167203210907559</v>
      </c>
      <c r="H3" s="6">
        <f t="shared" si="2"/>
        <v>0.20034693472811693</v>
      </c>
      <c r="I3" s="13">
        <f>0.833</f>
        <v>0.83299999999999996</v>
      </c>
      <c r="J3" s="13">
        <f>20.001-I3</f>
        <v>19.168000000000003</v>
      </c>
      <c r="K3" s="14">
        <f t="shared" si="3"/>
        <v>20.001000000000001</v>
      </c>
    </row>
    <row r="4" spans="1:11" ht="12.75">
      <c r="A4" s="5">
        <v>0.2</v>
      </c>
      <c r="B4" s="9">
        <f t="shared" si="4"/>
        <v>1.7810875271039444</v>
      </c>
      <c r="C4" s="10">
        <f t="shared" si="5"/>
        <v>18.218912472896054</v>
      </c>
      <c r="E4" s="6">
        <f t="shared" si="0"/>
        <v>0.28325421814705953</v>
      </c>
      <c r="F4" s="11">
        <f t="shared" ref="F4:G4" si="7">B4</f>
        <v>1.7810875271039444</v>
      </c>
      <c r="G4" s="12">
        <f t="shared" si="7"/>
        <v>18.218912472896054</v>
      </c>
      <c r="H4" s="6">
        <f t="shared" si="2"/>
        <v>0.28277646258577149</v>
      </c>
      <c r="I4" s="13">
        <f>1.78</f>
        <v>1.78</v>
      </c>
      <c r="J4" s="13">
        <f t="shared" ref="J4:J11" si="8">K4-I4</f>
        <v>18.273</v>
      </c>
      <c r="K4" s="14">
        <f>20.053</f>
        <v>20.053000000000001</v>
      </c>
    </row>
    <row r="5" spans="1:11" ht="12.75">
      <c r="A5" s="5">
        <f>0.3</f>
        <v>0.3</v>
      </c>
      <c r="B5" s="9">
        <f t="shared" si="4"/>
        <v>2.8706876880564676</v>
      </c>
      <c r="C5" s="10">
        <f t="shared" si="5"/>
        <v>17.129312311943533</v>
      </c>
      <c r="E5" s="6">
        <f t="shared" si="0"/>
        <v>0.36757162350050399</v>
      </c>
      <c r="F5" s="11">
        <f t="shared" ref="F5:G5" si="9">B5</f>
        <v>2.8706876880564676</v>
      </c>
      <c r="G5" s="12">
        <f t="shared" si="9"/>
        <v>17.129312311943533</v>
      </c>
      <c r="H5" s="6">
        <f t="shared" si="2"/>
        <v>0.36824756336386111</v>
      </c>
      <c r="I5" s="13">
        <f>2.88</f>
        <v>2.88</v>
      </c>
      <c r="J5" s="13">
        <f t="shared" si="8"/>
        <v>17.12</v>
      </c>
      <c r="K5" s="14">
        <f>20</f>
        <v>20</v>
      </c>
    </row>
    <row r="6" spans="1:11" ht="12.75">
      <c r="A6" s="5">
        <f>0.4</f>
        <v>0.4</v>
      </c>
      <c r="B6" s="9">
        <f t="shared" si="4"/>
        <v>4.1357259182362593</v>
      </c>
      <c r="C6" s="10">
        <f t="shared" si="5"/>
        <v>15.864274081763741</v>
      </c>
      <c r="E6" s="6">
        <f t="shared" si="0"/>
        <v>0.45331967644883753</v>
      </c>
      <c r="F6" s="11">
        <f t="shared" ref="F6:G6" si="10">B6</f>
        <v>4.1357259182362593</v>
      </c>
      <c r="G6" s="12">
        <f t="shared" si="10"/>
        <v>15.864274081763741</v>
      </c>
      <c r="H6" s="6">
        <f t="shared" si="2"/>
        <v>0.45315816786733887</v>
      </c>
      <c r="I6" s="13">
        <f>4.134</f>
        <v>4.1340000000000003</v>
      </c>
      <c r="J6" s="13">
        <f t="shared" si="8"/>
        <v>15.870000000000001</v>
      </c>
      <c r="K6" s="4">
        <f>20.004</f>
        <v>20.004000000000001</v>
      </c>
    </row>
    <row r="7" spans="1:11" ht="12.75">
      <c r="A7" s="5">
        <f>0.5</f>
        <v>0.5</v>
      </c>
      <c r="B7" s="9">
        <f t="shared" si="4"/>
        <v>5.6222833074927658</v>
      </c>
      <c r="C7" s="10">
        <f t="shared" si="5"/>
        <v>14.377716692507235</v>
      </c>
      <c r="E7" s="6">
        <f t="shared" si="0"/>
        <v>0.54053510010653305</v>
      </c>
      <c r="F7" s="11">
        <f t="shared" ref="F7:G7" si="11">B7</f>
        <v>5.6222833074927658</v>
      </c>
      <c r="G7" s="12">
        <f t="shared" si="11"/>
        <v>14.377716692507235</v>
      </c>
      <c r="H7" s="6">
        <f t="shared" si="2"/>
        <v>0.54180164655930885</v>
      </c>
      <c r="I7" s="13">
        <f>5.647</f>
        <v>5.6470000000000002</v>
      </c>
      <c r="J7" s="13">
        <f t="shared" si="8"/>
        <v>14.357999999999999</v>
      </c>
      <c r="K7" s="4">
        <f>20.005</f>
        <v>20.004999999999999</v>
      </c>
    </row>
    <row r="8" spans="1:11" ht="12.75">
      <c r="A8" s="5">
        <v>0.6</v>
      </c>
      <c r="B8" s="9">
        <f t="shared" si="4"/>
        <v>7.394127912799215</v>
      </c>
      <c r="C8" s="10">
        <f t="shared" si="5"/>
        <v>12.605872087200785</v>
      </c>
      <c r="E8" s="6">
        <f t="shared" si="0"/>
        <v>0.6292558852896073</v>
      </c>
      <c r="F8" s="11">
        <f t="shared" ref="F8:G8" si="12">B8</f>
        <v>7.394127912799215</v>
      </c>
      <c r="G8" s="12">
        <f t="shared" si="12"/>
        <v>12.605872087200785</v>
      </c>
      <c r="H8" s="6">
        <f t="shared" si="2"/>
        <v>0.63057849330836269</v>
      </c>
      <c r="I8" s="13">
        <v>7.4340000000000002</v>
      </c>
      <c r="J8" s="13">
        <f t="shared" si="8"/>
        <v>12.596</v>
      </c>
      <c r="K8" s="15">
        <f>20.03</f>
        <v>20.03</v>
      </c>
    </row>
    <row r="9" spans="1:11" ht="12.75">
      <c r="A9" s="5">
        <f>0.7</f>
        <v>0.7</v>
      </c>
      <c r="B9" s="9">
        <f t="shared" si="4"/>
        <v>9.5421012711405275</v>
      </c>
      <c r="C9" s="10">
        <f t="shared" si="5"/>
        <v>10.457898728859472</v>
      </c>
      <c r="E9" s="6">
        <f t="shared" si="0"/>
        <v>0.71952134569398674</v>
      </c>
      <c r="F9" s="11">
        <f t="shared" ref="F9:G9" si="13">B9</f>
        <v>9.5421012711405275</v>
      </c>
      <c r="G9" s="12">
        <f t="shared" si="13"/>
        <v>10.457898728859472</v>
      </c>
      <c r="H9" s="6">
        <f t="shared" si="2"/>
        <v>0.71641059260367923</v>
      </c>
      <c r="I9" s="13">
        <f>9.57</f>
        <v>9.57</v>
      </c>
      <c r="J9" s="13">
        <f t="shared" si="8"/>
        <v>10.66</v>
      </c>
      <c r="K9" s="14">
        <f>20.23</f>
        <v>20.23</v>
      </c>
    </row>
    <row r="10" spans="1:11" ht="12.75">
      <c r="A10" s="5">
        <f>0.8</f>
        <v>0.8</v>
      </c>
      <c r="B10" s="9">
        <f t="shared" si="4"/>
        <v>12.200192464102601</v>
      </c>
      <c r="C10" s="10">
        <f t="shared" si="5"/>
        <v>7.7998075358973988</v>
      </c>
      <c r="E10" s="6">
        <f t="shared" si="0"/>
        <v>0.81137217598123468</v>
      </c>
      <c r="F10" s="11">
        <f t="shared" ref="F10:G10" si="14">B10</f>
        <v>12.200192464102601</v>
      </c>
      <c r="G10" s="12">
        <f t="shared" si="14"/>
        <v>7.7998075358973988</v>
      </c>
      <c r="H10" s="6">
        <f t="shared" si="2"/>
        <v>0.80871626740204594</v>
      </c>
      <c r="I10" s="13">
        <f>12.197</f>
        <v>12.196999999999999</v>
      </c>
      <c r="J10" s="13">
        <f t="shared" si="8"/>
        <v>7.9380000000000024</v>
      </c>
      <c r="K10" s="4">
        <v>20.135000000000002</v>
      </c>
    </row>
    <row r="11" spans="1:11" ht="12.75">
      <c r="A11" s="5">
        <f>0.9</f>
        <v>0.9</v>
      </c>
      <c r="B11" s="9">
        <f t="shared" si="4"/>
        <v>15.574607487760288</v>
      </c>
      <c r="C11" s="10">
        <f t="shared" si="5"/>
        <v>4.4253925122397124</v>
      </c>
      <c r="E11" s="6">
        <f t="shared" si="0"/>
        <v>0.90485051295194474</v>
      </c>
      <c r="F11" s="11">
        <f t="shared" ref="F11:G11" si="15">B11</f>
        <v>15.574607487760288</v>
      </c>
      <c r="G11" s="12">
        <f t="shared" si="15"/>
        <v>4.4253925122397124</v>
      </c>
      <c r="H11" s="6">
        <f t="shared" si="2"/>
        <v>0.91007338387881564</v>
      </c>
      <c r="I11" s="13">
        <f>15.8</f>
        <v>15.8</v>
      </c>
      <c r="J11" s="13">
        <f t="shared" si="8"/>
        <v>4.2149999999999999</v>
      </c>
      <c r="K11" s="4">
        <f>20.015</f>
        <v>20.015000000000001</v>
      </c>
    </row>
    <row r="12" spans="1:11" ht="12.75">
      <c r="A12" s="16">
        <f>1</f>
        <v>1</v>
      </c>
      <c r="B12" s="17">
        <f t="shared" si="4"/>
        <v>20</v>
      </c>
      <c r="C12" s="18">
        <f t="shared" si="5"/>
        <v>0</v>
      </c>
      <c r="E12" s="19">
        <f>1</f>
        <v>1</v>
      </c>
      <c r="F12" s="20">
        <f t="shared" ref="F12:G12" si="16">B12</f>
        <v>20</v>
      </c>
      <c r="G12" s="21">
        <f t="shared" si="16"/>
        <v>0</v>
      </c>
      <c r="H12" s="19">
        <f>1</f>
        <v>1</v>
      </c>
      <c r="I12" s="22">
        <f>20.08</f>
        <v>20.079999999999998</v>
      </c>
      <c r="J12" s="22">
        <v>0</v>
      </c>
      <c r="K12" s="23">
        <f>SUM(I12:J12)</f>
        <v>20.079999999999998</v>
      </c>
    </row>
    <row r="13" spans="1:11" ht="12.75">
      <c r="H13" s="11"/>
    </row>
    <row r="14" spans="1:11" ht="12.75">
      <c r="A14" s="1" t="s">
        <v>9</v>
      </c>
      <c r="B14" s="24">
        <f>20</f>
        <v>20</v>
      </c>
    </row>
    <row r="15" spans="1:11" ht="12.75">
      <c r="A15" s="25" t="s">
        <v>10</v>
      </c>
      <c r="B15" s="26">
        <f>18.01528</f>
        <v>18.015280000000001</v>
      </c>
    </row>
    <row r="16" spans="1:11" ht="12.75">
      <c r="A16" s="25" t="s">
        <v>11</v>
      </c>
      <c r="B16" s="27">
        <v>46.07</v>
      </c>
    </row>
    <row r="17" spans="1:22" ht="12.75">
      <c r="A17" s="25" t="s">
        <v>12</v>
      </c>
      <c r="B17" s="28">
        <f>0.96</f>
        <v>0.96</v>
      </c>
    </row>
    <row r="18" spans="1:22" ht="12.75">
      <c r="A18" s="25" t="s">
        <v>13</v>
      </c>
      <c r="B18" s="29">
        <f>0.789</f>
        <v>0.78900000000000003</v>
      </c>
    </row>
    <row r="19" spans="1:22" ht="12.75">
      <c r="A19" s="30" t="s">
        <v>14</v>
      </c>
      <c r="B19" s="31">
        <f>0.998</f>
        <v>0.998</v>
      </c>
    </row>
    <row r="22" spans="1:22" ht="12.75">
      <c r="A22" t="s">
        <v>15</v>
      </c>
      <c r="B22" s="11">
        <f>H12</f>
        <v>1</v>
      </c>
      <c r="C22" t="s">
        <v>15</v>
      </c>
      <c r="D22" s="11">
        <f>H11</f>
        <v>0.91007338387881564</v>
      </c>
      <c r="E22" t="s">
        <v>15</v>
      </c>
      <c r="F22" s="11">
        <f>H10</f>
        <v>0.80871626740204594</v>
      </c>
      <c r="G22" t="s">
        <v>15</v>
      </c>
      <c r="H22" s="11">
        <f>H9</f>
        <v>0.71641059260367923</v>
      </c>
      <c r="I22" t="s">
        <v>15</v>
      </c>
      <c r="J22" s="11">
        <f>H8</f>
        <v>0.63057849330836269</v>
      </c>
      <c r="K22" t="s">
        <v>15</v>
      </c>
      <c r="L22" s="11">
        <f>H7</f>
        <v>0.54180164655930885</v>
      </c>
      <c r="M22" t="s">
        <v>15</v>
      </c>
      <c r="N22" s="11">
        <f>H6</f>
        <v>0.45315816786733887</v>
      </c>
      <c r="O22" t="s">
        <v>15</v>
      </c>
      <c r="P22" s="11">
        <f>H5</f>
        <v>0.36824756336386111</v>
      </c>
      <c r="Q22" t="s">
        <v>15</v>
      </c>
      <c r="R22" s="11">
        <f>H4</f>
        <v>0.28277646258577149</v>
      </c>
      <c r="S22" t="s">
        <v>15</v>
      </c>
      <c r="T22" s="11">
        <f>H3</f>
        <v>0.20034693472811693</v>
      </c>
      <c r="U22" t="s">
        <v>15</v>
      </c>
      <c r="V22" s="11">
        <f>H2</f>
        <v>0.11877048422009118</v>
      </c>
    </row>
    <row r="23" spans="1:22" ht="12.75">
      <c r="A23" t="s">
        <v>16</v>
      </c>
      <c r="B23" t="s">
        <v>17</v>
      </c>
      <c r="C23" t="s">
        <v>16</v>
      </c>
      <c r="D23" t="s">
        <v>17</v>
      </c>
      <c r="E23" t="s">
        <v>16</v>
      </c>
      <c r="F23" t="s">
        <v>17</v>
      </c>
      <c r="G23" t="s">
        <v>16</v>
      </c>
      <c r="H23" t="s">
        <v>17</v>
      </c>
      <c r="I23" t="s">
        <v>16</v>
      </c>
      <c r="J23" t="s">
        <v>17</v>
      </c>
      <c r="K23" t="s">
        <v>16</v>
      </c>
      <c r="L23" t="s">
        <v>17</v>
      </c>
      <c r="M23" t="s">
        <v>16</v>
      </c>
      <c r="N23" t="s">
        <v>17</v>
      </c>
      <c r="O23" t="s">
        <v>16</v>
      </c>
      <c r="P23" t="s">
        <v>17</v>
      </c>
      <c r="Q23" t="s">
        <v>16</v>
      </c>
      <c r="R23" t="s">
        <v>17</v>
      </c>
      <c r="S23" t="s">
        <v>16</v>
      </c>
      <c r="T23" t="s">
        <v>17</v>
      </c>
      <c r="U23" t="s">
        <v>16</v>
      </c>
      <c r="V23" t="s">
        <v>17</v>
      </c>
    </row>
    <row r="24" spans="1:22" ht="15.75" customHeight="1">
      <c r="A24">
        <v>31</v>
      </c>
      <c r="B24">
        <v>0.99119999999999997</v>
      </c>
      <c r="C24">
        <v>31</v>
      </c>
      <c r="E24">
        <v>31</v>
      </c>
      <c r="G24">
        <v>31</v>
      </c>
      <c r="I24">
        <v>31</v>
      </c>
      <c r="K24">
        <v>31</v>
      </c>
      <c r="M24">
        <v>31</v>
      </c>
      <c r="N24">
        <v>0.84930000000000005</v>
      </c>
      <c r="O24">
        <v>31</v>
      </c>
      <c r="Q24">
        <v>31</v>
      </c>
      <c r="S24">
        <v>31</v>
      </c>
      <c r="U24">
        <v>31</v>
      </c>
    </row>
    <row r="25" spans="1:22" ht="15.75" customHeight="1">
      <c r="A25">
        <v>30.5</v>
      </c>
      <c r="B25">
        <v>0.99139999999999995</v>
      </c>
      <c r="C25">
        <v>30.5</v>
      </c>
      <c r="E25">
        <v>30.5</v>
      </c>
      <c r="G25">
        <v>30.5</v>
      </c>
      <c r="I25">
        <v>30.5</v>
      </c>
      <c r="K25">
        <v>30.5</v>
      </c>
      <c r="L25">
        <v>0.86529999999999996</v>
      </c>
      <c r="M25">
        <v>30.5</v>
      </c>
      <c r="N25">
        <v>0.84970000000000001</v>
      </c>
      <c r="O25">
        <v>30.5</v>
      </c>
      <c r="Q25">
        <v>30.5</v>
      </c>
      <c r="S25">
        <v>30.5</v>
      </c>
      <c r="T25">
        <v>0.81069999999999998</v>
      </c>
      <c r="U25">
        <v>30.5</v>
      </c>
      <c r="V25">
        <v>0.80110000000000003</v>
      </c>
    </row>
    <row r="26" spans="1:22" ht="12.75">
      <c r="A26">
        <v>30</v>
      </c>
      <c r="B26">
        <v>0.99160000000000004</v>
      </c>
      <c r="C26">
        <v>30</v>
      </c>
      <c r="E26">
        <v>30</v>
      </c>
      <c r="F26">
        <v>0.93459999999999999</v>
      </c>
      <c r="G26">
        <v>30</v>
      </c>
      <c r="H26">
        <v>0.9103</v>
      </c>
      <c r="I26">
        <v>30</v>
      </c>
      <c r="J26">
        <v>0.88680000000000003</v>
      </c>
      <c r="K26">
        <v>30</v>
      </c>
      <c r="L26">
        <v>0.86570000000000003</v>
      </c>
      <c r="M26">
        <v>30</v>
      </c>
      <c r="N26">
        <v>0.85019999999999996</v>
      </c>
      <c r="O26">
        <v>30</v>
      </c>
      <c r="Q26">
        <v>30</v>
      </c>
      <c r="S26">
        <v>30</v>
      </c>
      <c r="T26">
        <v>0.81130000000000002</v>
      </c>
      <c r="U26">
        <v>30</v>
      </c>
      <c r="V26">
        <v>0.8014</v>
      </c>
    </row>
    <row r="27" spans="1:22" ht="12.75">
      <c r="A27">
        <v>29.5</v>
      </c>
      <c r="B27">
        <v>0.99180000000000001</v>
      </c>
      <c r="C27">
        <v>29.5</v>
      </c>
      <c r="D27">
        <v>0.96609999999999996</v>
      </c>
      <c r="E27">
        <v>29.5</v>
      </c>
      <c r="F27">
        <v>0.93500000000000005</v>
      </c>
      <c r="G27">
        <v>29.5</v>
      </c>
      <c r="H27">
        <v>0.91069999999999995</v>
      </c>
      <c r="I27">
        <v>29.5</v>
      </c>
      <c r="J27">
        <v>0.88719999999999999</v>
      </c>
      <c r="K27">
        <v>29.5</v>
      </c>
      <c r="L27">
        <v>0.86609999999999998</v>
      </c>
      <c r="M27">
        <v>29.5</v>
      </c>
      <c r="N27">
        <v>0.8508</v>
      </c>
      <c r="O27">
        <v>29.5</v>
      </c>
      <c r="Q27">
        <v>29.5</v>
      </c>
      <c r="S27">
        <v>29.5</v>
      </c>
      <c r="T27">
        <v>0.81169999999999998</v>
      </c>
      <c r="U27">
        <v>29.5</v>
      </c>
      <c r="V27">
        <v>0.80179999999999996</v>
      </c>
    </row>
    <row r="28" spans="1:22" ht="12.75">
      <c r="A28">
        <v>29</v>
      </c>
      <c r="B28">
        <v>0.9919</v>
      </c>
      <c r="C28">
        <v>29</v>
      </c>
      <c r="D28">
        <v>0.96650000000000003</v>
      </c>
      <c r="E28">
        <v>29</v>
      </c>
      <c r="F28">
        <v>0.93530000000000002</v>
      </c>
      <c r="G28">
        <v>29</v>
      </c>
      <c r="H28">
        <v>0.91120000000000001</v>
      </c>
      <c r="I28">
        <v>29</v>
      </c>
      <c r="J28">
        <v>0.88780000000000003</v>
      </c>
      <c r="K28">
        <v>29</v>
      </c>
      <c r="L28">
        <v>0.86650000000000005</v>
      </c>
      <c r="M28">
        <v>29</v>
      </c>
      <c r="N28">
        <v>0.85109999999999997</v>
      </c>
      <c r="O28">
        <v>29</v>
      </c>
      <c r="P28">
        <v>0.83720000000000006</v>
      </c>
      <c r="Q28">
        <v>29</v>
      </c>
      <c r="S28">
        <v>29</v>
      </c>
      <c r="T28">
        <v>0.81210000000000004</v>
      </c>
      <c r="U28">
        <v>29</v>
      </c>
      <c r="V28">
        <v>0.80210000000000004</v>
      </c>
    </row>
    <row r="29" spans="1:22" ht="12.75">
      <c r="A29">
        <v>28.5</v>
      </c>
      <c r="B29">
        <v>0.99209999999999998</v>
      </c>
      <c r="C29">
        <v>28.5</v>
      </c>
      <c r="D29">
        <v>0.96679999999999999</v>
      </c>
      <c r="E29">
        <v>28.5</v>
      </c>
      <c r="F29">
        <v>0.93569999999999998</v>
      </c>
      <c r="G29">
        <v>28.5</v>
      </c>
      <c r="H29">
        <v>0.91159999999999997</v>
      </c>
      <c r="I29">
        <v>28.5</v>
      </c>
      <c r="J29">
        <v>0.88819999999999999</v>
      </c>
      <c r="K29">
        <v>28.5</v>
      </c>
      <c r="L29">
        <v>0.86699999999999999</v>
      </c>
      <c r="M29">
        <v>28.5</v>
      </c>
      <c r="N29">
        <v>0.85150000000000003</v>
      </c>
      <c r="O29">
        <v>28.5</v>
      </c>
      <c r="P29">
        <v>0.8377</v>
      </c>
      <c r="Q29">
        <v>28.5</v>
      </c>
      <c r="R29">
        <v>0.82450000000000001</v>
      </c>
      <c r="S29">
        <v>28.5</v>
      </c>
      <c r="T29">
        <v>0.81259999999999999</v>
      </c>
      <c r="U29">
        <v>28.5</v>
      </c>
      <c r="V29">
        <v>0.80249999999999999</v>
      </c>
    </row>
    <row r="30" spans="1:22" ht="12.75">
      <c r="A30">
        <v>28</v>
      </c>
      <c r="B30">
        <v>0.99219999999999997</v>
      </c>
      <c r="C30">
        <v>28</v>
      </c>
      <c r="D30" s="32">
        <v>0.96699999999999997</v>
      </c>
      <c r="E30">
        <v>28</v>
      </c>
      <c r="F30">
        <v>0.93600000000000005</v>
      </c>
      <c r="G30">
        <v>28</v>
      </c>
      <c r="H30">
        <v>0.91200000000000003</v>
      </c>
      <c r="I30">
        <v>28</v>
      </c>
      <c r="J30">
        <v>0.88870000000000005</v>
      </c>
      <c r="K30">
        <v>28</v>
      </c>
      <c r="L30">
        <v>0.86750000000000005</v>
      </c>
      <c r="M30">
        <v>28</v>
      </c>
      <c r="N30">
        <v>0.85189999999999999</v>
      </c>
      <c r="O30">
        <v>28</v>
      </c>
      <c r="P30">
        <v>0.83809999999999996</v>
      </c>
      <c r="Q30">
        <v>28</v>
      </c>
      <c r="R30">
        <v>0.82499999999999996</v>
      </c>
      <c r="S30">
        <v>28</v>
      </c>
      <c r="T30">
        <v>0.81310000000000004</v>
      </c>
      <c r="U30">
        <v>28</v>
      </c>
      <c r="V30">
        <v>0.80289999999999995</v>
      </c>
    </row>
    <row r="31" spans="1:22" ht="12.75">
      <c r="A31">
        <v>27.5</v>
      </c>
      <c r="B31">
        <v>0.99229999999999996</v>
      </c>
      <c r="C31">
        <v>27.5</v>
      </c>
      <c r="D31">
        <v>0.96730000000000005</v>
      </c>
      <c r="E31">
        <v>27.5</v>
      </c>
      <c r="F31">
        <v>0.93630000000000002</v>
      </c>
      <c r="G31">
        <v>27.5</v>
      </c>
      <c r="H31">
        <v>0.91249999999999998</v>
      </c>
      <c r="I31">
        <v>27.5</v>
      </c>
      <c r="J31">
        <v>0.8891</v>
      </c>
      <c r="K31">
        <v>27.5</v>
      </c>
      <c r="L31">
        <v>0.86809999999999998</v>
      </c>
      <c r="M31">
        <v>27.5</v>
      </c>
      <c r="N31">
        <v>0.85229999999999995</v>
      </c>
      <c r="O31">
        <v>27.5</v>
      </c>
      <c r="P31">
        <v>0.83860000000000001</v>
      </c>
      <c r="Q31">
        <v>27.5</v>
      </c>
      <c r="R31">
        <v>0.82540000000000002</v>
      </c>
      <c r="S31">
        <v>27.5</v>
      </c>
      <c r="T31">
        <v>0.8135</v>
      </c>
      <c r="U31">
        <v>27.5</v>
      </c>
      <c r="V31">
        <v>0.80330000000000001</v>
      </c>
    </row>
    <row r="32" spans="1:22" ht="15.75" customHeight="1">
      <c r="A32">
        <v>27</v>
      </c>
      <c r="B32">
        <v>0.99239999999999995</v>
      </c>
      <c r="C32">
        <v>27</v>
      </c>
      <c r="D32">
        <v>0.96760000000000002</v>
      </c>
      <c r="E32">
        <v>27</v>
      </c>
      <c r="F32">
        <v>0.93669999999999998</v>
      </c>
      <c r="G32">
        <v>27</v>
      </c>
      <c r="H32">
        <v>0.91310000000000002</v>
      </c>
      <c r="I32">
        <v>27</v>
      </c>
      <c r="J32">
        <v>0.88949999999999996</v>
      </c>
      <c r="K32">
        <v>27</v>
      </c>
      <c r="L32">
        <v>0.86860000000000004</v>
      </c>
      <c r="M32">
        <v>27</v>
      </c>
      <c r="N32">
        <v>0.85270000000000001</v>
      </c>
      <c r="O32">
        <v>27</v>
      </c>
      <c r="P32">
        <v>0.83909999999999996</v>
      </c>
      <c r="Q32">
        <v>27</v>
      </c>
      <c r="R32">
        <v>0.82579999999999998</v>
      </c>
      <c r="S32">
        <v>27</v>
      </c>
      <c r="T32">
        <v>0.81399999999999995</v>
      </c>
      <c r="U32">
        <v>27</v>
      </c>
      <c r="V32">
        <v>0.80359999999999998</v>
      </c>
    </row>
    <row r="33" spans="1:22" ht="15.75" customHeight="1">
      <c r="A33">
        <v>26.5</v>
      </c>
      <c r="B33">
        <v>0.99250000000000005</v>
      </c>
      <c r="C33">
        <v>26.5</v>
      </c>
      <c r="D33">
        <v>0.9677</v>
      </c>
      <c r="E33">
        <v>26.5</v>
      </c>
      <c r="F33">
        <v>0.93710000000000004</v>
      </c>
      <c r="G33">
        <v>26.5</v>
      </c>
      <c r="H33">
        <v>0.91349999999999998</v>
      </c>
      <c r="I33">
        <v>26.5</v>
      </c>
      <c r="J33">
        <v>0.88990000000000002</v>
      </c>
      <c r="K33">
        <v>26.5</v>
      </c>
      <c r="L33">
        <v>0.86909999999999998</v>
      </c>
      <c r="M33">
        <v>26.5</v>
      </c>
      <c r="N33">
        <v>0.85329999999999995</v>
      </c>
      <c r="O33">
        <v>26.5</v>
      </c>
      <c r="P33">
        <v>0.83960000000000001</v>
      </c>
      <c r="Q33">
        <v>26.5</v>
      </c>
      <c r="R33">
        <v>0.82620000000000005</v>
      </c>
      <c r="S33">
        <v>26.5</v>
      </c>
      <c r="T33">
        <v>0.8145</v>
      </c>
      <c r="U33">
        <v>26.5</v>
      </c>
      <c r="V33">
        <v>0.80410000000000004</v>
      </c>
    </row>
    <row r="35" spans="1:22" ht="15.75" customHeight="1">
      <c r="J35" s="11"/>
      <c r="L35" s="11"/>
      <c r="N35" s="11"/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vázquez lago daniel</cp:lastModifiedBy>
  <cp:revision/>
  <dcterms:created xsi:type="dcterms:W3CDTF">2023-02-23T11:41:51Z</dcterms:created>
  <dcterms:modified xsi:type="dcterms:W3CDTF">2023-02-23T13:04:10Z</dcterms:modified>
  <cp:category/>
  <cp:contentStatus/>
</cp:coreProperties>
</file>