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y of Hoja 1" sheetId="2" r:id="rId5"/>
    <sheet state="visible" name="Sheet2" sheetId="3" r:id="rId6"/>
    <sheet state="visible" name="Sheet3" sheetId="4" r:id="rId7"/>
    <sheet state="visible" name="Sheet4" sheetId="5" r:id="rId8"/>
    <sheet state="visible" name="Sheet5" sheetId="6" r:id="rId9"/>
    <sheet state="visible" name="Sheet6" sheetId="7" r:id="rId10"/>
  </sheets>
  <definedNames/>
  <calcPr/>
</workbook>
</file>

<file path=xl/sharedStrings.xml><?xml version="1.0" encoding="utf-8"?>
<sst xmlns="http://schemas.openxmlformats.org/spreadsheetml/2006/main" count="111" uniqueCount="42">
  <si>
    <t>V2</t>
  </si>
  <si>
    <t>U2</t>
  </si>
  <si>
    <t>V1</t>
  </si>
  <si>
    <t>U1</t>
  </si>
  <si>
    <t>Actividad 1</t>
  </si>
  <si>
    <t>Actividad 2</t>
  </si>
  <si>
    <t>Activiada 1-2</t>
  </si>
  <si>
    <t>Tiempo</t>
  </si>
  <si>
    <t>Tasa 1</t>
  </si>
  <si>
    <t>Tasa 2</t>
  </si>
  <si>
    <t>Tasa 1-2</t>
  </si>
  <si>
    <t>MODIFICAMOS EL UBRAL DE CALNAL 1</t>
  </si>
  <si>
    <t>Prueba</t>
  </si>
  <si>
    <t>1.500 es limite</t>
  </si>
  <si>
    <t>en esta parte ponemos los detectores a 180º y los tapamos con una lona</t>
  </si>
  <si>
    <t>todas las coinicdencias son accidentaless</t>
  </si>
  <si>
    <t>ventana de coinciedncias</t>
  </si>
  <si>
    <t>estas medidas estaban menos tapados los detectores</t>
  </si>
  <si>
    <t>en esta hicimos un kebab con los detectores</t>
  </si>
  <si>
    <t>Unidad = milimetros</t>
  </si>
  <si>
    <t xml:space="preserve">anchura planchas de hierro </t>
  </si>
  <si>
    <t>20 unidades</t>
  </si>
  <si>
    <t>anchura planchas de plomo</t>
  </si>
  <si>
    <t>10 unidades</t>
  </si>
  <si>
    <t>plomo</t>
  </si>
  <si>
    <t>hierro</t>
  </si>
  <si>
    <t>Medidas con plomo y hierro</t>
  </si>
  <si>
    <t>Medidas de hierro solo</t>
  </si>
  <si>
    <t>Grosor centellador=1.795 cm</t>
  </si>
  <si>
    <t>Corrección de centellador a metal=0.5 cm</t>
  </si>
  <si>
    <t>Distancia máxima que podemos medir=</t>
  </si>
  <si>
    <t>distancia minima</t>
  </si>
  <si>
    <t>Largo del centellador</t>
  </si>
  <si>
    <t xml:space="preserve">Ancho </t>
  </si>
  <si>
    <t>Distancia (cm)</t>
  </si>
  <si>
    <t>no estaban bien centrados</t>
  </si>
  <si>
    <t>Angulo</t>
  </si>
  <si>
    <t>cos2(thetea)</t>
  </si>
  <si>
    <t xml:space="preserve">tiempo </t>
  </si>
  <si>
    <t>coincidencias</t>
  </si>
  <si>
    <t>frecuencia</t>
  </si>
  <si>
    <t>coincidencias en cada intervalo de 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</si>
</sst>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vs Umbral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1'!$D$2:$D$6</c:f>
            </c:numRef>
          </c:xVal>
          <c:yVal>
            <c:numRef>
              <c:f>'Hoja 1'!$K$2:$K$6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59967"/>
        <c:axId val="1129728562"/>
      </c:scatterChart>
      <c:valAx>
        <c:axId val="19095599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728562"/>
      </c:valAx>
      <c:valAx>
        <c:axId val="1129728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T12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559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vs Alto Voltaje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'Copy of Hoja 1'!$C$2:$C$5</c:f>
            </c:numRef>
          </c:xVal>
          <c:yVal>
            <c:numRef>
              <c:f>'Copy of Hoja 1'!$K$2:$K$6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54068"/>
        <c:axId val="516100697"/>
      </c:scatterChart>
      <c:valAx>
        <c:axId val="1063154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Alto Voltaje V1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100697"/>
      </c:valAx>
      <c:valAx>
        <c:axId val="516100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12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154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1-2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Sheet3!$B$19:$B$36</c:f>
            </c:numRef>
          </c:xVal>
          <c:yVal>
            <c:numRef>
              <c:f>Sheet3!$M$19:$M$36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12267"/>
        <c:axId val="833697518"/>
      </c:scatterChart>
      <c:valAx>
        <c:axId val="18323122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697518"/>
      </c:valAx>
      <c:valAx>
        <c:axId val="833697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1-2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312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1-2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Sheet3!$A$38:$A$51</c:f>
            </c:numRef>
          </c:xVal>
          <c:yVal>
            <c:numRef>
              <c:f>Sheet3!$M$38:$M$51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768241"/>
        <c:axId val="1641514382"/>
      </c:scatterChart>
      <c:valAx>
        <c:axId val="1096768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514382"/>
      </c:valAx>
      <c:valAx>
        <c:axId val="1641514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1-2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768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1-2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Sheet3!$A$53:$A$58</c:f>
            </c:numRef>
          </c:xVal>
          <c:yVal>
            <c:numRef>
              <c:f>Sheet3!$M$53:$M$58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21257"/>
        <c:axId val="555251296"/>
      </c:scatterChart>
      <c:valAx>
        <c:axId val="591221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251296"/>
      </c:valAx>
      <c:valAx>
        <c:axId val="555251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1-2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221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Sheet4!$A$4:$A$14</c:f>
            </c:numRef>
          </c:xVal>
          <c:yVal>
            <c:numRef>
              <c:f>Sheet4!$L$4:$L$14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63120"/>
        <c:axId val="169761999"/>
      </c:scatterChart>
      <c:valAx>
        <c:axId val="13256631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61999"/>
      </c:valAx>
      <c:valAx>
        <c:axId val="169761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663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1-2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Sheet5!$B$4:$B$11</c:f>
            </c:numRef>
          </c:xVal>
          <c:yVal>
            <c:numRef>
              <c:f>Sheet5!$P$4:$P$11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56506"/>
        <c:axId val="1475922039"/>
      </c:scatterChart>
      <c:valAx>
        <c:axId val="373556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922039"/>
      </c:valAx>
      <c:valAx>
        <c:axId val="1475922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1-2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556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8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9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342900</xdr:colOff>
      <xdr:row>14</xdr:row>
      <xdr:rowOff>123825</xdr:rowOff>
    </xdr:from>
    <xdr:ext cx="4181475" cy="2590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228600</xdr:colOff>
      <xdr:row>29</xdr:row>
      <xdr:rowOff>161925</xdr:rowOff>
    </xdr:from>
    <xdr:ext cx="4410075" cy="27622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66675</xdr:colOff>
      <xdr:row>45</xdr:row>
      <xdr:rowOff>0</xdr:rowOff>
    </xdr:from>
    <xdr:ext cx="4924425" cy="3038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</xdr:colOff>
      <xdr:row>9</xdr:row>
      <xdr:rowOff>161925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13</xdr:row>
      <xdr:rowOff>171450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11</v>
      </c>
    </row>
    <row r="2">
      <c r="A2" s="2">
        <v>1.888</v>
      </c>
      <c r="B2" s="1">
        <v>-0.101</v>
      </c>
      <c r="C2" s="1">
        <v>1.899</v>
      </c>
      <c r="D2" s="1">
        <v>-0.1</v>
      </c>
      <c r="E2" s="1">
        <v>9944.0</v>
      </c>
      <c r="F2" s="1">
        <v>3040.0</v>
      </c>
      <c r="G2" s="1">
        <v>223.0</v>
      </c>
      <c r="H2" s="1">
        <v>29.72</v>
      </c>
      <c r="I2" s="3">
        <f t="shared" ref="I2:I6" si="1">E2/H2</f>
        <v>334.589502</v>
      </c>
      <c r="J2" s="3">
        <f t="shared" ref="J2:J6" si="2">F2/H2</f>
        <v>102.2880215</v>
      </c>
      <c r="K2" s="3">
        <f t="shared" ref="K2:K6" si="3">G2/H2</f>
        <v>7.503364738</v>
      </c>
    </row>
    <row r="3">
      <c r="A3" s="2">
        <v>1.888</v>
      </c>
      <c r="B3" s="1">
        <v>-0.101</v>
      </c>
      <c r="C3" s="1">
        <v>1.899</v>
      </c>
      <c r="D3" s="1">
        <v>-0.314</v>
      </c>
      <c r="E3" s="1">
        <v>3764.0</v>
      </c>
      <c r="F3" s="1">
        <v>6482.0</v>
      </c>
      <c r="G3" s="1">
        <v>318.0</v>
      </c>
      <c r="H3" s="1">
        <v>51.45</v>
      </c>
      <c r="I3" s="3">
        <f t="shared" si="1"/>
        <v>73.15840622</v>
      </c>
      <c r="J3" s="3">
        <f t="shared" si="2"/>
        <v>125.9863946</v>
      </c>
      <c r="K3" s="3">
        <f t="shared" si="3"/>
        <v>6.180758017</v>
      </c>
    </row>
    <row r="4">
      <c r="A4" s="2">
        <v>1.888</v>
      </c>
      <c r="B4" s="1">
        <v>-0.101</v>
      </c>
      <c r="C4" s="1">
        <v>1.899</v>
      </c>
      <c r="D4" s="1">
        <v>-0.209</v>
      </c>
      <c r="E4" s="1">
        <v>6250.0</v>
      </c>
      <c r="F4" s="1">
        <v>5667.0</v>
      </c>
      <c r="G4" s="1">
        <v>323.0</v>
      </c>
      <c r="H4" s="1">
        <v>47.52</v>
      </c>
      <c r="I4" s="3">
        <f t="shared" si="1"/>
        <v>131.523569</v>
      </c>
      <c r="J4" s="3">
        <f t="shared" si="2"/>
        <v>119.2550505</v>
      </c>
      <c r="K4" s="3">
        <f t="shared" si="3"/>
        <v>6.797138047</v>
      </c>
    </row>
    <row r="5">
      <c r="A5" s="2">
        <v>1.888</v>
      </c>
      <c r="B5" s="1">
        <v>-0.101</v>
      </c>
      <c r="C5" s="1">
        <v>1.899</v>
      </c>
      <c r="D5" s="1">
        <v>-0.406</v>
      </c>
      <c r="E5" s="1">
        <v>8208.0</v>
      </c>
      <c r="F5" s="1">
        <v>3060.0</v>
      </c>
      <c r="G5" s="1">
        <v>320.0</v>
      </c>
      <c r="H5" s="1">
        <v>66.51</v>
      </c>
      <c r="I5" s="3">
        <f t="shared" si="1"/>
        <v>123.4100135</v>
      </c>
      <c r="J5" s="3">
        <f t="shared" si="2"/>
        <v>46.00811908</v>
      </c>
      <c r="K5" s="3">
        <f t="shared" si="3"/>
        <v>4.81130657</v>
      </c>
    </row>
    <row r="6">
      <c r="A6" s="2">
        <v>1.888</v>
      </c>
      <c r="B6" s="1">
        <v>-0.101</v>
      </c>
      <c r="C6" s="1">
        <v>1.899</v>
      </c>
      <c r="D6" s="1">
        <v>-0.059</v>
      </c>
      <c r="E6" s="1">
        <v>1822.0</v>
      </c>
      <c r="F6" s="1">
        <v>40815.0</v>
      </c>
      <c r="G6" s="1">
        <v>350.0</v>
      </c>
      <c r="H6" s="1">
        <v>15.5</v>
      </c>
      <c r="I6" s="3">
        <f t="shared" si="1"/>
        <v>117.5483871</v>
      </c>
      <c r="J6" s="3">
        <f t="shared" si="2"/>
        <v>2633.225806</v>
      </c>
      <c r="K6" s="3">
        <f t="shared" si="3"/>
        <v>22.58064516</v>
      </c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7">
      <c r="B17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13</v>
      </c>
    </row>
    <row r="2">
      <c r="A2" s="2">
        <v>1.888</v>
      </c>
      <c r="B2" s="1">
        <v>-0.101</v>
      </c>
      <c r="C2" s="1">
        <v>1.899</v>
      </c>
      <c r="D2" s="1">
        <v>-0.1</v>
      </c>
      <c r="E2" s="1">
        <v>9944.0</v>
      </c>
      <c r="F2" s="1">
        <v>3040.0</v>
      </c>
      <c r="G2" s="1">
        <v>223.0</v>
      </c>
      <c r="H2" s="1">
        <v>29.72</v>
      </c>
      <c r="I2" s="3">
        <f t="shared" ref="I2:I6" si="1">E2/H2</f>
        <v>334.589502</v>
      </c>
      <c r="J2" s="3">
        <f t="shared" ref="J2:J6" si="2">F2/H2</f>
        <v>102.2880215</v>
      </c>
      <c r="K2" s="3">
        <f t="shared" ref="K2:K6" si="3">G2/H2</f>
        <v>7.503364738</v>
      </c>
    </row>
    <row r="3">
      <c r="A3" s="2">
        <v>1.888</v>
      </c>
      <c r="B3" s="1">
        <v>-0.101</v>
      </c>
      <c r="C3" s="1">
        <v>1.495</v>
      </c>
      <c r="D3" s="1">
        <v>-0.1</v>
      </c>
      <c r="E3" s="1">
        <v>1026.0</v>
      </c>
      <c r="F3" s="1">
        <v>7436.0</v>
      </c>
      <c r="G3" s="1">
        <v>300.0</v>
      </c>
      <c r="H3" s="1">
        <v>65.29</v>
      </c>
      <c r="I3" s="3">
        <f t="shared" si="1"/>
        <v>15.71450452</v>
      </c>
      <c r="J3" s="3">
        <f t="shared" si="2"/>
        <v>113.8918671</v>
      </c>
      <c r="K3" s="3">
        <f t="shared" si="3"/>
        <v>4.594884362</v>
      </c>
    </row>
    <row r="4">
      <c r="A4" s="2">
        <v>1.888</v>
      </c>
      <c r="B4" s="1">
        <v>-0.101</v>
      </c>
      <c r="C4" s="1">
        <v>1.722</v>
      </c>
      <c r="D4" s="1">
        <v>-0.1</v>
      </c>
      <c r="E4" s="1">
        <v>4737.0</v>
      </c>
      <c r="F4" s="1">
        <v>5695.0</v>
      </c>
      <c r="G4" s="1">
        <v>308.0</v>
      </c>
      <c r="H4" s="1">
        <v>48.92</v>
      </c>
      <c r="I4" s="3">
        <f t="shared" si="1"/>
        <v>96.83156173</v>
      </c>
      <c r="J4" s="3">
        <f t="shared" si="2"/>
        <v>116.4145544</v>
      </c>
      <c r="K4" s="3">
        <f t="shared" si="3"/>
        <v>6.295993459</v>
      </c>
    </row>
    <row r="5">
      <c r="A5" s="2">
        <v>1.888</v>
      </c>
      <c r="B5" s="1">
        <v>-0.101</v>
      </c>
      <c r="C5" s="1">
        <v>1.997</v>
      </c>
      <c r="D5" s="1">
        <v>-0.1</v>
      </c>
      <c r="E5" s="1">
        <v>24917.0</v>
      </c>
      <c r="F5" s="1">
        <v>3904.0</v>
      </c>
      <c r="G5" s="1">
        <v>338.0</v>
      </c>
      <c r="H5" s="1">
        <v>33.79</v>
      </c>
      <c r="I5" s="3">
        <f t="shared" si="1"/>
        <v>737.407517</v>
      </c>
      <c r="J5" s="3">
        <f t="shared" si="2"/>
        <v>115.5371412</v>
      </c>
      <c r="K5" s="3">
        <f t="shared" si="3"/>
        <v>10.00295946</v>
      </c>
    </row>
    <row r="6">
      <c r="A6" s="2">
        <v>1.888</v>
      </c>
      <c r="B6" s="1">
        <v>-0.101</v>
      </c>
      <c r="D6" s="1">
        <v>-0.1</v>
      </c>
      <c r="I6" s="3" t="str">
        <f t="shared" si="1"/>
        <v>#DIV/0!</v>
      </c>
      <c r="J6" s="3" t="str">
        <f t="shared" si="2"/>
        <v>#DIV/0!</v>
      </c>
      <c r="K6" s="3" t="str">
        <f t="shared" si="3"/>
        <v>#DIV/0!</v>
      </c>
    </row>
    <row r="7">
      <c r="A7" s="2"/>
    </row>
    <row r="8">
      <c r="A8" s="2"/>
    </row>
    <row r="9">
      <c r="A9" s="2"/>
    </row>
    <row r="10">
      <c r="A10" s="2"/>
    </row>
    <row r="11">
      <c r="A1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A2" s="1" t="s">
        <v>15</v>
      </c>
    </row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16</v>
      </c>
    </row>
    <row r="4">
      <c r="A4" s="2">
        <v>1.909</v>
      </c>
      <c r="B4" s="1">
        <v>-0.111</v>
      </c>
      <c r="C4" s="1">
        <v>1.911</v>
      </c>
      <c r="D4" s="1">
        <v>-0.11</v>
      </c>
      <c r="E4" s="1">
        <v>45323.0</v>
      </c>
      <c r="F4" s="1">
        <v>10854.0</v>
      </c>
      <c r="G4" s="1">
        <v>154.0</v>
      </c>
      <c r="H4" s="3">
        <f>60+34.21</f>
        <v>94.21</v>
      </c>
      <c r="I4" s="3">
        <f t="shared" ref="I4:I7" si="1">E4/H4</f>
        <v>481.0848105</v>
      </c>
      <c r="J4" s="3">
        <f t="shared" ref="J4:J7" si="2">F4/H4</f>
        <v>115.2106995</v>
      </c>
      <c r="K4" s="3">
        <f t="shared" ref="K4:K7" si="3">G4/H4</f>
        <v>1.634646004</v>
      </c>
      <c r="L4" s="3">
        <f t="shared" ref="L4:L7" si="4">K4/(2*I4*J4)</f>
        <v>0.0000147461709</v>
      </c>
      <c r="M4" s="1" t="s">
        <v>17</v>
      </c>
    </row>
    <row r="5">
      <c r="A5" s="2">
        <v>1.909</v>
      </c>
      <c r="B5" s="1">
        <v>-0.111</v>
      </c>
      <c r="C5" s="1">
        <v>1.911</v>
      </c>
      <c r="D5" s="1">
        <v>-0.11</v>
      </c>
      <c r="E5" s="1">
        <v>84902.0</v>
      </c>
      <c r="F5" s="1">
        <v>21458.0</v>
      </c>
      <c r="G5" s="1">
        <v>268.0</v>
      </c>
      <c r="H5" s="3">
        <f>3*60+4.68</f>
        <v>184.68</v>
      </c>
      <c r="I5" s="3">
        <f t="shared" si="1"/>
        <v>459.7249296</v>
      </c>
      <c r="J5" s="3">
        <f t="shared" si="2"/>
        <v>116.1901668</v>
      </c>
      <c r="K5" s="3">
        <f t="shared" si="3"/>
        <v>1.451158761</v>
      </c>
      <c r="L5" s="3">
        <f t="shared" si="4"/>
        <v>0.00001358368189</v>
      </c>
    </row>
    <row r="6">
      <c r="A6" s="2">
        <v>1.909</v>
      </c>
      <c r="B6" s="1">
        <v>-0.111</v>
      </c>
      <c r="C6" s="1">
        <v>1.911</v>
      </c>
      <c r="D6" s="1">
        <v>-0.11</v>
      </c>
      <c r="E6" s="1">
        <v>48572.0</v>
      </c>
      <c r="F6" s="1">
        <v>21615.0</v>
      </c>
      <c r="G6" s="1">
        <v>103.0</v>
      </c>
      <c r="H6" s="3">
        <f>3+60+35.1</f>
        <v>98.1</v>
      </c>
      <c r="I6" s="3">
        <f t="shared" si="1"/>
        <v>495.127421</v>
      </c>
      <c r="J6" s="3">
        <f t="shared" si="2"/>
        <v>220.3363914</v>
      </c>
      <c r="K6" s="3">
        <f t="shared" si="3"/>
        <v>1.049949032</v>
      </c>
      <c r="L6" s="3">
        <f t="shared" si="4"/>
        <v>0.00000481210406</v>
      </c>
      <c r="M6" s="1" t="s">
        <v>18</v>
      </c>
    </row>
    <row r="7">
      <c r="A7" s="2">
        <v>1.909</v>
      </c>
      <c r="B7" s="1">
        <v>-0.075</v>
      </c>
      <c r="C7" s="1">
        <v>1.911</v>
      </c>
      <c r="D7" s="1">
        <v>-0.075</v>
      </c>
      <c r="E7" s="1">
        <v>43165.0</v>
      </c>
      <c r="F7" s="1">
        <v>16088.0</v>
      </c>
      <c r="G7" s="1">
        <v>181.0</v>
      </c>
      <c r="H7" s="3">
        <f>60+41.74</f>
        <v>101.74</v>
      </c>
      <c r="I7" s="3">
        <f t="shared" si="1"/>
        <v>424.2677413</v>
      </c>
      <c r="J7" s="3">
        <f t="shared" si="2"/>
        <v>158.128563</v>
      </c>
      <c r="K7" s="3">
        <f t="shared" si="3"/>
        <v>1.779044624</v>
      </c>
      <c r="L7" s="3">
        <f t="shared" si="4"/>
        <v>0.00001325886991</v>
      </c>
    </row>
  </sheetData>
  <mergeCells count="1">
    <mergeCell ref="M4:M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63"/>
  </cols>
  <sheetData>
    <row r="1">
      <c r="A1" s="1"/>
      <c r="B1" s="1"/>
      <c r="C1" s="1" t="s">
        <v>19</v>
      </c>
      <c r="D1" s="1"/>
    </row>
    <row r="2">
      <c r="A2" s="1"/>
      <c r="B2" s="1" t="s">
        <v>20</v>
      </c>
      <c r="C2" s="1">
        <v>1.6</v>
      </c>
      <c r="D2" s="1" t="s">
        <v>21</v>
      </c>
      <c r="E2" s="3">
        <f>C2*7.87*0.1</f>
        <v>1.2592</v>
      </c>
    </row>
    <row r="3">
      <c r="A3" s="1"/>
      <c r="B3" s="1" t="s">
        <v>22</v>
      </c>
      <c r="C3" s="1">
        <v>7.5</v>
      </c>
      <c r="D3" s="1" t="s">
        <v>23</v>
      </c>
      <c r="E3" s="3">
        <f>11.34*C3*0.1</f>
        <v>8.505</v>
      </c>
    </row>
    <row r="5">
      <c r="A5" s="1" t="s">
        <v>24</v>
      </c>
      <c r="B5" s="1" t="s">
        <v>25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R5" s="4"/>
      <c r="S5" s="4"/>
      <c r="T5" s="5"/>
      <c r="U5" s="4"/>
      <c r="V5" s="4"/>
      <c r="W5" s="4"/>
      <c r="X5" s="4"/>
      <c r="Y5" s="4"/>
      <c r="Z5" s="4"/>
      <c r="AA5" s="4"/>
      <c r="AB5" s="6"/>
      <c r="AC5" s="6"/>
      <c r="AD5" s="6"/>
    </row>
    <row r="6">
      <c r="A6" s="1">
        <v>0.0</v>
      </c>
      <c r="B6" s="1">
        <v>0.0</v>
      </c>
      <c r="C6" s="2">
        <v>1.909</v>
      </c>
      <c r="D6" s="1">
        <v>-0.111</v>
      </c>
      <c r="E6" s="1">
        <v>1.911</v>
      </c>
      <c r="F6" s="1">
        <v>-0.11</v>
      </c>
      <c r="G6" s="1">
        <v>10319.0</v>
      </c>
      <c r="H6" s="1">
        <v>4468.0</v>
      </c>
      <c r="I6" s="1">
        <v>301.0</v>
      </c>
      <c r="J6" s="1">
        <v>41.16</v>
      </c>
      <c r="K6" s="3">
        <f t="shared" ref="K6:K13" si="1">G6/J6</f>
        <v>250.7045675</v>
      </c>
      <c r="L6" s="3">
        <f t="shared" ref="L6:L13" si="2">H6/J6</f>
        <v>108.5519922</v>
      </c>
      <c r="M6" s="3">
        <f t="shared" ref="M6:M16" si="3">I6/J6</f>
        <v>7.31292517</v>
      </c>
      <c r="R6" s="4"/>
      <c r="S6" s="4"/>
      <c r="T6" s="5"/>
      <c r="U6" s="4"/>
      <c r="V6" s="4"/>
      <c r="W6" s="4"/>
      <c r="X6" s="4"/>
      <c r="Y6" s="4"/>
      <c r="Z6" s="4"/>
      <c r="AA6" s="4"/>
      <c r="AB6" s="6"/>
      <c r="AC6" s="6"/>
      <c r="AD6" s="6"/>
    </row>
    <row r="7">
      <c r="A7" s="1">
        <v>0.0</v>
      </c>
      <c r="B7" s="1">
        <v>2.0</v>
      </c>
      <c r="C7" s="2">
        <v>1.909</v>
      </c>
      <c r="D7" s="1">
        <v>-0.111</v>
      </c>
      <c r="E7" s="1">
        <v>1.911</v>
      </c>
      <c r="F7" s="1">
        <v>-0.11</v>
      </c>
      <c r="G7" s="1">
        <v>10973.0</v>
      </c>
      <c r="H7" s="1">
        <v>4699.0</v>
      </c>
      <c r="I7" s="1">
        <v>319.0</v>
      </c>
      <c r="J7" s="1">
        <v>46.14</v>
      </c>
      <c r="K7" s="3">
        <f t="shared" si="1"/>
        <v>237.8196792</v>
      </c>
      <c r="L7" s="3">
        <f t="shared" si="2"/>
        <v>101.8422193</v>
      </c>
      <c r="M7" s="3">
        <f t="shared" si="3"/>
        <v>6.913740789</v>
      </c>
      <c r="R7" s="4"/>
      <c r="S7" s="4"/>
      <c r="T7" s="5"/>
      <c r="U7" s="4"/>
      <c r="V7" s="4"/>
      <c r="W7" s="4"/>
      <c r="X7" s="4"/>
      <c r="Y7" s="4"/>
      <c r="Z7" s="4"/>
      <c r="AA7" s="4"/>
      <c r="AB7" s="6"/>
      <c r="AC7" s="6"/>
      <c r="AD7" s="6"/>
    </row>
    <row r="8">
      <c r="A8" s="1">
        <v>0.0</v>
      </c>
      <c r="B8" s="1">
        <v>4.0</v>
      </c>
      <c r="C8" s="2">
        <v>1.909</v>
      </c>
      <c r="D8" s="1">
        <v>-0.111</v>
      </c>
      <c r="E8" s="1">
        <v>1.911</v>
      </c>
      <c r="F8" s="1">
        <v>-0.11</v>
      </c>
      <c r="G8" s="1">
        <v>10263.0</v>
      </c>
      <c r="H8" s="1">
        <v>4357.0</v>
      </c>
      <c r="I8" s="1">
        <v>307.0</v>
      </c>
      <c r="J8" s="1">
        <v>43.9</v>
      </c>
      <c r="K8" s="3">
        <f t="shared" si="1"/>
        <v>233.7813212</v>
      </c>
      <c r="L8" s="3">
        <f t="shared" si="2"/>
        <v>99.24829157</v>
      </c>
      <c r="M8" s="3">
        <f t="shared" si="3"/>
        <v>6.993166287</v>
      </c>
      <c r="R8" s="4"/>
      <c r="S8" s="4"/>
      <c r="T8" s="5"/>
      <c r="U8" s="4"/>
      <c r="V8" s="4"/>
      <c r="W8" s="4"/>
      <c r="X8" s="4"/>
      <c r="Y8" s="4"/>
      <c r="Z8" s="4"/>
      <c r="AA8" s="4"/>
      <c r="AB8" s="6"/>
      <c r="AC8" s="6"/>
      <c r="AD8" s="6"/>
    </row>
    <row r="9">
      <c r="A9" s="7">
        <v>0.0</v>
      </c>
      <c r="B9" s="7">
        <v>6.0</v>
      </c>
      <c r="C9" s="8">
        <v>1.909</v>
      </c>
      <c r="D9" s="7">
        <v>-0.111</v>
      </c>
      <c r="E9" s="7">
        <v>1.911</v>
      </c>
      <c r="F9" s="7">
        <v>-0.11</v>
      </c>
      <c r="G9" s="7">
        <v>10886.0</v>
      </c>
      <c r="H9" s="7">
        <v>4153.0</v>
      </c>
      <c r="I9" s="7">
        <v>323.0</v>
      </c>
      <c r="J9" s="7">
        <v>45.53</v>
      </c>
      <c r="K9" s="9">
        <f t="shared" si="1"/>
        <v>239.0951021</v>
      </c>
      <c r="L9" s="9">
        <f t="shared" si="2"/>
        <v>91.21458379</v>
      </c>
      <c r="M9" s="9">
        <f t="shared" si="3"/>
        <v>7.094223589</v>
      </c>
      <c r="T9" s="2"/>
    </row>
    <row r="10">
      <c r="A10" s="1">
        <v>0.0</v>
      </c>
      <c r="B10" s="1">
        <v>6.0</v>
      </c>
      <c r="C10" s="2">
        <v>1.909</v>
      </c>
      <c r="D10" s="1">
        <v>-0.111</v>
      </c>
      <c r="E10" s="1">
        <v>1.911</v>
      </c>
      <c r="F10" s="1">
        <v>-0.11</v>
      </c>
      <c r="G10" s="1">
        <v>9617.0</v>
      </c>
      <c r="H10" s="1">
        <v>4161.0</v>
      </c>
      <c r="I10" s="1">
        <v>314.0</v>
      </c>
      <c r="J10" s="1">
        <v>39.8</v>
      </c>
      <c r="K10" s="3">
        <f t="shared" si="1"/>
        <v>241.6331658</v>
      </c>
      <c r="L10" s="3">
        <f t="shared" si="2"/>
        <v>104.5477387</v>
      </c>
      <c r="M10" s="3">
        <f t="shared" si="3"/>
        <v>7.889447236</v>
      </c>
      <c r="T10" s="2"/>
    </row>
    <row r="11">
      <c r="A11" s="1">
        <v>0.0</v>
      </c>
      <c r="B11" s="1">
        <v>4.0</v>
      </c>
      <c r="C11" s="2">
        <v>1.909</v>
      </c>
      <c r="D11" s="1">
        <v>-0.111</v>
      </c>
      <c r="E11" s="1">
        <v>1.911</v>
      </c>
      <c r="F11" s="1">
        <v>-0.11</v>
      </c>
      <c r="G11" s="1">
        <v>10593.0</v>
      </c>
      <c r="H11" s="1">
        <v>4296.0</v>
      </c>
      <c r="I11" s="1">
        <v>306.0</v>
      </c>
      <c r="J11" s="1">
        <v>43.64</v>
      </c>
      <c r="K11" s="3">
        <f t="shared" si="1"/>
        <v>242.736022</v>
      </c>
      <c r="L11" s="3">
        <f t="shared" si="2"/>
        <v>98.44179652</v>
      </c>
      <c r="M11" s="3">
        <f t="shared" si="3"/>
        <v>7.011915674</v>
      </c>
      <c r="T11" s="2"/>
    </row>
    <row r="12">
      <c r="B12" s="1">
        <v>8.0</v>
      </c>
      <c r="C12" s="2">
        <v>1.909</v>
      </c>
      <c r="D12" s="1">
        <v>-0.111</v>
      </c>
      <c r="E12" s="1">
        <v>1.911</v>
      </c>
      <c r="F12" s="1">
        <v>-0.11</v>
      </c>
      <c r="G12" s="1">
        <v>14495.0</v>
      </c>
      <c r="H12" s="1">
        <v>3481.0</v>
      </c>
      <c r="I12" s="1">
        <v>314.0</v>
      </c>
      <c r="J12" s="1">
        <v>37.49</v>
      </c>
      <c r="K12" s="3">
        <f t="shared" si="1"/>
        <v>386.6364364</v>
      </c>
      <c r="L12" s="3">
        <f t="shared" si="2"/>
        <v>92.85142705</v>
      </c>
      <c r="M12" s="3">
        <f t="shared" si="3"/>
        <v>8.375566818</v>
      </c>
      <c r="T12" s="2"/>
    </row>
    <row r="13">
      <c r="B13" s="1">
        <v>10.0</v>
      </c>
      <c r="C13" s="2">
        <v>1.909</v>
      </c>
      <c r="D13" s="1">
        <v>-0.111</v>
      </c>
      <c r="E13" s="1">
        <v>1.911</v>
      </c>
      <c r="F13" s="1">
        <v>-0.11</v>
      </c>
      <c r="G13" s="1">
        <v>12982.0</v>
      </c>
      <c r="H13" s="1">
        <v>4297.0</v>
      </c>
      <c r="I13" s="1">
        <v>333.0</v>
      </c>
      <c r="J13" s="1">
        <v>46.18</v>
      </c>
      <c r="K13" s="3">
        <f t="shared" si="1"/>
        <v>281.1173668</v>
      </c>
      <c r="L13" s="3">
        <f t="shared" si="2"/>
        <v>93.04893893</v>
      </c>
      <c r="M13" s="3">
        <f t="shared" si="3"/>
        <v>7.210913816</v>
      </c>
      <c r="T13" s="2"/>
    </row>
    <row r="14">
      <c r="B14" s="1">
        <v>12.0</v>
      </c>
      <c r="C14" s="2">
        <v>1.909</v>
      </c>
      <c r="D14" s="1">
        <v>-0.111</v>
      </c>
      <c r="E14" s="1">
        <v>1.911</v>
      </c>
      <c r="F14" s="1">
        <v>-0.11</v>
      </c>
      <c r="G14" s="1">
        <v>12682.0</v>
      </c>
      <c r="H14" s="1">
        <v>4502.0</v>
      </c>
      <c r="I14" s="1">
        <v>319.0</v>
      </c>
      <c r="J14" s="1">
        <v>50.83</v>
      </c>
      <c r="K14" s="3" t="str">
        <f>#REF!/J14</f>
        <v>#REF!</v>
      </c>
      <c r="L14" s="3">
        <f>G14/J14</f>
        <v>249.4983278</v>
      </c>
      <c r="M14" s="3">
        <f t="shared" si="3"/>
        <v>6.275821365</v>
      </c>
      <c r="T14" s="2"/>
    </row>
    <row r="15">
      <c r="B15" s="1">
        <v>14.0</v>
      </c>
      <c r="C15" s="2">
        <v>1.909</v>
      </c>
      <c r="D15" s="1">
        <v>-0.111</v>
      </c>
      <c r="E15" s="1">
        <v>1.911</v>
      </c>
      <c r="F15" s="1">
        <v>-0.11</v>
      </c>
      <c r="K15" s="3" t="str">
        <f t="shared" ref="K15:K16" si="4">G15/J15</f>
        <v>#DIV/0!</v>
      </c>
      <c r="L15" s="3" t="str">
        <f t="shared" ref="L15:L16" si="5">H15/J15</f>
        <v>#DIV/0!</v>
      </c>
      <c r="M15" s="3" t="str">
        <f t="shared" si="3"/>
        <v>#DIV/0!</v>
      </c>
      <c r="T15" s="2"/>
    </row>
    <row r="16">
      <c r="C16" s="2">
        <v>1.909</v>
      </c>
      <c r="D16" s="1">
        <v>-0.111</v>
      </c>
      <c r="E16" s="1">
        <v>1.911</v>
      </c>
      <c r="F16" s="1">
        <v>-0.11</v>
      </c>
      <c r="K16" s="3" t="str">
        <f t="shared" si="4"/>
        <v>#DIV/0!</v>
      </c>
      <c r="L16" s="3" t="str">
        <f t="shared" si="5"/>
        <v>#DIV/0!</v>
      </c>
      <c r="M16" s="3" t="str">
        <f t="shared" si="3"/>
        <v>#DIV/0!</v>
      </c>
      <c r="T16" s="2"/>
    </row>
    <row r="17">
      <c r="T17" s="2"/>
    </row>
    <row r="18">
      <c r="A18" s="1" t="s">
        <v>24</v>
      </c>
      <c r="B18" s="1" t="s">
        <v>25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  <c r="T18" s="2"/>
    </row>
    <row r="19">
      <c r="A19" s="1">
        <v>0.0</v>
      </c>
      <c r="B19" s="1">
        <v>0.0</v>
      </c>
      <c r="C19" s="2">
        <v>1.909</v>
      </c>
      <c r="D19" s="1">
        <v>-0.111</v>
      </c>
      <c r="E19" s="1">
        <v>1.911</v>
      </c>
      <c r="F19" s="1">
        <v>-0.11</v>
      </c>
      <c r="G19" s="1">
        <v>10326.0</v>
      </c>
      <c r="H19" s="1">
        <v>3988.0</v>
      </c>
      <c r="I19" s="1">
        <v>313.0</v>
      </c>
      <c r="J19" s="1">
        <v>36.6</v>
      </c>
      <c r="K19" s="3">
        <f t="shared" ref="K19:K36" si="6">G19/J19</f>
        <v>282.1311475</v>
      </c>
      <c r="L19" s="3">
        <f t="shared" ref="L19:L36" si="7">H19/J19</f>
        <v>108.9617486</v>
      </c>
      <c r="M19" s="3">
        <f t="shared" ref="M19:M36" si="8">I19/J19</f>
        <v>8.551912568</v>
      </c>
      <c r="T19" s="2"/>
    </row>
    <row r="20">
      <c r="A20" s="1">
        <v>0.0</v>
      </c>
      <c r="B20" s="1">
        <v>0.0</v>
      </c>
      <c r="C20" s="2">
        <v>1.909</v>
      </c>
      <c r="D20" s="1">
        <v>-0.111</v>
      </c>
      <c r="E20" s="1">
        <v>1.911</v>
      </c>
      <c r="F20" s="1">
        <v>-0.11</v>
      </c>
      <c r="G20" s="1">
        <v>17115.0</v>
      </c>
      <c r="H20" s="1">
        <v>6221.0</v>
      </c>
      <c r="I20" s="1">
        <v>462.0</v>
      </c>
      <c r="J20" s="1">
        <v>52.5</v>
      </c>
      <c r="K20" s="3">
        <f t="shared" si="6"/>
        <v>326</v>
      </c>
      <c r="L20" s="3">
        <f t="shared" si="7"/>
        <v>118.4952381</v>
      </c>
      <c r="M20" s="3">
        <f t="shared" si="8"/>
        <v>8.8</v>
      </c>
      <c r="T20" s="2"/>
    </row>
    <row r="21">
      <c r="A21" s="1">
        <v>0.0</v>
      </c>
      <c r="B21" s="1">
        <v>2.0</v>
      </c>
      <c r="C21" s="2">
        <v>1.909</v>
      </c>
      <c r="D21" s="1">
        <v>-0.111</v>
      </c>
      <c r="E21" s="1">
        <v>1.911</v>
      </c>
      <c r="F21" s="1">
        <v>-0.11</v>
      </c>
      <c r="G21" s="1">
        <v>11183.0</v>
      </c>
      <c r="H21" s="1">
        <v>3966.0</v>
      </c>
      <c r="I21" s="1">
        <v>341.0</v>
      </c>
      <c r="J21" s="1">
        <v>39.07</v>
      </c>
      <c r="K21" s="3">
        <f t="shared" si="6"/>
        <v>286.2298439</v>
      </c>
      <c r="L21" s="3">
        <f t="shared" si="7"/>
        <v>101.5101101</v>
      </c>
      <c r="M21" s="3">
        <f t="shared" si="8"/>
        <v>8.727924239</v>
      </c>
      <c r="N21" s="3">
        <v>1.2592</v>
      </c>
      <c r="T21" s="2"/>
    </row>
    <row r="22">
      <c r="A22" s="1">
        <v>0.0</v>
      </c>
      <c r="B22" s="1">
        <v>2.0</v>
      </c>
      <c r="C22" s="2">
        <v>1.909</v>
      </c>
      <c r="D22" s="1">
        <v>-0.111</v>
      </c>
      <c r="E22" s="1">
        <v>1.911</v>
      </c>
      <c r="F22" s="1">
        <v>-0.11</v>
      </c>
      <c r="G22" s="1">
        <v>16251.0</v>
      </c>
      <c r="H22" s="1">
        <v>5668.0</v>
      </c>
      <c r="I22" s="1">
        <v>406.0</v>
      </c>
      <c r="J22" s="1">
        <v>51.41</v>
      </c>
      <c r="K22" s="3">
        <f t="shared" si="6"/>
        <v>316.105816</v>
      </c>
      <c r="L22" s="3">
        <f t="shared" si="7"/>
        <v>110.2509239</v>
      </c>
      <c r="M22" s="3">
        <f t="shared" si="8"/>
        <v>7.897296246</v>
      </c>
      <c r="N22" s="3">
        <v>8.505</v>
      </c>
      <c r="T22" s="2"/>
    </row>
    <row r="23">
      <c r="A23" s="1">
        <v>0.0</v>
      </c>
      <c r="B23" s="1">
        <v>4.0</v>
      </c>
      <c r="C23" s="2">
        <v>1.909</v>
      </c>
      <c r="D23" s="1">
        <v>-0.111</v>
      </c>
      <c r="E23" s="1">
        <v>1.911</v>
      </c>
      <c r="F23" s="1">
        <v>-0.11</v>
      </c>
      <c r="G23" s="1">
        <v>11621.0</v>
      </c>
      <c r="H23" s="1">
        <v>4059.0</v>
      </c>
      <c r="I23" s="1">
        <v>325.0</v>
      </c>
      <c r="J23" s="1">
        <v>41.48</v>
      </c>
      <c r="K23" s="3">
        <f t="shared" si="6"/>
        <v>280.1591128</v>
      </c>
      <c r="L23" s="3">
        <f t="shared" si="7"/>
        <v>97.85438766</v>
      </c>
      <c r="M23" s="3">
        <f t="shared" si="8"/>
        <v>7.835101254</v>
      </c>
      <c r="T23" s="2"/>
    </row>
    <row r="24">
      <c r="A24" s="1">
        <v>0.0</v>
      </c>
      <c r="B24" s="1">
        <v>4.0</v>
      </c>
      <c r="C24" s="2">
        <v>1.909</v>
      </c>
      <c r="D24" s="1">
        <v>-0.111</v>
      </c>
      <c r="E24" s="1">
        <v>1.911</v>
      </c>
      <c r="F24" s="1">
        <v>-0.11</v>
      </c>
      <c r="G24" s="1">
        <v>17252.0</v>
      </c>
      <c r="H24" s="1">
        <v>6003.0</v>
      </c>
      <c r="I24" s="1">
        <v>461.0</v>
      </c>
      <c r="J24" s="1">
        <v>54.53</v>
      </c>
      <c r="K24" s="3">
        <f t="shared" si="6"/>
        <v>316.3763066</v>
      </c>
      <c r="L24" s="3">
        <f t="shared" si="7"/>
        <v>110.0861911</v>
      </c>
      <c r="M24" s="3">
        <f t="shared" si="8"/>
        <v>8.454061984</v>
      </c>
      <c r="T24" s="2"/>
    </row>
    <row r="25">
      <c r="A25" s="1">
        <v>0.0</v>
      </c>
      <c r="B25" s="1">
        <v>6.0</v>
      </c>
      <c r="C25" s="2">
        <v>1.909</v>
      </c>
      <c r="D25" s="1">
        <v>-0.111</v>
      </c>
      <c r="E25" s="1">
        <v>1.911</v>
      </c>
      <c r="F25" s="1">
        <v>-0.11</v>
      </c>
      <c r="G25" s="1">
        <v>10291.0</v>
      </c>
      <c r="H25" s="1">
        <v>3659.0</v>
      </c>
      <c r="I25" s="1">
        <v>319.0</v>
      </c>
      <c r="J25" s="1">
        <v>37.51</v>
      </c>
      <c r="K25" s="3">
        <f t="shared" si="6"/>
        <v>274.3535057</v>
      </c>
      <c r="L25" s="3">
        <f t="shared" si="7"/>
        <v>97.54732071</v>
      </c>
      <c r="M25" s="3">
        <f t="shared" si="8"/>
        <v>8.504398827</v>
      </c>
      <c r="T25" s="2"/>
    </row>
    <row r="26">
      <c r="A26" s="1">
        <v>0.0</v>
      </c>
      <c r="B26" s="1">
        <v>6.0</v>
      </c>
      <c r="C26" s="2">
        <v>1.909</v>
      </c>
      <c r="D26" s="1">
        <v>-0.111</v>
      </c>
      <c r="E26" s="1">
        <v>1.911</v>
      </c>
      <c r="F26" s="1">
        <v>-0.11</v>
      </c>
      <c r="G26" s="1">
        <v>16542.0</v>
      </c>
      <c r="H26" s="1">
        <v>5511.0</v>
      </c>
      <c r="I26" s="1">
        <v>445.0</v>
      </c>
      <c r="J26" s="1">
        <v>53.38</v>
      </c>
      <c r="K26" s="3">
        <f t="shared" si="6"/>
        <v>309.8913451</v>
      </c>
      <c r="L26" s="3">
        <f t="shared" si="7"/>
        <v>103.2409142</v>
      </c>
      <c r="M26" s="3">
        <f t="shared" si="8"/>
        <v>8.336455601</v>
      </c>
      <c r="T26" s="2"/>
    </row>
    <row r="27">
      <c r="A27" s="1">
        <v>0.0</v>
      </c>
      <c r="B27" s="1">
        <v>8.0</v>
      </c>
      <c r="C27" s="2">
        <v>1.909</v>
      </c>
      <c r="D27" s="1">
        <v>-0.111</v>
      </c>
      <c r="E27" s="1">
        <v>1.911</v>
      </c>
      <c r="F27" s="1">
        <v>-0.11</v>
      </c>
      <c r="G27" s="1">
        <v>15148.0</v>
      </c>
      <c r="H27" s="1">
        <v>5310.0</v>
      </c>
      <c r="I27" s="1">
        <v>408.0</v>
      </c>
      <c r="J27" s="1">
        <v>54.42</v>
      </c>
      <c r="K27" s="3">
        <f t="shared" si="6"/>
        <v>278.3535465</v>
      </c>
      <c r="L27" s="3">
        <f t="shared" si="7"/>
        <v>97.57442117</v>
      </c>
      <c r="M27" s="3">
        <f t="shared" si="8"/>
        <v>7.49724366</v>
      </c>
      <c r="T27" s="2"/>
    </row>
    <row r="28">
      <c r="A28" s="1">
        <v>0.0</v>
      </c>
      <c r="B28" s="1">
        <v>10.0</v>
      </c>
      <c r="C28" s="2">
        <v>1.909</v>
      </c>
      <c r="D28" s="1">
        <v>-0.111</v>
      </c>
      <c r="E28" s="1">
        <v>1.911</v>
      </c>
      <c r="F28" s="1">
        <v>-0.11</v>
      </c>
      <c r="G28" s="1">
        <v>14880.0</v>
      </c>
      <c r="H28" s="1">
        <v>5181.0</v>
      </c>
      <c r="I28" s="1">
        <v>421.0</v>
      </c>
      <c r="J28" s="1">
        <v>54.36</v>
      </c>
      <c r="K28" s="3">
        <f t="shared" si="6"/>
        <v>273.7306843</v>
      </c>
      <c r="L28" s="3">
        <f t="shared" si="7"/>
        <v>95.30905077</v>
      </c>
      <c r="M28" s="3">
        <f t="shared" si="8"/>
        <v>7.744665195</v>
      </c>
      <c r="R28" s="4"/>
      <c r="S28" s="4"/>
      <c r="T28" s="5"/>
      <c r="U28" s="4"/>
      <c r="V28" s="4"/>
      <c r="W28" s="4"/>
      <c r="X28" s="4"/>
      <c r="Y28" s="4"/>
      <c r="Z28" s="4"/>
      <c r="AA28" s="4"/>
      <c r="AB28" s="6"/>
      <c r="AC28" s="6"/>
      <c r="AD28" s="6"/>
    </row>
    <row r="29">
      <c r="A29" s="1">
        <v>0.0</v>
      </c>
      <c r="B29" s="1">
        <v>12.0</v>
      </c>
      <c r="C29" s="2">
        <v>1.909</v>
      </c>
      <c r="D29" s="1">
        <v>-0.111</v>
      </c>
      <c r="E29" s="1">
        <v>1.911</v>
      </c>
      <c r="F29" s="1">
        <v>-0.11</v>
      </c>
      <c r="G29" s="1">
        <v>14553.0</v>
      </c>
      <c r="H29" s="1">
        <v>4987.0</v>
      </c>
      <c r="I29" s="1">
        <v>436.0</v>
      </c>
      <c r="J29" s="1">
        <v>52.31</v>
      </c>
      <c r="K29" s="3">
        <f t="shared" si="6"/>
        <v>278.2068438</v>
      </c>
      <c r="L29" s="3">
        <f t="shared" si="7"/>
        <v>95.3354999</v>
      </c>
      <c r="M29" s="3">
        <f t="shared" si="8"/>
        <v>8.3349264</v>
      </c>
      <c r="R29" s="4"/>
      <c r="S29" s="4"/>
      <c r="T29" s="5"/>
      <c r="U29" s="4"/>
      <c r="V29" s="4"/>
      <c r="W29" s="4"/>
      <c r="X29" s="4"/>
      <c r="Y29" s="4"/>
      <c r="Z29" s="4"/>
      <c r="AA29" s="4"/>
      <c r="AB29" s="6"/>
      <c r="AC29" s="6"/>
      <c r="AD29" s="6"/>
    </row>
    <row r="30">
      <c r="A30" s="1">
        <v>0.0</v>
      </c>
      <c r="B30" s="1">
        <v>12.0</v>
      </c>
      <c r="C30" s="2">
        <v>1.909</v>
      </c>
      <c r="D30" s="1">
        <v>-0.111</v>
      </c>
      <c r="E30" s="1">
        <v>1.911</v>
      </c>
      <c r="F30" s="1">
        <v>-0.11</v>
      </c>
      <c r="G30" s="1">
        <v>17022.0</v>
      </c>
      <c r="H30" s="1">
        <v>5593.0</v>
      </c>
      <c r="I30" s="1">
        <v>415.0</v>
      </c>
      <c r="J30" s="1">
        <v>55.71</v>
      </c>
      <c r="K30" s="3">
        <f t="shared" si="6"/>
        <v>305.5465805</v>
      </c>
      <c r="L30" s="3">
        <f t="shared" si="7"/>
        <v>100.3949022</v>
      </c>
      <c r="M30" s="3">
        <f t="shared" si="8"/>
        <v>7.449290971</v>
      </c>
      <c r="T30" s="2"/>
    </row>
    <row r="31">
      <c r="A31" s="1">
        <v>0.0</v>
      </c>
      <c r="B31" s="1">
        <v>14.0</v>
      </c>
      <c r="C31" s="2">
        <v>1.909</v>
      </c>
      <c r="D31" s="1">
        <v>-0.111</v>
      </c>
      <c r="E31" s="1">
        <v>1.911</v>
      </c>
      <c r="F31" s="1">
        <v>-0.11</v>
      </c>
      <c r="G31" s="1">
        <v>14875.0</v>
      </c>
      <c r="H31" s="1">
        <v>5291.0</v>
      </c>
      <c r="I31" s="1">
        <v>426.0</v>
      </c>
      <c r="J31" s="1">
        <v>54.03</v>
      </c>
      <c r="K31" s="3">
        <f t="shared" si="6"/>
        <v>275.310013</v>
      </c>
      <c r="L31" s="3">
        <f t="shared" si="7"/>
        <v>97.92707755</v>
      </c>
      <c r="M31" s="3">
        <f t="shared" si="8"/>
        <v>7.884508606</v>
      </c>
      <c r="T31" s="2"/>
    </row>
    <row r="32">
      <c r="A32" s="1">
        <v>0.0</v>
      </c>
      <c r="B32" s="1">
        <v>14.0</v>
      </c>
      <c r="C32" s="2">
        <v>1.909</v>
      </c>
      <c r="D32" s="1">
        <v>-0.111</v>
      </c>
      <c r="E32" s="1">
        <v>1.911</v>
      </c>
      <c r="F32" s="1">
        <v>-0.11</v>
      </c>
      <c r="G32" s="1">
        <v>17365.0</v>
      </c>
      <c r="H32" s="1">
        <v>5844.0</v>
      </c>
      <c r="I32" s="1">
        <v>411.0</v>
      </c>
      <c r="J32" s="1">
        <v>58.06</v>
      </c>
      <c r="K32" s="3">
        <f t="shared" si="6"/>
        <v>299.0871512</v>
      </c>
      <c r="L32" s="3">
        <f t="shared" si="7"/>
        <v>100.6544953</v>
      </c>
      <c r="M32" s="3">
        <f t="shared" si="8"/>
        <v>7.078883913</v>
      </c>
      <c r="T32" s="2"/>
    </row>
    <row r="33">
      <c r="A33" s="1">
        <v>0.0</v>
      </c>
      <c r="B33" s="1">
        <v>16.0</v>
      </c>
      <c r="C33" s="2">
        <v>1.909</v>
      </c>
      <c r="D33" s="1">
        <v>-0.111</v>
      </c>
      <c r="E33" s="1">
        <v>1.911</v>
      </c>
      <c r="F33" s="1">
        <v>-0.11</v>
      </c>
      <c r="G33" s="1">
        <v>15848.0</v>
      </c>
      <c r="H33" s="1">
        <v>5617.0</v>
      </c>
      <c r="I33" s="1">
        <v>417.0</v>
      </c>
      <c r="J33" s="1">
        <v>57.88</v>
      </c>
      <c r="K33" s="3">
        <f t="shared" si="6"/>
        <v>273.8078784</v>
      </c>
      <c r="L33" s="3">
        <f t="shared" si="7"/>
        <v>97.04561161</v>
      </c>
      <c r="M33" s="3">
        <f t="shared" si="8"/>
        <v>7.204561161</v>
      </c>
      <c r="T33" s="2"/>
    </row>
    <row r="34">
      <c r="A34" s="1">
        <v>0.0</v>
      </c>
      <c r="B34" s="1">
        <v>18.0</v>
      </c>
      <c r="C34" s="2">
        <v>1.909</v>
      </c>
      <c r="D34" s="1">
        <v>-0.111</v>
      </c>
      <c r="E34" s="1">
        <v>1.911</v>
      </c>
      <c r="F34" s="1">
        <v>-0.11</v>
      </c>
      <c r="G34" s="1">
        <v>14736.0</v>
      </c>
      <c r="H34" s="1">
        <v>5358.0</v>
      </c>
      <c r="I34" s="1">
        <v>417.0</v>
      </c>
      <c r="J34" s="1">
        <v>53.93</v>
      </c>
      <c r="K34" s="3">
        <f t="shared" si="6"/>
        <v>273.2430929</v>
      </c>
      <c r="L34" s="3">
        <f t="shared" si="7"/>
        <v>99.35101057</v>
      </c>
      <c r="M34" s="3">
        <f t="shared" si="8"/>
        <v>7.732245503</v>
      </c>
      <c r="T34" s="2"/>
    </row>
    <row r="35">
      <c r="A35" s="1">
        <v>0.0</v>
      </c>
      <c r="B35" s="1">
        <v>18.0</v>
      </c>
      <c r="C35" s="2">
        <v>1.909</v>
      </c>
      <c r="D35" s="1">
        <v>-0.111</v>
      </c>
      <c r="E35" s="1">
        <v>1.911</v>
      </c>
      <c r="F35" s="1">
        <v>-0.11</v>
      </c>
      <c r="G35" s="1">
        <v>17707.0</v>
      </c>
      <c r="H35" s="1">
        <v>5842.0</v>
      </c>
      <c r="I35" s="1">
        <v>413.0</v>
      </c>
      <c r="J35" s="1">
        <v>61.26</v>
      </c>
      <c r="K35" s="3">
        <f t="shared" si="6"/>
        <v>289.0466863</v>
      </c>
      <c r="L35" s="3">
        <f t="shared" si="7"/>
        <v>95.3640222</v>
      </c>
      <c r="M35" s="3">
        <f t="shared" si="8"/>
        <v>6.741756448</v>
      </c>
      <c r="R35" s="4"/>
      <c r="S35" s="4"/>
      <c r="T35" s="5"/>
      <c r="U35" s="4"/>
      <c r="V35" s="4"/>
      <c r="W35" s="4"/>
      <c r="X35" s="4"/>
      <c r="Y35" s="4"/>
      <c r="Z35" s="4"/>
      <c r="AA35" s="4"/>
      <c r="AB35" s="6"/>
      <c r="AC35" s="6"/>
      <c r="AD35" s="6"/>
    </row>
    <row r="36">
      <c r="A36" s="1">
        <v>0.0</v>
      </c>
      <c r="B36" s="1">
        <v>20.0</v>
      </c>
      <c r="C36" s="2">
        <v>1.909</v>
      </c>
      <c r="D36" s="1">
        <v>-0.111</v>
      </c>
      <c r="E36" s="1">
        <v>1.911</v>
      </c>
      <c r="F36" s="1">
        <v>-0.11</v>
      </c>
      <c r="G36" s="1">
        <v>16089.0</v>
      </c>
      <c r="H36" s="1">
        <v>5557.0</v>
      </c>
      <c r="I36" s="1">
        <v>415.0</v>
      </c>
      <c r="J36" s="1">
        <v>58.84</v>
      </c>
      <c r="K36" s="3">
        <f t="shared" si="6"/>
        <v>273.4364378</v>
      </c>
      <c r="L36" s="3">
        <f t="shared" si="7"/>
        <v>94.44255608</v>
      </c>
      <c r="M36" s="3">
        <f t="shared" si="8"/>
        <v>7.053025153</v>
      </c>
      <c r="R36" s="4"/>
      <c r="S36" s="4"/>
      <c r="T36" s="5"/>
      <c r="U36" s="4"/>
      <c r="V36" s="4"/>
      <c r="W36" s="4"/>
      <c r="X36" s="4"/>
      <c r="Y36" s="4"/>
      <c r="Z36" s="4"/>
      <c r="AA36" s="4"/>
      <c r="AB36" s="6"/>
      <c r="AC36" s="6"/>
      <c r="AD36" s="6"/>
    </row>
    <row r="37">
      <c r="A37" s="1" t="s">
        <v>26</v>
      </c>
      <c r="B37" s="1"/>
      <c r="C37" s="2"/>
      <c r="D37" s="1"/>
      <c r="E37" s="1"/>
      <c r="F37" s="1"/>
      <c r="G37" s="1"/>
      <c r="H37" s="1"/>
      <c r="I37" s="1"/>
      <c r="J37" s="1"/>
      <c r="R37" s="4"/>
      <c r="S37" s="4"/>
      <c r="T37" s="5"/>
      <c r="U37" s="4"/>
      <c r="V37" s="4"/>
      <c r="W37" s="4"/>
      <c r="X37" s="4"/>
      <c r="Y37" s="4"/>
      <c r="Z37" s="4"/>
      <c r="AA37" s="4"/>
      <c r="AB37" s="6"/>
      <c r="AC37" s="6"/>
      <c r="AD37" s="6"/>
    </row>
    <row r="38">
      <c r="A38" s="1">
        <v>0.0</v>
      </c>
      <c r="B38" s="1">
        <v>20.0</v>
      </c>
      <c r="C38" s="2">
        <v>1.909</v>
      </c>
      <c r="D38" s="1">
        <v>-0.111</v>
      </c>
      <c r="E38" s="1">
        <v>1.911</v>
      </c>
      <c r="F38" s="1">
        <v>-0.11</v>
      </c>
      <c r="G38" s="1">
        <v>16089.0</v>
      </c>
      <c r="H38" s="1">
        <v>5557.0</v>
      </c>
      <c r="I38" s="1">
        <v>415.0</v>
      </c>
      <c r="J38" s="1">
        <v>58.84</v>
      </c>
      <c r="K38" s="3">
        <f t="shared" ref="K38:K51" si="9">G38/J38</f>
        <v>273.4364378</v>
      </c>
      <c r="L38" s="3">
        <f t="shared" ref="L38:L51" si="10">H38/J38</f>
        <v>94.44255608</v>
      </c>
      <c r="M38" s="3">
        <f t="shared" ref="M38:M51" si="11">I38/J38</f>
        <v>7.053025153</v>
      </c>
      <c r="R38" s="4"/>
      <c r="S38" s="4"/>
      <c r="T38" s="5"/>
      <c r="U38" s="4"/>
      <c r="V38" s="4"/>
      <c r="W38" s="4"/>
      <c r="X38" s="4"/>
      <c r="Y38" s="4"/>
      <c r="Z38" s="4"/>
      <c r="AA38" s="4"/>
      <c r="AB38" s="6"/>
      <c r="AC38" s="6"/>
      <c r="AD38" s="6"/>
    </row>
    <row r="39">
      <c r="A39" s="1">
        <v>1.0</v>
      </c>
      <c r="B39" s="1">
        <v>20.0</v>
      </c>
      <c r="C39" s="2">
        <v>1.909</v>
      </c>
      <c r="D39" s="1">
        <v>-0.111</v>
      </c>
      <c r="E39" s="1">
        <v>1.911</v>
      </c>
      <c r="F39" s="1">
        <v>-0.11</v>
      </c>
      <c r="G39" s="1">
        <v>17091.0</v>
      </c>
      <c r="H39" s="1">
        <v>5418.0</v>
      </c>
      <c r="I39" s="1">
        <v>406.0</v>
      </c>
      <c r="J39" s="1">
        <v>62.22</v>
      </c>
      <c r="K39" s="3">
        <f t="shared" si="9"/>
        <v>274.6865959</v>
      </c>
      <c r="L39" s="3">
        <f t="shared" si="10"/>
        <v>87.07810993</v>
      </c>
      <c r="M39" s="3">
        <f t="shared" si="11"/>
        <v>6.525233044</v>
      </c>
      <c r="T39" s="2"/>
    </row>
    <row r="40">
      <c r="A40" s="1">
        <v>1.0</v>
      </c>
      <c r="B40" s="1">
        <v>20.0</v>
      </c>
      <c r="C40" s="2">
        <v>1.909</v>
      </c>
      <c r="D40" s="1">
        <v>-0.111</v>
      </c>
      <c r="E40" s="1">
        <v>1.911</v>
      </c>
      <c r="F40" s="1">
        <v>-0.11</v>
      </c>
      <c r="G40" s="1">
        <v>16888.0</v>
      </c>
      <c r="H40" s="1">
        <v>5633.0</v>
      </c>
      <c r="I40" s="1">
        <v>412.0</v>
      </c>
      <c r="J40" s="1">
        <v>60.66</v>
      </c>
      <c r="K40" s="3">
        <f t="shared" si="9"/>
        <v>278.4042202</v>
      </c>
      <c r="L40" s="3">
        <f t="shared" si="10"/>
        <v>92.86185295</v>
      </c>
      <c r="M40" s="3">
        <f t="shared" si="11"/>
        <v>6.79195516</v>
      </c>
      <c r="R40" s="4"/>
      <c r="S40" s="4"/>
      <c r="T40" s="5"/>
      <c r="U40" s="4"/>
      <c r="V40" s="4"/>
      <c r="W40" s="4"/>
      <c r="X40" s="4"/>
      <c r="Y40" s="4"/>
      <c r="Z40" s="4"/>
      <c r="AA40" s="4"/>
      <c r="AB40" s="6"/>
      <c r="AC40" s="6"/>
      <c r="AD40" s="6"/>
    </row>
    <row r="41">
      <c r="A41" s="1">
        <v>2.0</v>
      </c>
      <c r="B41" s="1">
        <v>20.0</v>
      </c>
      <c r="C41" s="2">
        <v>1.909</v>
      </c>
      <c r="D41" s="1">
        <v>-0.111</v>
      </c>
      <c r="E41" s="1">
        <v>1.911</v>
      </c>
      <c r="F41" s="1">
        <v>-0.11</v>
      </c>
      <c r="G41" s="1">
        <v>17940.0</v>
      </c>
      <c r="H41" s="1">
        <v>5424.0</v>
      </c>
      <c r="I41" s="1">
        <v>409.0</v>
      </c>
      <c r="J41" s="1">
        <v>65.31</v>
      </c>
      <c r="K41" s="3">
        <f t="shared" si="9"/>
        <v>274.6899403</v>
      </c>
      <c r="L41" s="3">
        <f t="shared" si="10"/>
        <v>83.0500689</v>
      </c>
      <c r="M41" s="3">
        <f t="shared" si="11"/>
        <v>6.262440668</v>
      </c>
      <c r="R41" s="4"/>
      <c r="S41" s="4"/>
      <c r="T41" s="5"/>
      <c r="U41" s="4"/>
      <c r="V41" s="4"/>
      <c r="W41" s="4"/>
      <c r="X41" s="4"/>
      <c r="Y41" s="4"/>
      <c r="Z41" s="4"/>
      <c r="AA41" s="4"/>
      <c r="AB41" s="6"/>
      <c r="AC41" s="6"/>
      <c r="AD41" s="6"/>
    </row>
    <row r="42">
      <c r="A42" s="1">
        <v>2.0</v>
      </c>
      <c r="B42" s="1">
        <v>20.0</v>
      </c>
      <c r="C42" s="2">
        <v>1.909</v>
      </c>
      <c r="D42" s="1">
        <v>-0.111</v>
      </c>
      <c r="E42" s="1">
        <v>1.911</v>
      </c>
      <c r="F42" s="1">
        <v>-0.11</v>
      </c>
      <c r="G42" s="1">
        <v>18321.0</v>
      </c>
      <c r="H42" s="1">
        <v>6061.0</v>
      </c>
      <c r="I42" s="1">
        <v>415.0</v>
      </c>
      <c r="J42" s="1">
        <v>67.13</v>
      </c>
      <c r="K42" s="3">
        <f t="shared" si="9"/>
        <v>272.9182184</v>
      </c>
      <c r="L42" s="3">
        <f t="shared" si="10"/>
        <v>90.28750186</v>
      </c>
      <c r="M42" s="3">
        <f t="shared" si="11"/>
        <v>6.182034858</v>
      </c>
      <c r="T42" s="2"/>
    </row>
    <row r="43">
      <c r="A43" s="1">
        <v>2.0</v>
      </c>
      <c r="B43" s="1">
        <v>20.0</v>
      </c>
      <c r="C43" s="2">
        <v>1.909</v>
      </c>
      <c r="D43" s="1">
        <v>-0.111</v>
      </c>
      <c r="E43" s="1">
        <v>1.911</v>
      </c>
      <c r="F43" s="1">
        <v>-0.11</v>
      </c>
      <c r="G43" s="1">
        <v>18008.0</v>
      </c>
      <c r="H43" s="1">
        <v>5570.0</v>
      </c>
      <c r="I43" s="1">
        <v>406.0</v>
      </c>
      <c r="J43" s="1">
        <v>64.86</v>
      </c>
      <c r="K43" s="3">
        <f t="shared" si="9"/>
        <v>277.6441566</v>
      </c>
      <c r="L43" s="3">
        <f t="shared" si="10"/>
        <v>85.87727413</v>
      </c>
      <c r="M43" s="3">
        <f t="shared" si="11"/>
        <v>6.259636139</v>
      </c>
      <c r="T43" s="2"/>
    </row>
    <row r="44">
      <c r="A44" s="1">
        <v>3.0</v>
      </c>
      <c r="B44" s="1">
        <v>20.0</v>
      </c>
      <c r="C44" s="2">
        <v>1.909</v>
      </c>
      <c r="D44" s="1">
        <v>-0.111</v>
      </c>
      <c r="E44" s="1">
        <v>1.911</v>
      </c>
      <c r="F44" s="1">
        <v>-0.11</v>
      </c>
      <c r="G44" s="1">
        <v>16645.0</v>
      </c>
      <c r="H44" s="1">
        <v>5288.0</v>
      </c>
      <c r="I44" s="1">
        <v>414.0</v>
      </c>
      <c r="J44" s="1">
        <v>62.5</v>
      </c>
      <c r="K44" s="3">
        <f t="shared" si="9"/>
        <v>266.32</v>
      </c>
      <c r="L44" s="3">
        <f t="shared" si="10"/>
        <v>84.608</v>
      </c>
      <c r="M44" s="3">
        <f t="shared" si="11"/>
        <v>6.624</v>
      </c>
      <c r="T44" s="2"/>
    </row>
    <row r="45">
      <c r="A45" s="1">
        <v>5.0</v>
      </c>
      <c r="B45" s="1">
        <v>20.0</v>
      </c>
      <c r="C45" s="2">
        <v>1.909</v>
      </c>
      <c r="D45" s="1">
        <v>-0.111</v>
      </c>
      <c r="E45" s="1">
        <v>1.911</v>
      </c>
      <c r="F45" s="1">
        <v>-0.11</v>
      </c>
      <c r="G45" s="1">
        <v>17336.0</v>
      </c>
      <c r="H45" s="1">
        <v>5496.0</v>
      </c>
      <c r="I45" s="1">
        <v>408.0</v>
      </c>
      <c r="J45" s="1">
        <v>66.0</v>
      </c>
      <c r="K45" s="3">
        <f t="shared" si="9"/>
        <v>262.6666667</v>
      </c>
      <c r="L45" s="3">
        <f t="shared" si="10"/>
        <v>83.27272727</v>
      </c>
      <c r="M45" s="3">
        <f t="shared" si="11"/>
        <v>6.181818182</v>
      </c>
      <c r="T45" s="2"/>
    </row>
    <row r="46">
      <c r="A46" s="1">
        <v>6.0</v>
      </c>
      <c r="B46" s="1">
        <v>20.0</v>
      </c>
      <c r="C46" s="2">
        <v>1.909</v>
      </c>
      <c r="D46" s="1">
        <v>-0.111</v>
      </c>
      <c r="E46" s="1">
        <v>1.911</v>
      </c>
      <c r="F46" s="1">
        <v>-0.11</v>
      </c>
      <c r="G46" s="1">
        <v>17645.0</v>
      </c>
      <c r="H46" s="1">
        <v>5710.0</v>
      </c>
      <c r="I46" s="1">
        <v>405.0</v>
      </c>
      <c r="J46" s="1">
        <v>66.66</v>
      </c>
      <c r="K46" s="3">
        <f t="shared" si="9"/>
        <v>264.7014701</v>
      </c>
      <c r="L46" s="3">
        <f t="shared" si="10"/>
        <v>85.65856586</v>
      </c>
      <c r="M46" s="3">
        <f t="shared" si="11"/>
        <v>6.075607561</v>
      </c>
      <c r="T46" s="2"/>
    </row>
    <row r="47">
      <c r="A47" s="1">
        <v>7.0</v>
      </c>
      <c r="B47" s="1">
        <v>20.0</v>
      </c>
      <c r="C47" s="2">
        <v>1.909</v>
      </c>
      <c r="D47" s="1">
        <v>-0.111</v>
      </c>
      <c r="E47" s="1">
        <v>1.911</v>
      </c>
      <c r="F47" s="1">
        <v>-0.11</v>
      </c>
      <c r="G47" s="1">
        <v>18037.0</v>
      </c>
      <c r="H47" s="1">
        <v>5662.0</v>
      </c>
      <c r="I47" s="1">
        <v>419.0</v>
      </c>
      <c r="J47" s="1">
        <v>67.57</v>
      </c>
      <c r="K47" s="3">
        <f t="shared" si="9"/>
        <v>266.9379902</v>
      </c>
      <c r="L47" s="3">
        <f t="shared" si="10"/>
        <v>83.79458339</v>
      </c>
      <c r="M47" s="3">
        <f t="shared" si="11"/>
        <v>6.200976765</v>
      </c>
      <c r="T47" s="2"/>
    </row>
    <row r="48">
      <c r="A48" s="1">
        <v>8.0</v>
      </c>
      <c r="B48" s="1">
        <v>20.0</v>
      </c>
      <c r="C48" s="2">
        <v>1.909</v>
      </c>
      <c r="D48" s="1">
        <v>-0.111</v>
      </c>
      <c r="E48" s="1">
        <v>1.911</v>
      </c>
      <c r="F48" s="1">
        <v>-0.11</v>
      </c>
      <c r="G48" s="1">
        <v>18094.0</v>
      </c>
      <c r="H48" s="1">
        <v>5698.0</v>
      </c>
      <c r="I48" s="1">
        <v>410.0</v>
      </c>
      <c r="J48" s="1">
        <v>67.74</v>
      </c>
      <c r="K48" s="3">
        <f t="shared" si="9"/>
        <v>267.1095365</v>
      </c>
      <c r="L48" s="3">
        <f t="shared" si="10"/>
        <v>84.11573664</v>
      </c>
      <c r="M48" s="3">
        <f t="shared" si="11"/>
        <v>6.052553882</v>
      </c>
      <c r="T48" s="2"/>
    </row>
    <row r="49">
      <c r="A49" s="1">
        <v>9.0</v>
      </c>
      <c r="B49" s="1">
        <v>20.0</v>
      </c>
      <c r="C49" s="2">
        <v>1.909</v>
      </c>
      <c r="D49" s="1">
        <v>-0.111</v>
      </c>
      <c r="E49" s="1">
        <v>1.911</v>
      </c>
      <c r="F49" s="1">
        <v>-0.11</v>
      </c>
      <c r="G49" s="1">
        <v>17038.0</v>
      </c>
      <c r="H49" s="1">
        <v>5252.0</v>
      </c>
      <c r="I49" s="1">
        <v>404.0</v>
      </c>
      <c r="J49" s="1">
        <v>63.49</v>
      </c>
      <c r="K49" s="3">
        <f t="shared" si="9"/>
        <v>268.3572216</v>
      </c>
      <c r="L49" s="3">
        <f t="shared" si="10"/>
        <v>82.72168845</v>
      </c>
      <c r="M49" s="3">
        <f t="shared" si="11"/>
        <v>6.363206804</v>
      </c>
      <c r="T49" s="2"/>
    </row>
    <row r="50">
      <c r="A50" s="1">
        <v>9.0</v>
      </c>
      <c r="B50" s="1">
        <v>20.0</v>
      </c>
      <c r="C50" s="2">
        <v>1.909</v>
      </c>
      <c r="D50" s="1">
        <v>-0.111</v>
      </c>
      <c r="E50" s="1">
        <v>1.911</v>
      </c>
      <c r="F50" s="1">
        <v>-0.11</v>
      </c>
      <c r="G50" s="1">
        <v>18248.0</v>
      </c>
      <c r="H50" s="1">
        <v>5732.0</v>
      </c>
      <c r="I50" s="1">
        <v>416.0</v>
      </c>
      <c r="J50" s="1">
        <v>67.06</v>
      </c>
      <c r="K50" s="3">
        <f t="shared" si="9"/>
        <v>272.1145243</v>
      </c>
      <c r="L50" s="3">
        <f t="shared" si="10"/>
        <v>85.47569341</v>
      </c>
      <c r="M50" s="3">
        <f t="shared" si="11"/>
        <v>6.20339994</v>
      </c>
      <c r="T50" s="2"/>
    </row>
    <row r="51">
      <c r="A51" s="1">
        <v>10.0</v>
      </c>
      <c r="B51" s="1">
        <v>20.0</v>
      </c>
      <c r="C51" s="2">
        <v>1.909</v>
      </c>
      <c r="D51" s="1">
        <v>-0.111</v>
      </c>
      <c r="E51" s="1">
        <v>1.911</v>
      </c>
      <c r="F51" s="1">
        <v>-0.11</v>
      </c>
      <c r="G51" s="1">
        <v>19374.0</v>
      </c>
      <c r="H51" s="1">
        <v>5953.0</v>
      </c>
      <c r="I51" s="1">
        <v>407.0</v>
      </c>
      <c r="J51" s="1">
        <v>72.19</v>
      </c>
      <c r="K51" s="3">
        <f t="shared" si="9"/>
        <v>268.3751212</v>
      </c>
      <c r="L51" s="3">
        <f t="shared" si="10"/>
        <v>82.46294501</v>
      </c>
      <c r="M51" s="3">
        <f t="shared" si="11"/>
        <v>5.637899986</v>
      </c>
      <c r="T51" s="2"/>
    </row>
    <row r="52">
      <c r="A52" s="1" t="s">
        <v>27</v>
      </c>
    </row>
    <row r="53">
      <c r="A53" s="1">
        <v>1.0</v>
      </c>
      <c r="B53" s="1">
        <v>0.0</v>
      </c>
      <c r="C53" s="2">
        <v>1.909</v>
      </c>
      <c r="D53" s="1">
        <v>-0.111</v>
      </c>
      <c r="E53" s="1">
        <v>1.911</v>
      </c>
      <c r="F53" s="1">
        <v>-0.11</v>
      </c>
      <c r="G53" s="1">
        <v>17450.0</v>
      </c>
      <c r="H53" s="1">
        <v>5952.0</v>
      </c>
      <c r="I53" s="1">
        <v>448.0</v>
      </c>
      <c r="J53" s="1">
        <v>61.68</v>
      </c>
      <c r="K53" s="3">
        <f t="shared" ref="K53:K58" si="12">G53/J53</f>
        <v>282.9118029</v>
      </c>
      <c r="L53" s="3">
        <f t="shared" ref="L53:L58" si="13">H53/J53</f>
        <v>96.49805447</v>
      </c>
      <c r="M53" s="3">
        <f t="shared" ref="M53:M58" si="14">I53/J53</f>
        <v>7.263294423</v>
      </c>
    </row>
    <row r="54">
      <c r="A54" s="1">
        <v>2.0</v>
      </c>
      <c r="B54" s="1">
        <v>0.0</v>
      </c>
      <c r="C54" s="2">
        <v>1.909</v>
      </c>
      <c r="D54" s="1">
        <v>-0.111</v>
      </c>
      <c r="E54" s="1">
        <v>1.911</v>
      </c>
      <c r="F54" s="1">
        <v>-0.11</v>
      </c>
      <c r="G54" s="1">
        <v>16334.0</v>
      </c>
      <c r="H54" s="1">
        <v>5467.0</v>
      </c>
      <c r="I54" s="1">
        <v>429.0</v>
      </c>
      <c r="J54" s="1">
        <v>59.26</v>
      </c>
      <c r="K54" s="3">
        <f t="shared" si="12"/>
        <v>275.6328046</v>
      </c>
      <c r="L54" s="3">
        <f t="shared" si="13"/>
        <v>92.25447182</v>
      </c>
      <c r="M54" s="3">
        <f t="shared" si="14"/>
        <v>7.239284509</v>
      </c>
    </row>
    <row r="55">
      <c r="A55" s="1">
        <v>3.0</v>
      </c>
      <c r="B55" s="1">
        <v>0.0</v>
      </c>
      <c r="C55" s="2">
        <v>1.909</v>
      </c>
      <c r="D55" s="1">
        <v>-0.111</v>
      </c>
      <c r="E55" s="1">
        <v>1.911</v>
      </c>
      <c r="F55" s="1">
        <v>-0.11</v>
      </c>
      <c r="G55" s="1">
        <v>19751.0</v>
      </c>
      <c r="H55" s="1">
        <v>6151.0</v>
      </c>
      <c r="I55" s="1">
        <v>466.0</v>
      </c>
      <c r="J55" s="1">
        <v>77.3</v>
      </c>
      <c r="K55" s="3">
        <f t="shared" si="12"/>
        <v>255.5109961</v>
      </c>
      <c r="L55" s="3">
        <f t="shared" si="13"/>
        <v>79.57309185</v>
      </c>
      <c r="M55" s="3">
        <f t="shared" si="14"/>
        <v>6.028460543</v>
      </c>
    </row>
    <row r="56">
      <c r="A56" s="1">
        <v>5.0</v>
      </c>
      <c r="B56" s="1">
        <v>0.0</v>
      </c>
      <c r="C56" s="2">
        <v>1.909</v>
      </c>
      <c r="D56" s="1">
        <v>-0.111</v>
      </c>
      <c r="E56" s="1">
        <v>1.911</v>
      </c>
      <c r="F56" s="1">
        <v>-0.11</v>
      </c>
      <c r="G56" s="1">
        <v>18875.0</v>
      </c>
      <c r="H56" s="1">
        <v>5947.0</v>
      </c>
      <c r="I56" s="1">
        <v>413.0</v>
      </c>
      <c r="J56" s="1">
        <v>69.0</v>
      </c>
      <c r="K56" s="3">
        <f t="shared" si="12"/>
        <v>273.5507246</v>
      </c>
      <c r="L56" s="3">
        <f t="shared" si="13"/>
        <v>86.1884058</v>
      </c>
      <c r="M56" s="3">
        <f t="shared" si="14"/>
        <v>5.985507246</v>
      </c>
    </row>
    <row r="57">
      <c r="A57" s="1">
        <v>7.0</v>
      </c>
      <c r="B57" s="1">
        <v>0.0</v>
      </c>
      <c r="C57" s="2">
        <v>1.909</v>
      </c>
      <c r="D57" s="1">
        <v>-0.111</v>
      </c>
      <c r="E57" s="1">
        <v>1.911</v>
      </c>
      <c r="F57" s="1">
        <v>-0.11</v>
      </c>
      <c r="G57" s="1">
        <v>21546.0</v>
      </c>
      <c r="H57" s="1">
        <v>6703.0</v>
      </c>
      <c r="I57" s="1">
        <v>471.0</v>
      </c>
      <c r="J57" s="1">
        <v>78.07</v>
      </c>
      <c r="K57" s="3">
        <f t="shared" si="12"/>
        <v>275.9830921</v>
      </c>
      <c r="L57" s="3">
        <f t="shared" si="13"/>
        <v>85.85884463</v>
      </c>
      <c r="M57" s="3">
        <f t="shared" si="14"/>
        <v>6.033047265</v>
      </c>
    </row>
    <row r="58">
      <c r="A58" s="1">
        <v>9.0</v>
      </c>
      <c r="B58" s="1">
        <v>0.0</v>
      </c>
      <c r="C58" s="2">
        <v>1.909</v>
      </c>
      <c r="D58" s="1">
        <v>-0.111</v>
      </c>
      <c r="E58" s="1">
        <v>1.911</v>
      </c>
      <c r="F58" s="1">
        <v>-0.11</v>
      </c>
      <c r="G58" s="1">
        <v>18783.0</v>
      </c>
      <c r="H58" s="1">
        <v>5993.0</v>
      </c>
      <c r="I58" s="1">
        <v>444.0</v>
      </c>
      <c r="J58" s="1">
        <v>69.26</v>
      </c>
      <c r="K58" s="3">
        <f t="shared" si="12"/>
        <v>271.1954952</v>
      </c>
      <c r="L58" s="3">
        <f t="shared" si="13"/>
        <v>86.52902108</v>
      </c>
      <c r="M58" s="3">
        <f t="shared" si="14"/>
        <v>6.410626624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28</v>
      </c>
      <c r="E1" s="1" t="s">
        <v>29</v>
      </c>
      <c r="I1" s="1" t="s">
        <v>30</v>
      </c>
      <c r="L1" s="1">
        <v>54.5</v>
      </c>
      <c r="M1" s="1" t="s">
        <v>31</v>
      </c>
      <c r="N1" s="1">
        <v>3.3</v>
      </c>
      <c r="P1" s="1" t="s">
        <v>32</v>
      </c>
      <c r="Q1" s="1">
        <v>24.1</v>
      </c>
      <c r="R1" s="1" t="s">
        <v>33</v>
      </c>
      <c r="S1" s="1">
        <v>6.6</v>
      </c>
    </row>
    <row r="3">
      <c r="A3" s="1" t="s">
        <v>34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>
      <c r="A4" s="1">
        <v>3.3</v>
      </c>
      <c r="B4" s="2">
        <v>1.909</v>
      </c>
      <c r="C4" s="1">
        <v>-0.111</v>
      </c>
      <c r="D4" s="1">
        <v>1.911</v>
      </c>
      <c r="E4" s="1">
        <v>-0.11</v>
      </c>
      <c r="F4" s="1">
        <v>8569.0</v>
      </c>
      <c r="G4" s="1">
        <v>3684.0</v>
      </c>
      <c r="H4" s="1">
        <v>212.0</v>
      </c>
      <c r="I4" s="1">
        <v>35.74</v>
      </c>
      <c r="J4" s="3">
        <f t="shared" ref="J4:J5" si="1">F4/I4</f>
        <v>239.7593733</v>
      </c>
      <c r="K4" s="3">
        <f t="shared" ref="K4:K5" si="2">G4/I4</f>
        <v>103.077784</v>
      </c>
      <c r="L4" s="3">
        <f t="shared" ref="L4:L5" si="3">H4/I4</f>
        <v>5.931729155</v>
      </c>
      <c r="M4" s="1"/>
    </row>
    <row r="5">
      <c r="A5" s="1">
        <v>3.3</v>
      </c>
      <c r="B5" s="2">
        <v>1.909</v>
      </c>
      <c r="C5" s="1">
        <v>-0.111</v>
      </c>
      <c r="D5" s="1">
        <v>1.911</v>
      </c>
      <c r="E5" s="1">
        <v>-0.11</v>
      </c>
      <c r="F5" s="1">
        <v>16455.0</v>
      </c>
      <c r="G5" s="1">
        <v>7216.0</v>
      </c>
      <c r="H5" s="1">
        <v>408.0</v>
      </c>
      <c r="I5" s="1">
        <v>69.11</v>
      </c>
      <c r="J5" s="3">
        <f t="shared" si="1"/>
        <v>238.0986833</v>
      </c>
      <c r="K5" s="3">
        <f t="shared" si="2"/>
        <v>104.4132542</v>
      </c>
      <c r="L5" s="3">
        <f t="shared" si="3"/>
        <v>5.903631891</v>
      </c>
      <c r="M5" s="1"/>
    </row>
    <row r="7">
      <c r="A7" s="1">
        <v>8.3</v>
      </c>
      <c r="B7" s="2">
        <v>1.909</v>
      </c>
      <c r="C7" s="1">
        <v>-0.111</v>
      </c>
      <c r="D7" s="1">
        <v>1.911</v>
      </c>
      <c r="E7" s="1">
        <v>-0.11</v>
      </c>
      <c r="F7" s="1">
        <v>24440.0</v>
      </c>
      <c r="G7" s="1">
        <v>9925.0</v>
      </c>
      <c r="H7" s="1">
        <v>430.0</v>
      </c>
      <c r="I7" s="3">
        <f>60+29.91</f>
        <v>89.91</v>
      </c>
      <c r="J7" s="3">
        <f t="shared" ref="J7:J14" si="4">F7/I7</f>
        <v>271.8273829</v>
      </c>
      <c r="K7" s="3">
        <f t="shared" ref="K7:K13" si="5">G7/I7</f>
        <v>110.3881659</v>
      </c>
      <c r="L7" s="3">
        <f t="shared" ref="L7:L14" si="6">H7/I7</f>
        <v>4.782560338</v>
      </c>
    </row>
    <row r="8">
      <c r="A8" s="1">
        <v>13.6</v>
      </c>
      <c r="B8" s="2">
        <v>1.909</v>
      </c>
      <c r="C8" s="1">
        <v>-0.111</v>
      </c>
      <c r="D8" s="1">
        <v>1.911</v>
      </c>
      <c r="E8" s="1">
        <v>-0.11</v>
      </c>
      <c r="F8" s="1">
        <v>29857.0</v>
      </c>
      <c r="G8" s="1">
        <v>12252.0</v>
      </c>
      <c r="H8" s="1">
        <v>416.0</v>
      </c>
      <c r="I8" s="3">
        <f>60+53.48</f>
        <v>113.48</v>
      </c>
      <c r="J8" s="3">
        <f t="shared" si="4"/>
        <v>263.1036306</v>
      </c>
      <c r="K8" s="3">
        <f t="shared" si="5"/>
        <v>107.9661614</v>
      </c>
      <c r="L8" s="3">
        <f t="shared" si="6"/>
        <v>3.665844202</v>
      </c>
    </row>
    <row r="9">
      <c r="A9" s="1">
        <v>18.8</v>
      </c>
      <c r="B9" s="2">
        <v>1.909</v>
      </c>
      <c r="C9" s="1">
        <v>-0.111</v>
      </c>
      <c r="D9" s="1">
        <v>1.911</v>
      </c>
      <c r="E9" s="1">
        <v>-0.11</v>
      </c>
      <c r="F9" s="1">
        <v>37079.0</v>
      </c>
      <c r="G9" s="1">
        <v>15964.0</v>
      </c>
      <c r="H9" s="1">
        <v>406.0</v>
      </c>
      <c r="I9" s="1">
        <f>60*2+21.68</f>
        <v>141.68</v>
      </c>
      <c r="J9" s="3">
        <f t="shared" si="4"/>
        <v>261.7094862</v>
      </c>
      <c r="K9" s="3">
        <f t="shared" si="5"/>
        <v>112.676454</v>
      </c>
      <c r="L9" s="3">
        <f t="shared" si="6"/>
        <v>2.865612648</v>
      </c>
    </row>
    <row r="10">
      <c r="A10" s="1">
        <v>23.5</v>
      </c>
      <c r="B10" s="2">
        <v>1.909</v>
      </c>
      <c r="C10" s="1">
        <v>-0.111</v>
      </c>
      <c r="D10" s="1">
        <v>1.911</v>
      </c>
      <c r="E10" s="1">
        <v>-0.11</v>
      </c>
      <c r="F10" s="1">
        <v>48584.0</v>
      </c>
      <c r="G10" s="1">
        <v>20692.0</v>
      </c>
      <c r="H10" s="1">
        <v>419.0</v>
      </c>
      <c r="I10" s="3">
        <f>3*60+10.68</f>
        <v>190.68</v>
      </c>
      <c r="J10" s="3">
        <f t="shared" si="4"/>
        <v>254.7933711</v>
      </c>
      <c r="K10" s="3">
        <f t="shared" si="5"/>
        <v>108.5168869</v>
      </c>
      <c r="L10" s="3">
        <f t="shared" si="6"/>
        <v>2.197398783</v>
      </c>
    </row>
    <row r="11">
      <c r="A11" s="1">
        <v>28.2</v>
      </c>
      <c r="B11" s="2">
        <v>1.909</v>
      </c>
      <c r="C11" s="1">
        <v>-0.111</v>
      </c>
      <c r="D11" s="1">
        <v>1.911</v>
      </c>
      <c r="E11" s="1">
        <v>-0.11</v>
      </c>
      <c r="F11" s="1">
        <v>37162.0</v>
      </c>
      <c r="G11" s="1">
        <v>16595.0</v>
      </c>
      <c r="H11" s="1">
        <v>313.0</v>
      </c>
      <c r="I11" s="3">
        <f>2*60+32.24</f>
        <v>152.24</v>
      </c>
      <c r="J11" s="3">
        <f t="shared" si="4"/>
        <v>244.1014188</v>
      </c>
      <c r="K11" s="3">
        <f t="shared" si="5"/>
        <v>109.0055176</v>
      </c>
      <c r="L11" s="3">
        <f t="shared" si="6"/>
        <v>2.055964267</v>
      </c>
    </row>
    <row r="12">
      <c r="A12" s="1">
        <v>38.2</v>
      </c>
      <c r="B12" s="2">
        <v>1.909</v>
      </c>
      <c r="C12" s="1">
        <v>-0.111</v>
      </c>
      <c r="D12" s="1">
        <v>1.911</v>
      </c>
      <c r="E12" s="1">
        <v>-0.11</v>
      </c>
      <c r="F12" s="1">
        <v>53537.0</v>
      </c>
      <c r="G12" s="1">
        <v>23429.0</v>
      </c>
      <c r="H12" s="1">
        <v>338.0</v>
      </c>
      <c r="I12" s="3">
        <f>3*60+38.3</f>
        <v>218.3</v>
      </c>
      <c r="J12" s="3">
        <f t="shared" si="4"/>
        <v>245.2450756</v>
      </c>
      <c r="K12" s="3">
        <f t="shared" si="5"/>
        <v>107.3247824</v>
      </c>
      <c r="L12" s="3">
        <f t="shared" si="6"/>
        <v>1.548327989</v>
      </c>
    </row>
    <row r="13">
      <c r="A13" s="1">
        <v>48.2</v>
      </c>
      <c r="B13" s="2">
        <v>1.909</v>
      </c>
      <c r="C13" s="1">
        <v>-0.111</v>
      </c>
      <c r="D13" s="1">
        <v>1.911</v>
      </c>
      <c r="E13" s="1">
        <v>-0.11</v>
      </c>
      <c r="F13" s="1">
        <v>59969.0</v>
      </c>
      <c r="G13" s="1">
        <v>26718.0</v>
      </c>
      <c r="H13" s="1">
        <v>325.0</v>
      </c>
      <c r="I13" s="3">
        <f>4*60+3.63</f>
        <v>243.63</v>
      </c>
      <c r="J13" s="3">
        <f t="shared" si="4"/>
        <v>246.1478471</v>
      </c>
      <c r="K13" s="3">
        <f t="shared" si="5"/>
        <v>109.6662973</v>
      </c>
      <c r="L13" s="3">
        <f t="shared" si="6"/>
        <v>1.333990067</v>
      </c>
    </row>
    <row r="14">
      <c r="A14" s="1">
        <v>54.5</v>
      </c>
      <c r="B14" s="2">
        <v>1.909</v>
      </c>
      <c r="C14" s="1">
        <v>-0.111</v>
      </c>
      <c r="D14" s="1">
        <v>1.911</v>
      </c>
      <c r="E14" s="1">
        <v>-0.11</v>
      </c>
      <c r="F14" s="1">
        <v>44514.0</v>
      </c>
      <c r="G14" s="1">
        <v>19942.0</v>
      </c>
      <c r="H14" s="1">
        <v>210.0</v>
      </c>
      <c r="I14" s="3">
        <f>3*60+0.4</f>
        <v>180.4</v>
      </c>
      <c r="J14" s="3">
        <f t="shared" si="4"/>
        <v>246.751663</v>
      </c>
      <c r="K14" s="3">
        <f>F14/I14</f>
        <v>246.751663</v>
      </c>
      <c r="L14" s="3">
        <f t="shared" si="6"/>
        <v>1.164079823</v>
      </c>
    </row>
    <row r="18">
      <c r="A18" s="1">
        <v>8.3</v>
      </c>
      <c r="B18" s="2">
        <v>1.909</v>
      </c>
      <c r="C18" s="1">
        <v>-0.111</v>
      </c>
      <c r="D18" s="1">
        <v>1.911</v>
      </c>
      <c r="E18" s="1">
        <v>-0.11</v>
      </c>
      <c r="F18" s="1">
        <v>22589.0</v>
      </c>
      <c r="G18" s="1">
        <v>9313.0</v>
      </c>
      <c r="H18" s="1">
        <v>411.0</v>
      </c>
      <c r="I18" s="1">
        <v>80.65</v>
      </c>
      <c r="J18" s="3">
        <f>F18/I18</f>
        <v>280.0867948</v>
      </c>
      <c r="K18" s="3">
        <f>G18/I18</f>
        <v>115.4742715</v>
      </c>
      <c r="L18" s="3">
        <f>H18/I18</f>
        <v>5.096094234</v>
      </c>
      <c r="M18" s="1" t="s">
        <v>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36</v>
      </c>
      <c r="C3" s="1" t="s">
        <v>37</v>
      </c>
      <c r="E3" s="1" t="s">
        <v>34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</row>
    <row r="4">
      <c r="A4" s="1">
        <v>10.0</v>
      </c>
      <c r="B4" s="1">
        <f t="shared" ref="B4:B11" si="1">90-A4</f>
        <v>80</v>
      </c>
      <c r="C4" s="3">
        <f t="shared" ref="C4:C11" si="2">(COS(A4))^2</f>
        <v>0.7040410309</v>
      </c>
      <c r="D4" s="3">
        <f t="shared" ref="D4:D11" si="3">1-C4</f>
        <v>0.2959589691</v>
      </c>
      <c r="E4" s="1">
        <v>33.3</v>
      </c>
      <c r="F4" s="2">
        <v>1.909</v>
      </c>
      <c r="G4" s="1">
        <v>-0.111</v>
      </c>
      <c r="H4" s="1">
        <v>1.911</v>
      </c>
      <c r="I4" s="1">
        <v>-0.11</v>
      </c>
      <c r="J4" s="1">
        <v>45792.0</v>
      </c>
      <c r="K4" s="1">
        <v>5452.0</v>
      </c>
      <c r="L4" s="1">
        <v>399.0</v>
      </c>
      <c r="M4" s="3">
        <f>3*60+47.83</f>
        <v>227.83</v>
      </c>
      <c r="N4" s="3">
        <f t="shared" ref="N4:N11" si="4">J4/M4</f>
        <v>200.9919677</v>
      </c>
      <c r="O4" s="3">
        <f t="shared" ref="O4:O11" si="5">K4/M4</f>
        <v>23.93012334</v>
      </c>
      <c r="P4" s="3">
        <f t="shared" ref="P4:P11" si="6">L4/M4</f>
        <v>1.751305798</v>
      </c>
    </row>
    <row r="5">
      <c r="A5" s="1">
        <v>25.0</v>
      </c>
      <c r="B5" s="1">
        <f t="shared" si="1"/>
        <v>65</v>
      </c>
      <c r="C5" s="3">
        <f t="shared" si="2"/>
        <v>0.9824830142</v>
      </c>
      <c r="D5" s="3">
        <f t="shared" si="3"/>
        <v>0.01751698575</v>
      </c>
      <c r="E5" s="1">
        <v>33.3</v>
      </c>
      <c r="F5" s="2">
        <v>1.909</v>
      </c>
      <c r="G5" s="1">
        <v>-0.111</v>
      </c>
      <c r="H5" s="1">
        <v>1.911</v>
      </c>
      <c r="I5" s="1">
        <v>-0.11</v>
      </c>
      <c r="J5" s="1">
        <v>51215.0</v>
      </c>
      <c r="K5" s="1">
        <v>22894.0</v>
      </c>
      <c r="L5" s="1">
        <v>331.0</v>
      </c>
      <c r="M5" s="3">
        <f>3*60+30.6</f>
        <v>210.6</v>
      </c>
      <c r="N5" s="3">
        <f t="shared" si="4"/>
        <v>243.1861349</v>
      </c>
      <c r="O5" s="3">
        <f t="shared" si="5"/>
        <v>108.708452</v>
      </c>
      <c r="P5" s="3">
        <f t="shared" si="6"/>
        <v>1.571699905</v>
      </c>
    </row>
    <row r="6">
      <c r="A6" s="1">
        <v>45.0</v>
      </c>
      <c r="B6" s="1">
        <f t="shared" si="1"/>
        <v>45</v>
      </c>
      <c r="C6" s="3">
        <f t="shared" si="2"/>
        <v>0.2759631919</v>
      </c>
      <c r="D6" s="3">
        <f t="shared" si="3"/>
        <v>0.7240368081</v>
      </c>
      <c r="E6" s="1">
        <v>33.3</v>
      </c>
      <c r="F6" s="2">
        <v>1.909</v>
      </c>
      <c r="G6" s="1">
        <v>-0.111</v>
      </c>
      <c r="H6" s="1">
        <v>1.911</v>
      </c>
      <c r="I6" s="1">
        <v>-0.11</v>
      </c>
      <c r="J6" s="1">
        <v>65255.0</v>
      </c>
      <c r="K6" s="1">
        <v>27374.0</v>
      </c>
      <c r="L6" s="1">
        <v>316.0</v>
      </c>
      <c r="M6" s="3">
        <f>4*60+19.87</f>
        <v>259.87</v>
      </c>
      <c r="N6" s="3">
        <f t="shared" si="4"/>
        <v>251.1063224</v>
      </c>
      <c r="O6" s="3">
        <f t="shared" si="5"/>
        <v>105.337284</v>
      </c>
      <c r="P6" s="3">
        <f t="shared" si="6"/>
        <v>1.215992612</v>
      </c>
    </row>
    <row r="7">
      <c r="A7" s="1">
        <v>60.0</v>
      </c>
      <c r="B7" s="1">
        <f t="shared" si="1"/>
        <v>30</v>
      </c>
      <c r="C7" s="3">
        <f t="shared" si="2"/>
        <v>0.9070904853</v>
      </c>
      <c r="D7" s="3">
        <f t="shared" si="3"/>
        <v>0.09290951474</v>
      </c>
      <c r="E7" s="1">
        <v>33.3</v>
      </c>
      <c r="F7" s="2">
        <v>1.909</v>
      </c>
      <c r="G7" s="1">
        <v>-0.111</v>
      </c>
      <c r="H7" s="1">
        <v>1.911</v>
      </c>
      <c r="I7" s="1">
        <v>-0.11</v>
      </c>
      <c r="J7" s="1">
        <v>52123.0</v>
      </c>
      <c r="K7" s="1">
        <v>23612.0</v>
      </c>
      <c r="L7" s="1">
        <v>303.0</v>
      </c>
      <c r="M7" s="3">
        <f>3*60+39.38</f>
        <v>219.38</v>
      </c>
      <c r="N7" s="3">
        <f t="shared" si="4"/>
        <v>237.5923056</v>
      </c>
      <c r="O7" s="3">
        <f t="shared" si="5"/>
        <v>107.6305953</v>
      </c>
      <c r="P7" s="3">
        <f t="shared" si="6"/>
        <v>1.381165102</v>
      </c>
    </row>
    <row r="8">
      <c r="A8" s="1">
        <v>0.0</v>
      </c>
      <c r="B8" s="1">
        <f t="shared" si="1"/>
        <v>90</v>
      </c>
      <c r="C8" s="3">
        <f t="shared" si="2"/>
        <v>1</v>
      </c>
      <c r="D8" s="3">
        <f t="shared" si="3"/>
        <v>0</v>
      </c>
      <c r="E8" s="1">
        <v>33.3</v>
      </c>
      <c r="F8" s="2">
        <v>1.909</v>
      </c>
      <c r="G8" s="1">
        <v>-0.111</v>
      </c>
      <c r="H8" s="1">
        <v>1.911</v>
      </c>
      <c r="I8" s="1">
        <v>-0.11</v>
      </c>
      <c r="J8" s="1">
        <v>44041.0</v>
      </c>
      <c r="K8" s="1">
        <v>18297.0</v>
      </c>
      <c r="L8" s="1">
        <v>324.0</v>
      </c>
      <c r="M8" s="3">
        <f>2*60+52.8</f>
        <v>172.8</v>
      </c>
      <c r="N8" s="3">
        <f t="shared" si="4"/>
        <v>254.8668981</v>
      </c>
      <c r="O8" s="3">
        <f t="shared" si="5"/>
        <v>105.8854167</v>
      </c>
      <c r="P8" s="3">
        <f t="shared" si="6"/>
        <v>1.875</v>
      </c>
    </row>
    <row r="9">
      <c r="A9" s="1">
        <v>90.0</v>
      </c>
      <c r="B9" s="1">
        <f t="shared" si="1"/>
        <v>0</v>
      </c>
      <c r="C9" s="3">
        <f t="shared" si="2"/>
        <v>0.2007699655</v>
      </c>
      <c r="D9" s="3">
        <f t="shared" si="3"/>
        <v>0.7992300345</v>
      </c>
      <c r="E9" s="1">
        <v>33.3</v>
      </c>
      <c r="F9" s="2">
        <v>1.909</v>
      </c>
      <c r="G9" s="1">
        <v>-0.111</v>
      </c>
      <c r="H9" s="1">
        <v>1.911</v>
      </c>
      <c r="I9" s="1">
        <v>-0.11</v>
      </c>
      <c r="J9" s="1">
        <v>72191.0</v>
      </c>
      <c r="K9" s="1">
        <v>30162.0</v>
      </c>
      <c r="L9" s="1">
        <v>292.0</v>
      </c>
      <c r="M9" s="3">
        <f>4*60+40.01</f>
        <v>280.01</v>
      </c>
      <c r="N9" s="3">
        <f t="shared" si="4"/>
        <v>257.8157923</v>
      </c>
      <c r="O9" s="3">
        <f t="shared" si="5"/>
        <v>107.7175815</v>
      </c>
      <c r="P9" s="3">
        <f t="shared" si="6"/>
        <v>1.042819899</v>
      </c>
    </row>
    <row r="10">
      <c r="A10" s="1">
        <v>77.0</v>
      </c>
      <c r="B10" s="1">
        <f t="shared" si="1"/>
        <v>13</v>
      </c>
      <c r="C10" s="3">
        <f t="shared" si="2"/>
        <v>0.0009594525907</v>
      </c>
      <c r="D10" s="3">
        <f t="shared" si="3"/>
        <v>0.9990405474</v>
      </c>
      <c r="E10" s="1">
        <v>33.3</v>
      </c>
      <c r="F10" s="2">
        <v>1.909</v>
      </c>
      <c r="G10" s="1">
        <v>-0.111</v>
      </c>
      <c r="H10" s="1">
        <v>1.911</v>
      </c>
      <c r="I10" s="1">
        <v>-0.11</v>
      </c>
      <c r="J10" s="1">
        <v>68655.0</v>
      </c>
      <c r="K10" s="1">
        <v>29397.0</v>
      </c>
      <c r="L10" s="1">
        <v>301.0</v>
      </c>
      <c r="M10" s="3">
        <f>4*60+27.5</f>
        <v>267.5</v>
      </c>
      <c r="N10" s="3">
        <f t="shared" si="4"/>
        <v>256.6542056</v>
      </c>
      <c r="O10" s="3">
        <f t="shared" si="5"/>
        <v>109.8953271</v>
      </c>
      <c r="P10" s="3">
        <f t="shared" si="6"/>
        <v>1.125233645</v>
      </c>
    </row>
    <row r="11">
      <c r="A11" s="1">
        <v>67.0</v>
      </c>
      <c r="B11" s="1">
        <f t="shared" si="1"/>
        <v>23</v>
      </c>
      <c r="C11" s="3">
        <f t="shared" si="2"/>
        <v>0.2680855656</v>
      </c>
      <c r="D11" s="3">
        <f t="shared" si="3"/>
        <v>0.7319144344</v>
      </c>
      <c r="E11" s="1">
        <v>33.3</v>
      </c>
      <c r="F11" s="2">
        <v>1.909</v>
      </c>
      <c r="G11" s="1">
        <v>-0.111</v>
      </c>
      <c r="H11" s="1">
        <v>1.911</v>
      </c>
      <c r="I11" s="1">
        <v>-0.11</v>
      </c>
      <c r="J11" s="1">
        <v>56803.0</v>
      </c>
      <c r="K11" s="1">
        <v>27445.0</v>
      </c>
      <c r="L11" s="1">
        <v>315.0</v>
      </c>
      <c r="M11" s="3">
        <f>3*60+38.25</f>
        <v>218.25</v>
      </c>
      <c r="N11" s="3">
        <f t="shared" si="4"/>
        <v>260.2657503</v>
      </c>
      <c r="O11" s="3">
        <f t="shared" si="5"/>
        <v>125.7502864</v>
      </c>
      <c r="P11" s="3">
        <f t="shared" si="6"/>
        <v>1.443298969</v>
      </c>
    </row>
    <row r="12">
      <c r="C12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88"/>
  </cols>
  <sheetData>
    <row r="2">
      <c r="B2" s="1" t="s">
        <v>38</v>
      </c>
      <c r="C2" s="1" t="s">
        <v>39</v>
      </c>
      <c r="E2" s="1" t="s">
        <v>40</v>
      </c>
      <c r="F2" s="1" t="s">
        <v>41</v>
      </c>
    </row>
    <row r="3">
      <c r="B3" s="1">
        <v>0.0</v>
      </c>
      <c r="C3" s="1">
        <v>2555.0</v>
      </c>
    </row>
    <row r="4">
      <c r="B4" s="1">
        <v>5.25</v>
      </c>
      <c r="C4" s="1">
        <v>2597.0</v>
      </c>
      <c r="E4" s="3">
        <f>1/B4</f>
        <v>0.1904761905</v>
      </c>
      <c r="F4" s="10">
        <f t="shared" ref="F4:F16" si="1">C4-C3</f>
        <v>42</v>
      </c>
    </row>
    <row r="5">
      <c r="B5" s="1">
        <v>10.02</v>
      </c>
      <c r="C5" s="1">
        <v>2623.0</v>
      </c>
      <c r="E5" s="3">
        <f t="shared" ref="E5:E16" si="2">1/(B5-B4)</f>
        <v>0.2096436059</v>
      </c>
      <c r="F5" s="10">
        <f t="shared" si="1"/>
        <v>26</v>
      </c>
    </row>
    <row r="6">
      <c r="B6" s="1">
        <v>15.03</v>
      </c>
      <c r="C6" s="1">
        <v>2661.0</v>
      </c>
      <c r="E6" s="3">
        <f t="shared" si="2"/>
        <v>0.1996007984</v>
      </c>
      <c r="F6" s="10">
        <f t="shared" si="1"/>
        <v>38</v>
      </c>
    </row>
    <row r="7">
      <c r="B7" s="1">
        <v>20.05</v>
      </c>
      <c r="C7" s="1">
        <v>2708.0</v>
      </c>
      <c r="E7" s="3">
        <f t="shared" si="2"/>
        <v>0.1992031873</v>
      </c>
      <c r="F7" s="10">
        <f t="shared" si="1"/>
        <v>47</v>
      </c>
    </row>
    <row r="8">
      <c r="B8" s="1">
        <v>24.58</v>
      </c>
      <c r="C8" s="1">
        <v>2745.0</v>
      </c>
      <c r="E8" s="3">
        <f t="shared" si="2"/>
        <v>0.2207505519</v>
      </c>
      <c r="F8" s="10">
        <f t="shared" si="1"/>
        <v>37</v>
      </c>
    </row>
    <row r="9">
      <c r="B9" s="1">
        <v>29.59</v>
      </c>
      <c r="C9" s="1">
        <v>2799.0</v>
      </c>
      <c r="E9" s="3">
        <f t="shared" si="2"/>
        <v>0.1996007984</v>
      </c>
      <c r="F9" s="10">
        <f t="shared" si="1"/>
        <v>54</v>
      </c>
    </row>
    <row r="10">
      <c r="B10" s="1">
        <v>35.08</v>
      </c>
      <c r="C10" s="1">
        <v>2840.0</v>
      </c>
      <c r="E10" s="3">
        <f t="shared" si="2"/>
        <v>0.1821493625</v>
      </c>
      <c r="F10" s="10">
        <f t="shared" si="1"/>
        <v>41</v>
      </c>
    </row>
    <row r="11">
      <c r="B11" s="1">
        <v>40.09</v>
      </c>
      <c r="C11" s="1">
        <v>2885.0</v>
      </c>
      <c r="E11" s="3">
        <f t="shared" si="2"/>
        <v>0.1996007984</v>
      </c>
      <c r="F11" s="10">
        <f t="shared" si="1"/>
        <v>45</v>
      </c>
    </row>
    <row r="12">
      <c r="B12" s="1">
        <v>45.1</v>
      </c>
      <c r="C12" s="1">
        <v>2919.0</v>
      </c>
      <c r="E12" s="3">
        <f t="shared" si="2"/>
        <v>0.1996007984</v>
      </c>
      <c r="F12" s="10">
        <f t="shared" si="1"/>
        <v>34</v>
      </c>
    </row>
    <row r="13">
      <c r="B13" s="1">
        <v>50.11</v>
      </c>
      <c r="C13" s="1">
        <v>2959.0</v>
      </c>
      <c r="E13" s="3">
        <f t="shared" si="2"/>
        <v>0.1996007984</v>
      </c>
      <c r="F13" s="10">
        <f t="shared" si="1"/>
        <v>40</v>
      </c>
    </row>
    <row r="14">
      <c r="B14" s="1">
        <v>55.12</v>
      </c>
      <c r="C14" s="1">
        <v>2998.0</v>
      </c>
      <c r="E14" s="3">
        <f t="shared" si="2"/>
        <v>0.1996007984</v>
      </c>
      <c r="F14" s="10">
        <f t="shared" si="1"/>
        <v>39</v>
      </c>
    </row>
    <row r="15">
      <c r="B15" s="1">
        <v>60.13</v>
      </c>
      <c r="C15" s="1">
        <v>3036.0</v>
      </c>
      <c r="E15" s="3">
        <f t="shared" si="2"/>
        <v>0.1996007984</v>
      </c>
      <c r="F15" s="10">
        <f t="shared" si="1"/>
        <v>38</v>
      </c>
    </row>
    <row r="16">
      <c r="B16" s="1">
        <v>65.15</v>
      </c>
      <c r="C16" s="1">
        <v>3078.0</v>
      </c>
      <c r="E16" s="3">
        <f t="shared" si="2"/>
        <v>0.1992031873</v>
      </c>
      <c r="F16" s="10">
        <f t="shared" si="1"/>
        <v>42</v>
      </c>
    </row>
  </sheetData>
  <drawing r:id="rId1"/>
</worksheet>
</file>