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Copia disco\Curso 24-25\Tecnicas Experimentales IV\Debye\"/>
    </mc:Choice>
  </mc:AlternateContent>
  <bookViews>
    <workbookView xWindow="0" yWindow="0" windowWidth="23040" windowHeight="9384" activeTab="1"/>
  </bookViews>
  <sheets>
    <sheet name="Cu1" sheetId="1" r:id="rId1"/>
    <sheet name="Cu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2" i="1"/>
  <c r="N17" i="1"/>
  <c r="B33" i="1" s="1"/>
  <c r="C33" i="1"/>
  <c r="D33" i="1" s="1"/>
  <c r="H17" i="1"/>
  <c r="J17" i="1"/>
  <c r="K17" i="1" s="1"/>
  <c r="L17" i="1" s="1"/>
  <c r="E17" i="1"/>
  <c r="C17" i="1"/>
  <c r="C32" i="1"/>
  <c r="D32" i="1" s="1"/>
  <c r="H16" i="1"/>
  <c r="N16" i="1" s="1"/>
  <c r="B32" i="1" s="1"/>
  <c r="J16" i="1"/>
  <c r="K16" i="1" s="1"/>
  <c r="L16" i="1" s="1"/>
  <c r="E16" i="1"/>
  <c r="C16" i="1"/>
  <c r="D29" i="2"/>
  <c r="C29" i="2"/>
  <c r="D28" i="2"/>
  <c r="C28" i="2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N15" i="2"/>
  <c r="B29" i="2" s="1"/>
  <c r="J15" i="2"/>
  <c r="K15" i="2" s="1"/>
  <c r="H15" i="2"/>
  <c r="E15" i="2"/>
  <c r="C15" i="2"/>
  <c r="J14" i="2"/>
  <c r="K14" i="2" s="1"/>
  <c r="H14" i="2"/>
  <c r="N14" i="2" s="1"/>
  <c r="B28" i="2" s="1"/>
  <c r="E14" i="2"/>
  <c r="C14" i="2"/>
  <c r="L14" i="2" s="1"/>
  <c r="J13" i="2"/>
  <c r="K13" i="2" s="1"/>
  <c r="H13" i="2"/>
  <c r="N13" i="2" s="1"/>
  <c r="B27" i="2" s="1"/>
  <c r="E13" i="2"/>
  <c r="C13" i="2"/>
  <c r="J12" i="2"/>
  <c r="K12" i="2" s="1"/>
  <c r="H12" i="2"/>
  <c r="N12" i="2" s="1"/>
  <c r="B26" i="2" s="1"/>
  <c r="E12" i="2"/>
  <c r="C12" i="2"/>
  <c r="J11" i="2"/>
  <c r="K11" i="2" s="1"/>
  <c r="H11" i="2"/>
  <c r="N11" i="2" s="1"/>
  <c r="B25" i="2" s="1"/>
  <c r="E11" i="2"/>
  <c r="C11" i="2"/>
  <c r="J10" i="2"/>
  <c r="K10" i="2" s="1"/>
  <c r="L10" i="2" s="1"/>
  <c r="H10" i="2"/>
  <c r="N10" i="2" s="1"/>
  <c r="B24" i="2" s="1"/>
  <c r="E10" i="2"/>
  <c r="C10" i="2"/>
  <c r="J9" i="2"/>
  <c r="K9" i="2" s="1"/>
  <c r="H9" i="2"/>
  <c r="N9" i="2" s="1"/>
  <c r="B23" i="2" s="1"/>
  <c r="E9" i="2"/>
  <c r="C9" i="2"/>
  <c r="J8" i="2"/>
  <c r="K8" i="2" s="1"/>
  <c r="H8" i="2"/>
  <c r="N8" i="2" s="1"/>
  <c r="B22" i="2" s="1"/>
  <c r="E8" i="2"/>
  <c r="C8" i="2"/>
  <c r="J7" i="2"/>
  <c r="K7" i="2" s="1"/>
  <c r="H7" i="2"/>
  <c r="N7" i="2" s="1"/>
  <c r="B21" i="2" s="1"/>
  <c r="E7" i="2"/>
  <c r="C7" i="2"/>
  <c r="J6" i="2"/>
  <c r="K6" i="2" s="1"/>
  <c r="H6" i="2"/>
  <c r="N6" i="2" s="1"/>
  <c r="B20" i="2" s="1"/>
  <c r="E6" i="2"/>
  <c r="C6" i="2"/>
  <c r="M3" i="2"/>
  <c r="E7" i="1"/>
  <c r="E8" i="1"/>
  <c r="E9" i="1"/>
  <c r="E10" i="1"/>
  <c r="E11" i="1"/>
  <c r="E12" i="1"/>
  <c r="E13" i="1"/>
  <c r="E14" i="1"/>
  <c r="E15" i="1"/>
  <c r="E23" i="2" l="1"/>
  <c r="E33" i="1"/>
  <c r="F33" i="1" s="1"/>
  <c r="E26" i="2"/>
  <c r="L8" i="2"/>
  <c r="L11" i="2"/>
  <c r="L6" i="2"/>
  <c r="L13" i="2"/>
  <c r="L7" i="2"/>
  <c r="L15" i="2"/>
  <c r="L9" i="2"/>
  <c r="L12" i="2"/>
  <c r="E25" i="2"/>
  <c r="E20" i="2"/>
  <c r="F20" i="2" s="1"/>
  <c r="E28" i="2"/>
  <c r="F28" i="2" s="1"/>
  <c r="E22" i="2"/>
  <c r="F22" i="2" s="1"/>
  <c r="E27" i="2"/>
  <c r="E24" i="2"/>
  <c r="F24" i="2" s="1"/>
  <c r="E21" i="2"/>
  <c r="E29" i="2"/>
  <c r="F29" i="2" s="1"/>
  <c r="F23" i="2" l="1"/>
  <c r="F26" i="2"/>
  <c r="F25" i="2"/>
  <c r="F27" i="2"/>
  <c r="E6" i="1" l="1"/>
  <c r="C27" i="1" l="1"/>
  <c r="D27" i="1" s="1"/>
  <c r="C28" i="1"/>
  <c r="D28" i="1" s="1"/>
  <c r="C29" i="1"/>
  <c r="D29" i="1" s="1"/>
  <c r="C30" i="1"/>
  <c r="D30" i="1" s="1"/>
  <c r="C31" i="1"/>
  <c r="D31" i="1" s="1"/>
  <c r="H7" i="1"/>
  <c r="H8" i="1"/>
  <c r="H9" i="1"/>
  <c r="N9" i="1" s="1"/>
  <c r="B25" i="1" s="1"/>
  <c r="H10" i="1"/>
  <c r="N10" i="1" s="1"/>
  <c r="B26" i="1" s="1"/>
  <c r="H11" i="1"/>
  <c r="N11" i="1" s="1"/>
  <c r="B27" i="1" s="1"/>
  <c r="H12" i="1"/>
  <c r="N12" i="1" s="1"/>
  <c r="B28" i="1" s="1"/>
  <c r="H13" i="1"/>
  <c r="N13" i="1" s="1"/>
  <c r="B29" i="1" s="1"/>
  <c r="H14" i="1"/>
  <c r="N14" i="1" s="1"/>
  <c r="B30" i="1" s="1"/>
  <c r="H15" i="1"/>
  <c r="N15" i="1" s="1"/>
  <c r="B31" i="1" s="1"/>
  <c r="H6" i="1"/>
  <c r="N6" i="1" s="1"/>
  <c r="B22" i="1" s="1"/>
  <c r="C11" i="1"/>
  <c r="C12" i="1"/>
  <c r="C13" i="1"/>
  <c r="C14" i="1"/>
  <c r="C15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6" i="1"/>
  <c r="K6" i="1" s="1"/>
  <c r="C6" i="1"/>
  <c r="M3" i="1"/>
  <c r="E32" i="1" s="1"/>
  <c r="F32" i="1" s="1"/>
  <c r="C23" i="1"/>
  <c r="D23" i="1" s="1"/>
  <c r="C24" i="1"/>
  <c r="D24" i="1" s="1"/>
  <c r="C25" i="1"/>
  <c r="D25" i="1" s="1"/>
  <c r="C26" i="1"/>
  <c r="D26" i="1" s="1"/>
  <c r="C22" i="1"/>
  <c r="D22" i="1" s="1"/>
  <c r="N7" i="1"/>
  <c r="B23" i="1" s="1"/>
  <c r="N8" i="1"/>
  <c r="B24" i="1" s="1"/>
  <c r="C10" i="1"/>
  <c r="C7" i="1"/>
  <c r="C8" i="1"/>
  <c r="C9" i="1"/>
  <c r="L15" i="1" l="1"/>
  <c r="L14" i="1"/>
  <c r="L13" i="1"/>
  <c r="L12" i="1"/>
  <c r="L11" i="1"/>
  <c r="L10" i="1"/>
  <c r="L9" i="1"/>
  <c r="L8" i="1"/>
  <c r="L7" i="1"/>
  <c r="L6" i="1"/>
  <c r="E29" i="1"/>
  <c r="F29" i="1" s="1"/>
  <c r="E25" i="1"/>
  <c r="E26" i="1"/>
  <c r="E24" i="1"/>
  <c r="E31" i="1"/>
  <c r="F31" i="1" s="1"/>
  <c r="E30" i="1"/>
  <c r="E23" i="1"/>
  <c r="F23" i="1" s="1"/>
  <c r="E28" i="1"/>
  <c r="E27" i="1"/>
  <c r="E22" i="1"/>
  <c r="F24" i="1" l="1"/>
  <c r="F26" i="1"/>
  <c r="F30" i="1"/>
  <c r="F28" i="1"/>
  <c r="F27" i="1"/>
  <c r="F25" i="1"/>
</calcChain>
</file>

<file path=xl/sharedStrings.xml><?xml version="1.0" encoding="utf-8"?>
<sst xmlns="http://schemas.openxmlformats.org/spreadsheetml/2006/main" count="63" uniqueCount="33">
  <si>
    <t>RTD</t>
  </si>
  <si>
    <t>T ªN₂(K)</t>
  </si>
  <si>
    <t>vaso (g)</t>
  </si>
  <si>
    <t>A_Pt (Ω/ºC)</t>
  </si>
  <si>
    <t>B_Pt (Ω²/ºC²)</t>
  </si>
  <si>
    <t>R (J/Kmol)</t>
  </si>
  <si>
    <t>TN2</t>
  </si>
  <si>
    <t>masa (g)</t>
  </si>
  <si>
    <t>masa (g/mol)</t>
  </si>
  <si>
    <t>n</t>
  </si>
  <si>
    <t>m_(a+v) (g)</t>
  </si>
  <si>
    <t>m_agua (g)</t>
  </si>
  <si>
    <t>Ti agua (ºC)</t>
  </si>
  <si>
    <t>Ti agua (K)</t>
  </si>
  <si>
    <t>Ri agua (Ω)</t>
  </si>
  <si>
    <t>Tf agua (ºC)</t>
  </si>
  <si>
    <t>Tf agua y sólido (K)</t>
  </si>
  <si>
    <t>Rf agua y sólido (Ω)</t>
  </si>
  <si>
    <t>&lt;T&gt; (ºC)</t>
  </si>
  <si>
    <t>Cp (&lt;T&gt;) (J/g ºC)</t>
  </si>
  <si>
    <t>ΔU agua (J)</t>
  </si>
  <si>
    <t>TD sol(K)</t>
  </si>
  <si>
    <t xml:space="preserve">TD/Tf </t>
  </si>
  <si>
    <t>D3 (TD/Tf)</t>
  </si>
  <si>
    <t>TD/TN2</t>
  </si>
  <si>
    <t>D3 (TD/TN2)</t>
  </si>
  <si>
    <t>ΔU m (J)</t>
  </si>
  <si>
    <t>|ΔU m- ΔU a| (J)</t>
  </si>
  <si>
    <t>t bajada (s)</t>
  </si>
  <si>
    <t>nos olvidamos</t>
  </si>
  <si>
    <t>T estable</t>
  </si>
  <si>
    <t>t subida (s)</t>
  </si>
  <si>
    <t>T estable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</si>
</sst>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11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1" xfId="0" applyNumberFormat="1" applyBorder="1"/>
    <xf numFmtId="0" fontId="0" fillId="0" borderId="3" xfId="0" applyBorder="1"/>
    <xf numFmtId="0" fontId="0" fillId="4" borderId="1" xfId="0" applyFill="1" applyBorder="1"/>
    <xf numFmtId="0" fontId="0" fillId="4" borderId="3" xfId="0" applyFill="1" applyBorder="1"/>
    <xf numFmtId="0" fontId="0" fillId="0" borderId="4" xfId="0" applyBorder="1"/>
    <xf numFmtId="164" fontId="0" fillId="0" borderId="1" xfId="0" applyNumberFormat="1" applyBorder="1"/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/>
    <xf numFmtId="0" fontId="0" fillId="5" borderId="5" xfId="0" applyFill="1" applyBorder="1"/>
    <xf numFmtId="0" fontId="0" fillId="5" borderId="7" xfId="0" applyFill="1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5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opLeftCell="C1" workbookViewId="0">
      <selection activeCell="D32" sqref="D32"/>
    </sheetView>
  </sheetViews>
  <sheetFormatPr baseColWidth="10" defaultColWidth="8.796875" defaultRowHeight="13.8"/>
  <cols>
    <col min="1" max="1" width="11.3984375" customWidth="1"/>
    <col min="2" max="2" width="12.59765625" customWidth="1"/>
    <col min="3" max="3" width="13.296875" customWidth="1"/>
    <col min="4" max="4" width="11.8984375" customWidth="1"/>
    <col min="5" max="5" width="13.8984375" customWidth="1"/>
    <col min="6" max="6" width="15.59765625" customWidth="1"/>
    <col min="7" max="7" width="15.296875" customWidth="1"/>
    <col min="8" max="8" width="21.8984375" customWidth="1"/>
    <col min="9" max="9" width="17.69921875" customWidth="1"/>
    <col min="10" max="10" width="13.796875" customWidth="1"/>
    <col min="11" max="11" width="17" customWidth="1"/>
    <col min="12" max="12" width="14.296875" customWidth="1"/>
    <col min="13" max="13" width="13.296875" customWidth="1"/>
    <col min="14" max="14" width="14" customWidth="1"/>
  </cols>
  <sheetData>
    <row r="2" spans="1:14" ht="15">
      <c r="B2" s="9" t="s">
        <v>0</v>
      </c>
      <c r="D2" s="5" t="s">
        <v>1</v>
      </c>
      <c r="E2" s="6" t="s">
        <v>2</v>
      </c>
      <c r="F2" s="5" t="s">
        <v>3</v>
      </c>
      <c r="G2" s="5" t="s">
        <v>4</v>
      </c>
      <c r="H2" s="5" t="s">
        <v>5</v>
      </c>
      <c r="J2" s="5" t="s">
        <v>6</v>
      </c>
      <c r="K2" s="6" t="s">
        <v>7</v>
      </c>
      <c r="L2" s="5" t="s">
        <v>8</v>
      </c>
      <c r="M2" s="5" t="s">
        <v>9</v>
      </c>
    </row>
    <row r="3" spans="1:14">
      <c r="D3" s="1">
        <v>77.3</v>
      </c>
      <c r="E3" s="7">
        <v>168.98</v>
      </c>
      <c r="F3" s="8">
        <v>3.9083E-3</v>
      </c>
      <c r="G3" s="11">
        <v>-5.7749999999999998E-7</v>
      </c>
      <c r="H3" s="1">
        <v>8.3145000000000007</v>
      </c>
      <c r="J3" s="1">
        <v>77.3</v>
      </c>
      <c r="K3" s="7">
        <v>11.94</v>
      </c>
      <c r="L3" s="1">
        <v>63.545999999999999</v>
      </c>
      <c r="M3" s="1">
        <f>K3/L3</f>
        <v>0.18789538287225002</v>
      </c>
    </row>
    <row r="5" spans="1:14">
      <c r="B5" s="3" t="s">
        <v>10</v>
      </c>
      <c r="C5" s="4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4" t="s">
        <v>19</v>
      </c>
      <c r="L5" s="3" t="s">
        <v>20</v>
      </c>
      <c r="M5" s="3" t="s">
        <v>21</v>
      </c>
      <c r="N5" s="3" t="s">
        <v>22</v>
      </c>
    </row>
    <row r="6" spans="1:14" ht="15.75" customHeight="1">
      <c r="A6" s="21">
        <v>1</v>
      </c>
      <c r="B6" s="15">
        <v>262.31</v>
      </c>
      <c r="C6" s="1">
        <f>B6-$E$3</f>
        <v>93.330000000000013</v>
      </c>
      <c r="D6" s="1">
        <v>16.5</v>
      </c>
      <c r="E6" s="1">
        <f>D6+273.15</f>
        <v>289.64999999999998</v>
      </c>
      <c r="F6" s="13"/>
      <c r="G6" s="1">
        <v>12.6</v>
      </c>
      <c r="H6" s="1">
        <f>G6+273.15</f>
        <v>285.75</v>
      </c>
      <c r="I6" s="13"/>
      <c r="J6" s="1">
        <f>(D6+G6)/2</f>
        <v>14.55</v>
      </c>
      <c r="K6" s="2">
        <f>4.214-(0.002286*J6)+(0.00004991*J6^2)-(4.519*10^(-7)*J6^3)</f>
        <v>4.1899127971406376</v>
      </c>
      <c r="L6" s="1">
        <f>-C6*K6*(G6-D6)</f>
        <v>1525.0737892928296</v>
      </c>
      <c r="M6" s="1">
        <v>300</v>
      </c>
      <c r="N6" s="1">
        <f>M6/H6</f>
        <v>1.0498687664041995</v>
      </c>
    </row>
    <row r="7" spans="1:14">
      <c r="A7" s="21">
        <v>2</v>
      </c>
      <c r="B7" s="15">
        <v>266.39999999999998</v>
      </c>
      <c r="C7" s="1">
        <f>B7-$E$3</f>
        <v>97.419999999999987</v>
      </c>
      <c r="D7" s="1">
        <v>16.399999999999999</v>
      </c>
      <c r="E7" s="1">
        <f t="shared" ref="E7:E17" si="0">D7+273.15</f>
        <v>289.54999999999995</v>
      </c>
      <c r="F7" s="13"/>
      <c r="G7" s="1">
        <v>14.2</v>
      </c>
      <c r="H7" s="1">
        <f t="shared" ref="H7:H17" si="1">G7+273.15</f>
        <v>287.34999999999997</v>
      </c>
      <c r="I7" s="13"/>
      <c r="J7" s="1">
        <f t="shared" ref="J7:J17" si="2">(D7+G7)/2</f>
        <v>15.299999999999999</v>
      </c>
      <c r="K7" s="2">
        <f t="shared" ref="K7:K17" si="3">4.214-(0.002286*J7)+(0.00004991*J7^2)-(4.519*10^(-7)*J7^3)</f>
        <v>4.1890891172537001</v>
      </c>
      <c r="L7" s="1">
        <f t="shared" ref="L7" si="4">-C7*K7*(G7-D7)</f>
        <v>897.82233596628168</v>
      </c>
      <c r="M7" s="1">
        <v>207.73393023928639</v>
      </c>
      <c r="N7" s="1">
        <f t="shared" ref="N7:N17" si="5">M7/H7</f>
        <v>0.72292998169231393</v>
      </c>
    </row>
    <row r="8" spans="1:14">
      <c r="A8" s="21">
        <v>3</v>
      </c>
      <c r="B8" s="15">
        <v>250.1</v>
      </c>
      <c r="C8" s="1">
        <f>B8-$E$3</f>
        <v>81.12</v>
      </c>
      <c r="D8" s="1">
        <v>16.5</v>
      </c>
      <c r="E8" s="1">
        <f t="shared" si="0"/>
        <v>289.64999999999998</v>
      </c>
      <c r="F8" s="13"/>
      <c r="G8" s="1">
        <v>14.1</v>
      </c>
      <c r="H8" s="1">
        <f t="shared" si="1"/>
        <v>287.25</v>
      </c>
      <c r="I8" s="13"/>
      <c r="J8" s="1">
        <f t="shared" si="2"/>
        <v>15.3</v>
      </c>
      <c r="K8" s="2">
        <f t="shared" si="3"/>
        <v>4.1890891172537001</v>
      </c>
      <c r="L8" s="1">
        <f>-C8*K8*(G8-D8)</f>
        <v>815.56538205988852</v>
      </c>
      <c r="M8" s="1">
        <v>306.92721035378514</v>
      </c>
      <c r="N8" s="1">
        <f t="shared" si="5"/>
        <v>1.0685020377851528</v>
      </c>
    </row>
    <row r="9" spans="1:14">
      <c r="A9" s="21">
        <v>4</v>
      </c>
      <c r="B9" s="15">
        <v>266.25</v>
      </c>
      <c r="C9" s="1">
        <f>B9-$E$3</f>
        <v>97.27000000000001</v>
      </c>
      <c r="D9" s="1">
        <v>16.7</v>
      </c>
      <c r="E9" s="1">
        <f t="shared" si="0"/>
        <v>289.84999999999997</v>
      </c>
      <c r="F9" s="13"/>
      <c r="G9" s="1">
        <v>14.9</v>
      </c>
      <c r="H9" s="1">
        <f t="shared" si="1"/>
        <v>288.04999999999995</v>
      </c>
      <c r="I9" s="13"/>
      <c r="J9" s="1">
        <f t="shared" si="2"/>
        <v>15.8</v>
      </c>
      <c r="K9" s="2">
        <f t="shared" si="3"/>
        <v>4.1885582978072007</v>
      </c>
      <c r="L9" s="1">
        <f t="shared" ref="L9:L17" si="6">-C9*K9*(G9-D9)</f>
        <v>733.35791812987122</v>
      </c>
      <c r="M9" s="1">
        <v>401.9615483</v>
      </c>
      <c r="N9" s="1">
        <f t="shared" si="5"/>
        <v>1.3954575535497311</v>
      </c>
    </row>
    <row r="10" spans="1:14">
      <c r="A10" s="21">
        <v>5</v>
      </c>
      <c r="B10" s="19">
        <v>251.05</v>
      </c>
      <c r="C10" s="12">
        <f>B10-$E$3</f>
        <v>82.070000000000022</v>
      </c>
      <c r="D10" s="12">
        <v>16.899999999999999</v>
      </c>
      <c r="E10" s="1">
        <f t="shared" si="0"/>
        <v>290.04999999999995</v>
      </c>
      <c r="F10" s="14"/>
      <c r="G10" s="12">
        <v>14.8</v>
      </c>
      <c r="H10" s="1">
        <f t="shared" si="1"/>
        <v>287.95</v>
      </c>
      <c r="I10" s="14"/>
      <c r="J10" s="1">
        <f t="shared" si="2"/>
        <v>15.85</v>
      </c>
      <c r="K10" s="2">
        <f t="shared" si="3"/>
        <v>4.1885060049281631</v>
      </c>
      <c r="L10" s="1">
        <f t="shared" si="6"/>
        <v>721.87644443135355</v>
      </c>
      <c r="M10" s="1">
        <v>413.95884319999999</v>
      </c>
      <c r="N10" s="12">
        <f t="shared" si="5"/>
        <v>1.4376066789373154</v>
      </c>
    </row>
    <row r="11" spans="1:14">
      <c r="A11" s="21">
        <v>6</v>
      </c>
      <c r="B11" s="15">
        <v>242.21</v>
      </c>
      <c r="C11" s="12">
        <f t="shared" ref="C11:C17" si="7">B11-$E$3</f>
        <v>73.230000000000018</v>
      </c>
      <c r="D11" s="1">
        <v>17</v>
      </c>
      <c r="E11" s="1">
        <f t="shared" si="0"/>
        <v>290.14999999999998</v>
      </c>
      <c r="F11" s="13"/>
      <c r="G11" s="1">
        <v>14.6</v>
      </c>
      <c r="H11" s="1">
        <f t="shared" si="1"/>
        <v>287.75</v>
      </c>
      <c r="I11" s="13"/>
      <c r="J11" s="1">
        <f t="shared" si="2"/>
        <v>15.8</v>
      </c>
      <c r="K11" s="2">
        <f t="shared" si="3"/>
        <v>4.1885582978072007</v>
      </c>
      <c r="L11" s="1">
        <f t="shared" si="6"/>
        <v>736.1474979562114</v>
      </c>
      <c r="M11" s="1">
        <v>397.0265895</v>
      </c>
      <c r="N11" s="12">
        <f t="shared" si="5"/>
        <v>1.3797622571676802</v>
      </c>
    </row>
    <row r="12" spans="1:14">
      <c r="A12" s="21">
        <v>7</v>
      </c>
      <c r="B12" s="15">
        <v>246.53</v>
      </c>
      <c r="C12" s="12">
        <f t="shared" si="7"/>
        <v>77.550000000000011</v>
      </c>
      <c r="D12" s="1">
        <v>17.100000000000001</v>
      </c>
      <c r="E12" s="1">
        <f t="shared" si="0"/>
        <v>290.25</v>
      </c>
      <c r="F12" s="13"/>
      <c r="G12" s="1">
        <v>14.8</v>
      </c>
      <c r="H12" s="1">
        <f t="shared" si="1"/>
        <v>287.95</v>
      </c>
      <c r="I12" s="13"/>
      <c r="J12" s="1">
        <f t="shared" si="2"/>
        <v>15.950000000000001</v>
      </c>
      <c r="K12" s="2">
        <f t="shared" si="3"/>
        <v>4.1884018451634875</v>
      </c>
      <c r="L12" s="1">
        <f t="shared" si="6"/>
        <v>747.06429511258568</v>
      </c>
      <c r="M12" s="1">
        <v>387.20778783576594</v>
      </c>
      <c r="N12" s="12">
        <f t="shared" si="5"/>
        <v>1.3447049412598227</v>
      </c>
    </row>
    <row r="13" spans="1:14">
      <c r="A13" s="21">
        <v>8</v>
      </c>
      <c r="B13" s="15">
        <v>237.1</v>
      </c>
      <c r="C13" s="12">
        <f t="shared" si="7"/>
        <v>68.12</v>
      </c>
      <c r="D13" s="1">
        <v>17.3</v>
      </c>
      <c r="E13" s="1">
        <f t="shared" si="0"/>
        <v>290.45</v>
      </c>
      <c r="F13" s="13"/>
      <c r="G13" s="1">
        <v>14.2</v>
      </c>
      <c r="H13" s="1">
        <f t="shared" si="1"/>
        <v>287.34999999999997</v>
      </c>
      <c r="I13" s="13"/>
      <c r="J13" s="1">
        <f t="shared" si="2"/>
        <v>15.75</v>
      </c>
      <c r="K13" s="2">
        <f t="shared" si="3"/>
        <v>4.1886107331359383</v>
      </c>
      <c r="L13" s="1">
        <f t="shared" si="6"/>
        <v>884.51730573778286</v>
      </c>
      <c r="M13" s="1">
        <v>225.19195460308731</v>
      </c>
      <c r="N13" s="12">
        <f t="shared" si="5"/>
        <v>0.78368524309409204</v>
      </c>
    </row>
    <row r="14" spans="1:14">
      <c r="A14" s="21">
        <v>9</v>
      </c>
      <c r="B14" s="15">
        <v>256.56</v>
      </c>
      <c r="C14" s="12">
        <f t="shared" si="7"/>
        <v>87.580000000000013</v>
      </c>
      <c r="D14" s="1">
        <v>17.600000000000001</v>
      </c>
      <c r="E14" s="1">
        <f t="shared" si="0"/>
        <v>290.75</v>
      </c>
      <c r="F14" s="13"/>
      <c r="G14" s="1">
        <v>15.1</v>
      </c>
      <c r="H14" s="1">
        <f t="shared" si="1"/>
        <v>288.25</v>
      </c>
      <c r="I14" s="13"/>
      <c r="J14" s="1">
        <f t="shared" si="2"/>
        <v>16.350000000000001</v>
      </c>
      <c r="K14" s="2">
        <f t="shared" si="3"/>
        <v>4.1879908363077876</v>
      </c>
      <c r="L14" s="1">
        <f t="shared" si="6"/>
        <v>916.96059360959089</v>
      </c>
      <c r="M14" s="1">
        <v>186.93254150107083</v>
      </c>
      <c r="N14" s="12">
        <f t="shared" si="5"/>
        <v>0.64850838335150329</v>
      </c>
    </row>
    <row r="15" spans="1:14">
      <c r="A15" s="22">
        <v>10</v>
      </c>
      <c r="B15" s="23">
        <v>249.19</v>
      </c>
      <c r="C15" s="12">
        <f t="shared" si="7"/>
        <v>80.210000000000008</v>
      </c>
      <c r="D15" s="19">
        <v>16.100000000000001</v>
      </c>
      <c r="E15" s="12">
        <f t="shared" si="0"/>
        <v>289.25</v>
      </c>
      <c r="F15" s="14"/>
      <c r="G15" s="12">
        <v>13.7</v>
      </c>
      <c r="H15" s="12">
        <f t="shared" si="1"/>
        <v>286.84999999999997</v>
      </c>
      <c r="I15" s="14"/>
      <c r="J15" s="12">
        <f t="shared" si="2"/>
        <v>14.9</v>
      </c>
      <c r="K15" s="24">
        <f t="shared" si="3"/>
        <v>4.1895242569469007</v>
      </c>
      <c r="L15" s="12">
        <f t="shared" si="6"/>
        <v>806.50017755930708</v>
      </c>
      <c r="M15" s="12">
        <v>315.23684261171144</v>
      </c>
      <c r="N15" s="12">
        <f t="shared" si="5"/>
        <v>1.0989605808321823</v>
      </c>
    </row>
    <row r="16" spans="1:14">
      <c r="A16" s="21">
        <v>11</v>
      </c>
      <c r="B16" s="18">
        <v>265.39</v>
      </c>
      <c r="C16" s="18">
        <f t="shared" si="7"/>
        <v>96.41</v>
      </c>
      <c r="D16" s="18">
        <v>16.3</v>
      </c>
      <c r="E16" s="18">
        <f t="shared" si="0"/>
        <v>289.45</v>
      </c>
      <c r="F16" s="20"/>
      <c r="G16" s="18">
        <v>14.5</v>
      </c>
      <c r="H16" s="18">
        <f t="shared" si="1"/>
        <v>287.64999999999998</v>
      </c>
      <c r="I16" s="20"/>
      <c r="J16" s="18">
        <f t="shared" si="2"/>
        <v>15.4</v>
      </c>
      <c r="K16" s="18">
        <f t="shared" si="3"/>
        <v>4.1889817974984007</v>
      </c>
      <c r="L16" s="18">
        <f t="shared" si="6"/>
        <v>726.94752317427765</v>
      </c>
      <c r="M16" s="18">
        <v>406.87</v>
      </c>
      <c r="N16" s="18">
        <f t="shared" si="5"/>
        <v>1.4144620198157485</v>
      </c>
    </row>
    <row r="17" spans="1:14">
      <c r="A17" s="21">
        <v>12</v>
      </c>
      <c r="B17" s="18">
        <v>282.86</v>
      </c>
      <c r="C17" s="18">
        <f t="shared" si="7"/>
        <v>113.88000000000002</v>
      </c>
      <c r="D17" s="18">
        <v>16.399999999999999</v>
      </c>
      <c r="E17" s="18">
        <f t="shared" si="0"/>
        <v>289.54999999999995</v>
      </c>
      <c r="F17" s="20"/>
      <c r="G17" s="18">
        <v>14.5</v>
      </c>
      <c r="H17" s="18">
        <f t="shared" si="1"/>
        <v>287.64999999999998</v>
      </c>
      <c r="I17" s="20"/>
      <c r="J17" s="18">
        <f t="shared" si="2"/>
        <v>15.45</v>
      </c>
      <c r="K17" s="18">
        <f t="shared" si="3"/>
        <v>4.1889283555318624</v>
      </c>
      <c r="L17" s="18">
        <f t="shared" si="6"/>
        <v>906.36680614313968</v>
      </c>
      <c r="M17" s="18">
        <v>197.96346782216668</v>
      </c>
      <c r="N17" s="18">
        <f t="shared" si="5"/>
        <v>0.68820951789385254</v>
      </c>
    </row>
    <row r="18" spans="1:14">
      <c r="A18" s="21">
        <v>13</v>
      </c>
      <c r="B18" s="18"/>
      <c r="C18" s="18"/>
      <c r="D18" s="18"/>
      <c r="E18" s="18"/>
      <c r="F18" s="20"/>
      <c r="G18" s="18"/>
      <c r="H18" s="18"/>
      <c r="I18" s="20"/>
      <c r="J18" s="18"/>
      <c r="K18" s="18"/>
      <c r="L18" s="18"/>
      <c r="M18" s="18"/>
      <c r="N18" s="18"/>
    </row>
    <row r="21" spans="1:14">
      <c r="B21" s="3" t="s">
        <v>23</v>
      </c>
      <c r="C21" s="4" t="s">
        <v>24</v>
      </c>
      <c r="D21" s="3" t="s">
        <v>25</v>
      </c>
      <c r="E21" s="3" t="s">
        <v>26</v>
      </c>
      <c r="F21" s="10" t="s">
        <v>27</v>
      </c>
      <c r="G21" s="3"/>
      <c r="J21" s="17" t="s">
        <v>28</v>
      </c>
      <c r="K21" s="17" t="s">
        <v>31</v>
      </c>
      <c r="L21" s="17" t="s">
        <v>32</v>
      </c>
    </row>
    <row r="22" spans="1:14">
      <c r="A22" s="21">
        <v>1</v>
      </c>
      <c r="B22" s="1">
        <f>EXP(0.0019235*N6^3-0.0202267*N6^2-0.3760669*N6)</f>
        <v>0.66041331949333693</v>
      </c>
      <c r="C22" s="16">
        <f>M6/$J$3</f>
        <v>3.8809831824062098</v>
      </c>
      <c r="D22" s="1">
        <f>EXP(0.0019235*C22^3-0.0202267*C22^2-0.3760669*C22)</f>
        <v>0.19171883968848824</v>
      </c>
      <c r="E22" s="1">
        <f>3*$M$3*$H$3*(H6*B22-$J$3*D22)</f>
        <v>814.99735535085028</v>
      </c>
      <c r="F22" s="7">
        <f>ABS(E22-L6)</f>
        <v>710.0764339419793</v>
      </c>
      <c r="G22" s="1"/>
      <c r="I22" s="21">
        <v>1</v>
      </c>
      <c r="J22" s="18">
        <v>50</v>
      </c>
      <c r="K22" s="18" t="s">
        <v>29</v>
      </c>
      <c r="L22" s="18"/>
    </row>
    <row r="23" spans="1:14">
      <c r="A23" s="21">
        <v>2</v>
      </c>
      <c r="B23" s="1">
        <f>EXP(0.0019235*N7^3-0.0202267*N7^2-0.3760669*N7)</f>
        <v>0.75448918947452936</v>
      </c>
      <c r="C23" s="1">
        <f>M7/$J$3</f>
        <v>2.6873729655793843</v>
      </c>
      <c r="D23" s="1">
        <f t="shared" ref="D23:D33" si="8">EXP(0.0019235*C23^3-0.0202267*C23^2-0.3760669*C23)</f>
        <v>0.32648307777326879</v>
      </c>
      <c r="E23" s="1">
        <f>3*$M$3*$H$3*(H7*B23-$J$3*D23)</f>
        <v>897.82233547399039</v>
      </c>
      <c r="F23" s="7">
        <f>ABS(E23-L7)</f>
        <v>4.922912921756506E-7</v>
      </c>
      <c r="G23" s="1"/>
      <c r="I23" s="21">
        <v>2</v>
      </c>
      <c r="J23" s="18">
        <v>29.43</v>
      </c>
      <c r="K23" s="18">
        <v>82.82</v>
      </c>
      <c r="L23" s="18">
        <v>14.6</v>
      </c>
    </row>
    <row r="24" spans="1:14">
      <c r="A24" s="21">
        <v>3</v>
      </c>
      <c r="B24" s="1">
        <f>EXP(0.0019235*N8^3-0.0202267*N8^2-0.3760669*N8)</f>
        <v>0.65535741779217249</v>
      </c>
      <c r="C24" s="1">
        <f>M8/$J$3</f>
        <v>3.9705978053529773</v>
      </c>
      <c r="D24" s="1">
        <f t="shared" si="8"/>
        <v>0.18420828844519582</v>
      </c>
      <c r="E24" s="1">
        <f>3*$M$3*$H$3*(H8*B24-$J$3*D24)</f>
        <v>815.55450820225576</v>
      </c>
      <c r="F24" s="7">
        <f>ABS(E24-L8)</f>
        <v>1.0873857632759609E-2</v>
      </c>
      <c r="G24" s="1"/>
      <c r="I24" s="21">
        <v>3</v>
      </c>
      <c r="J24" s="18">
        <v>39.270000000000003</v>
      </c>
      <c r="K24" s="18">
        <v>160.33000000000001</v>
      </c>
      <c r="L24" s="18">
        <v>14.3</v>
      </c>
    </row>
    <row r="25" spans="1:14">
      <c r="A25" s="21">
        <v>4</v>
      </c>
      <c r="B25" s="1">
        <f>EXP(0.0019235*N9^3-0.0202267*N9^2-0.3760669*N9)</f>
        <v>0.5718114295308081</v>
      </c>
      <c r="C25" s="1">
        <f>M9/$J$3</f>
        <v>5.2000200297542047</v>
      </c>
      <c r="D25" s="1">
        <f t="shared" si="8"/>
        <v>0.10731069284237359</v>
      </c>
      <c r="E25" s="1">
        <f>3*$M$3*$H$3*(H9*B25-$J$3*D25)</f>
        <v>733.08166890700534</v>
      </c>
      <c r="F25" s="7">
        <f>ABS(E25-L9)</f>
        <v>0.27624922286588571</v>
      </c>
      <c r="G25" s="1"/>
      <c r="I25" s="21">
        <v>4</v>
      </c>
      <c r="J25" s="18">
        <v>81.62</v>
      </c>
      <c r="K25" s="18">
        <v>183.44</v>
      </c>
      <c r="L25" s="18">
        <v>15</v>
      </c>
    </row>
    <row r="26" spans="1:14">
      <c r="A26" s="21">
        <v>5</v>
      </c>
      <c r="B26" s="1">
        <f>EXP(0.0019235*N10^3-0.0202267*N10^2-0.3760669*N10)</f>
        <v>0.56173553381247654</v>
      </c>
      <c r="C26" s="12">
        <f>M10/$J$3</f>
        <v>5.3552243622250968</v>
      </c>
      <c r="D26" s="1">
        <f t="shared" si="8"/>
        <v>0.10040105369707421</v>
      </c>
      <c r="E26" s="1">
        <f>3*$M$3*$H$3*(H10*B26-$J$3*D26)</f>
        <v>721.7189726821673</v>
      </c>
      <c r="F26" s="7">
        <f>ABS(E26-L10)</f>
        <v>0.15747174918624296</v>
      </c>
      <c r="G26" s="12"/>
      <c r="I26" s="21">
        <v>5</v>
      </c>
      <c r="J26" s="18">
        <v>77.569999999999993</v>
      </c>
      <c r="K26" s="18">
        <v>189</v>
      </c>
      <c r="L26" s="18">
        <v>15</v>
      </c>
    </row>
    <row r="27" spans="1:14">
      <c r="A27" s="21">
        <v>6</v>
      </c>
      <c r="B27" s="1">
        <f>EXP(0.0019235*N11^3-0.0202267*N11^2-0.3760669*N11)</f>
        <v>0.57560311804456199</v>
      </c>
      <c r="C27" s="12">
        <f t="shared" ref="C27:C33" si="9">M11/$J$3</f>
        <v>5.1361783893919792</v>
      </c>
      <c r="D27" s="1">
        <f t="shared" si="8"/>
        <v>0.1103044703009132</v>
      </c>
      <c r="E27" s="1">
        <f>3*$M$3*$H$3*(H11*B27-$J$3*D27)</f>
        <v>736.306615287721</v>
      </c>
      <c r="F27" s="7">
        <f>ABS(E27-L11)</f>
        <v>0.15911733150960572</v>
      </c>
      <c r="G27" s="1"/>
      <c r="I27" s="21">
        <v>6</v>
      </c>
      <c r="J27" s="18">
        <v>53.5</v>
      </c>
      <c r="K27" s="18">
        <v>206.4</v>
      </c>
      <c r="L27" s="18">
        <v>14.9</v>
      </c>
    </row>
    <row r="28" spans="1:14">
      <c r="A28" s="21">
        <v>7</v>
      </c>
      <c r="B28" s="1">
        <f>EXP(0.0019235*N12^3-0.0202267*N12^2-0.3760669*N12)</f>
        <v>0.58415056675372012</v>
      </c>
      <c r="C28" s="12">
        <f t="shared" si="9"/>
        <v>5.0091563756243982</v>
      </c>
      <c r="D28" s="1">
        <f t="shared" si="8"/>
        <v>0.1165379513774169</v>
      </c>
      <c r="E28" s="1">
        <f>3*$M$3*$H$3*(H12*B28-$J$3*D28)</f>
        <v>746.12310058050423</v>
      </c>
      <c r="F28" s="7">
        <f>ABS(E28-L12)</f>
        <v>0.94119453208145387</v>
      </c>
      <c r="G28" s="1"/>
      <c r="I28" s="21">
        <v>7</v>
      </c>
      <c r="J28" s="18">
        <v>54.2</v>
      </c>
      <c r="K28" s="18">
        <v>193.48</v>
      </c>
      <c r="L28" s="18">
        <v>15.2</v>
      </c>
    </row>
    <row r="29" spans="1:14">
      <c r="A29" s="21">
        <v>8</v>
      </c>
      <c r="B29" s="1">
        <f>EXP(0.0019235*N13^3-0.0202267*N13^2-0.3760669*N13)</f>
        <v>0.73622848875186953</v>
      </c>
      <c r="C29" s="12">
        <f t="shared" si="9"/>
        <v>2.9132206287592148</v>
      </c>
      <c r="D29" s="1">
        <f t="shared" si="8"/>
        <v>0.29532756681997829</v>
      </c>
      <c r="E29" s="1">
        <f>3*$M$3*$H$3*(H13*B29-$J$3*D29)</f>
        <v>884.51710894110897</v>
      </c>
      <c r="F29" s="7">
        <f>ABS(E29-L13)</f>
        <v>1.96796673890276E-4</v>
      </c>
      <c r="G29" s="1"/>
      <c r="I29" s="21">
        <v>8</v>
      </c>
      <c r="J29" s="18">
        <v>22.92</v>
      </c>
      <c r="K29" s="18">
        <v>166.21</v>
      </c>
      <c r="L29" s="18">
        <v>15.1</v>
      </c>
    </row>
    <row r="30" spans="1:14">
      <c r="A30" s="21">
        <v>9</v>
      </c>
      <c r="B30" s="1">
        <f>EXP(0.0019235*N14^3-0.0202267*N14^2-0.3760669*N14)</f>
        <v>0.77735003966096394</v>
      </c>
      <c r="C30" s="12">
        <f t="shared" si="9"/>
        <v>2.4182734993670225</v>
      </c>
      <c r="D30" s="1">
        <f t="shared" si="8"/>
        <v>0.36768935971628119</v>
      </c>
      <c r="E30" s="1">
        <f>3*$M$3*$H$3*(H14*B30-$J$3*D30)</f>
        <v>916.96044872653283</v>
      </c>
      <c r="F30" s="7">
        <f>ABS(E30-L14)</f>
        <v>1.4488305805571144E-4</v>
      </c>
      <c r="G30" s="1"/>
      <c r="I30" s="21">
        <v>9</v>
      </c>
      <c r="J30" s="18">
        <v>23.29</v>
      </c>
      <c r="K30" s="18">
        <v>178.57</v>
      </c>
      <c r="L30" s="18">
        <v>15.3</v>
      </c>
    </row>
    <row r="31" spans="1:14">
      <c r="A31" s="22">
        <v>10</v>
      </c>
      <c r="B31" s="12">
        <f>EXP(0.0019235*N15^3-0.0202267*N15^2-0.3760669*N15)</f>
        <v>0.64716250632209182</v>
      </c>
      <c r="C31" s="12">
        <f t="shared" si="9"/>
        <v>4.0780962821696178</v>
      </c>
      <c r="D31" s="12">
        <f t="shared" si="8"/>
        <v>0.17559616050640503</v>
      </c>
      <c r="E31" s="12">
        <f>3*$M$3*$H$3*(H15*B31-$J$3*D31)</f>
        <v>806.42873335034881</v>
      </c>
      <c r="F31" s="25">
        <f>ABS(E31-L15)</f>
        <v>7.1444208958268973E-2</v>
      </c>
      <c r="G31" s="12"/>
      <c r="I31" s="21">
        <v>10</v>
      </c>
      <c r="J31" s="18">
        <v>28.45</v>
      </c>
      <c r="K31" s="18">
        <v>243.7</v>
      </c>
      <c r="L31" s="18">
        <v>14.2</v>
      </c>
    </row>
    <row r="32" spans="1:14">
      <c r="A32" s="21">
        <v>11</v>
      </c>
      <c r="B32" s="12">
        <f>EXP(0.0019235*N16^3-0.0202267*N16^2-0.3760669*N16)</f>
        <v>0.56724917207194525</v>
      </c>
      <c r="C32" s="12">
        <f t="shared" si="9"/>
        <v>5.2635187580853815</v>
      </c>
      <c r="D32" s="12">
        <f t="shared" si="8"/>
        <v>0.10442185738108871</v>
      </c>
      <c r="E32" s="12">
        <f>3*$M$3*$H$3*(H16*B32-$J$3*D32)</f>
        <v>726.90567529263899</v>
      </c>
      <c r="F32" s="25">
        <f>ABS(E32-L16)</f>
        <v>4.1847881638659601E-2</v>
      </c>
      <c r="G32" s="27"/>
      <c r="I32" s="21">
        <v>11</v>
      </c>
      <c r="J32" s="18">
        <v>49.14</v>
      </c>
      <c r="K32" s="18">
        <v>185.72</v>
      </c>
      <c r="L32" s="18">
        <v>14.8</v>
      </c>
    </row>
    <row r="33" spans="1:12">
      <c r="A33" s="21">
        <v>12</v>
      </c>
      <c r="B33" s="18">
        <f>EXP(0.0019235*N17^3-0.0202267*N17^2-0.3760669*N17)</f>
        <v>0.76508689876790859</v>
      </c>
      <c r="C33" s="18">
        <f t="shared" si="9"/>
        <v>2.5609762978288058</v>
      </c>
      <c r="D33" s="18">
        <f t="shared" si="8"/>
        <v>0.34526282736476044</v>
      </c>
      <c r="E33" s="18">
        <f>3*$M$3*$H$3*(H17*B33-$J$3*D33)</f>
        <v>906.36679805332778</v>
      </c>
      <c r="F33" s="18">
        <f>ABS(E33-L17)</f>
        <v>8.089811899480992E-6</v>
      </c>
      <c r="G33" s="18"/>
      <c r="I33" s="21">
        <v>12</v>
      </c>
      <c r="J33" s="26">
        <v>28.47</v>
      </c>
      <c r="K33" s="26">
        <v>144.12</v>
      </c>
      <c r="L33" s="26">
        <v>14.7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workbookViewId="0">
      <selection activeCell="J27" sqref="J27"/>
    </sheetView>
  </sheetViews>
  <sheetFormatPr baseColWidth="10" defaultColWidth="8.796875" defaultRowHeight="13.8"/>
  <cols>
    <col min="2" max="2" width="17.19921875" customWidth="1"/>
    <col min="3" max="3" width="13.59765625" customWidth="1"/>
    <col min="4" max="4" width="18.5" customWidth="1"/>
    <col min="5" max="5" width="13.8984375" customWidth="1"/>
    <col min="6" max="6" width="16.19921875" customWidth="1"/>
    <col min="7" max="7" width="13.296875" customWidth="1"/>
    <col min="8" max="8" width="15.69921875" customWidth="1"/>
    <col min="9" max="9" width="20.59765625" customWidth="1"/>
    <col min="10" max="10" width="12.59765625" customWidth="1"/>
    <col min="12" max="12" width="12.69921875" customWidth="1"/>
    <col min="13" max="13" width="13.3984375" customWidth="1"/>
  </cols>
  <sheetData>
    <row r="2" spans="2:14" ht="15">
      <c r="B2" s="9" t="s">
        <v>0</v>
      </c>
      <c r="D2" s="5" t="s">
        <v>1</v>
      </c>
      <c r="E2" s="6" t="s">
        <v>2</v>
      </c>
      <c r="F2" s="5" t="s">
        <v>3</v>
      </c>
      <c r="G2" s="5" t="s">
        <v>4</v>
      </c>
      <c r="H2" s="5" t="s">
        <v>5</v>
      </c>
      <c r="J2" s="5" t="s">
        <v>6</v>
      </c>
      <c r="K2" s="6" t="s">
        <v>7</v>
      </c>
      <c r="L2" s="5" t="s">
        <v>8</v>
      </c>
      <c r="M2" s="5" t="s">
        <v>9</v>
      </c>
    </row>
    <row r="3" spans="2:14">
      <c r="D3" s="1">
        <v>77.3</v>
      </c>
      <c r="E3" s="7">
        <v>168.98</v>
      </c>
      <c r="F3" s="8">
        <v>3.9083E-3</v>
      </c>
      <c r="G3" s="11">
        <v>-5.7749999999999998E-7</v>
      </c>
      <c r="H3" s="1">
        <v>8.3145000000000007</v>
      </c>
      <c r="J3" s="1">
        <v>77.3</v>
      </c>
      <c r="K3" s="7">
        <v>28.17</v>
      </c>
      <c r="L3" s="1">
        <v>63.545999999999999</v>
      </c>
      <c r="M3" s="1">
        <f>K3/L3</f>
        <v>0.44330091587196679</v>
      </c>
    </row>
    <row r="4" spans="2:14" ht="22.8" customHeight="1"/>
    <row r="5" spans="2:14" ht="15" customHeight="1">
      <c r="B5" s="3" t="s">
        <v>10</v>
      </c>
      <c r="C5" s="4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4" t="s">
        <v>19</v>
      </c>
      <c r="L5" s="3" t="s">
        <v>20</v>
      </c>
      <c r="M5" s="3" t="s">
        <v>21</v>
      </c>
      <c r="N5" s="3" t="s">
        <v>22</v>
      </c>
    </row>
    <row r="6" spans="2:14">
      <c r="B6" s="1">
        <v>256.60000000000002</v>
      </c>
      <c r="C6" s="1">
        <f>B6-$E$3</f>
        <v>87.620000000000033</v>
      </c>
      <c r="D6" s="1">
        <v>16.8</v>
      </c>
      <c r="E6" s="1">
        <f>D6+273.15</f>
        <v>289.95</v>
      </c>
      <c r="F6" s="13"/>
      <c r="G6" s="1">
        <v>12.2</v>
      </c>
      <c r="H6" s="1">
        <f>G6+273.15</f>
        <v>285.34999999999997</v>
      </c>
      <c r="I6" s="13"/>
      <c r="J6" s="1">
        <f>(D6+G6)/2</f>
        <v>14.5</v>
      </c>
      <c r="K6" s="2">
        <f>4.214-(0.002286*J6)+(0.00004991*J6^2)-(4.519*10^(-7)*J6^3)</f>
        <v>4.1899689038625008</v>
      </c>
      <c r="L6" s="1">
        <f>-C6*K6*(G6-D6)</f>
        <v>1688.7753466395898</v>
      </c>
      <c r="M6" s="1">
        <v>408.56258000000003</v>
      </c>
      <c r="N6" s="1">
        <f>M6/H6</f>
        <v>1.4317945680742949</v>
      </c>
    </row>
    <row r="7" spans="2:14">
      <c r="B7" s="1">
        <v>263.16000000000003</v>
      </c>
      <c r="C7" s="1">
        <f>B7-$E$3</f>
        <v>94.180000000000035</v>
      </c>
      <c r="D7" s="1">
        <v>16.8</v>
      </c>
      <c r="E7" s="1">
        <f t="shared" ref="E7:E15" si="0">D7+273.15</f>
        <v>289.95</v>
      </c>
      <c r="F7" s="13"/>
      <c r="G7" s="1">
        <v>12.2</v>
      </c>
      <c r="H7" s="1">
        <f t="shared" ref="H7:H15" si="1">G7+273.15</f>
        <v>285.34999999999997</v>
      </c>
      <c r="I7" s="13"/>
      <c r="J7" s="1">
        <f t="shared" ref="J7:J15" si="2">(D7+G7)/2</f>
        <v>14.5</v>
      </c>
      <c r="K7" s="2">
        <f t="shared" ref="K7:K15" si="3">4.214-(0.002286*J7)+(0.00004991*J7^2)-(4.519*10^(-7)*J7^3)</f>
        <v>4.1899689038625008</v>
      </c>
      <c r="L7" s="1">
        <f t="shared" ref="L7:L15" si="4">-C7*K7*(G7-D7)</f>
        <v>1815.2118482825447</v>
      </c>
      <c r="M7" s="1">
        <v>349.46373948630713</v>
      </c>
      <c r="N7" s="1">
        <f t="shared" ref="N7:N15" si="5">M7/H7</f>
        <v>1.2246845610173722</v>
      </c>
    </row>
    <row r="8" spans="2:14">
      <c r="B8" s="1">
        <v>274.86</v>
      </c>
      <c r="C8" s="1">
        <f>B8-$E$3</f>
        <v>105.88000000000002</v>
      </c>
      <c r="D8" s="1">
        <v>15.2</v>
      </c>
      <c r="E8" s="1">
        <f t="shared" si="0"/>
        <v>288.34999999999997</v>
      </c>
      <c r="F8" s="13"/>
      <c r="G8" s="1">
        <v>11.2</v>
      </c>
      <c r="H8" s="1">
        <f t="shared" si="1"/>
        <v>284.34999999999997</v>
      </c>
      <c r="I8" s="13"/>
      <c r="J8" s="1">
        <f t="shared" si="2"/>
        <v>13.2</v>
      </c>
      <c r="K8" s="2">
        <f t="shared" si="3"/>
        <v>4.1914817628607999</v>
      </c>
      <c r="L8" s="1">
        <f>-C8*K8*(G8-D8)</f>
        <v>1775.1763562068063</v>
      </c>
      <c r="M8" s="1">
        <v>363.71971526758819</v>
      </c>
      <c r="N8" s="1">
        <f t="shared" si="5"/>
        <v>1.2791268340692394</v>
      </c>
    </row>
    <row r="9" spans="2:14">
      <c r="B9" s="1">
        <v>259.51</v>
      </c>
      <c r="C9" s="1">
        <f>B9-$E$3</f>
        <v>90.53</v>
      </c>
      <c r="D9" s="1">
        <v>15.5</v>
      </c>
      <c r="E9" s="1">
        <f t="shared" si="0"/>
        <v>288.64999999999998</v>
      </c>
      <c r="F9" s="13"/>
      <c r="G9" s="1">
        <v>10.7</v>
      </c>
      <c r="H9" s="1">
        <f t="shared" si="1"/>
        <v>283.84999999999997</v>
      </c>
      <c r="I9" s="13"/>
      <c r="J9" s="1">
        <f t="shared" si="2"/>
        <v>13.1</v>
      </c>
      <c r="K9" s="2">
        <f t="shared" si="3"/>
        <v>4.1916025427771011</v>
      </c>
      <c r="L9" s="1">
        <f t="shared" ref="L9:L15" si="6">-C9*K9*(G9-D9)</f>
        <v>1821.4357353485329</v>
      </c>
      <c r="M9" s="1">
        <v>339.10493637345394</v>
      </c>
      <c r="N9" s="1">
        <f t="shared" si="5"/>
        <v>1.1946624497919816</v>
      </c>
    </row>
    <row r="10" spans="2:14">
      <c r="B10" s="12">
        <v>265.67</v>
      </c>
      <c r="C10" s="12">
        <f>B10-$E$3</f>
        <v>96.690000000000026</v>
      </c>
      <c r="D10" s="12">
        <v>15.7</v>
      </c>
      <c r="E10" s="1">
        <f t="shared" si="0"/>
        <v>288.84999999999997</v>
      </c>
      <c r="F10" s="14"/>
      <c r="G10" s="12">
        <v>11.3</v>
      </c>
      <c r="H10" s="1">
        <f t="shared" si="1"/>
        <v>284.45</v>
      </c>
      <c r="I10" s="14"/>
      <c r="J10" s="1">
        <f t="shared" si="2"/>
        <v>13.5</v>
      </c>
      <c r="K10" s="2">
        <f t="shared" si="3"/>
        <v>4.1911232540375005</v>
      </c>
      <c r="L10" s="1">
        <f t="shared" si="6"/>
        <v>1783.0547127046977</v>
      </c>
      <c r="M10" s="1">
        <v>360.43662143027865</v>
      </c>
      <c r="N10" s="12">
        <f t="shared" si="5"/>
        <v>1.2671352484805016</v>
      </c>
    </row>
    <row r="11" spans="2:14">
      <c r="B11" s="1">
        <v>277.7</v>
      </c>
      <c r="C11" s="12">
        <f t="shared" ref="C11:C15" si="7">B11-$E$3</f>
        <v>108.72</v>
      </c>
      <c r="D11" s="1">
        <v>15.8</v>
      </c>
      <c r="E11" s="1">
        <f t="shared" si="0"/>
        <v>288.95</v>
      </c>
      <c r="F11" s="13"/>
      <c r="G11" s="1">
        <v>11.8</v>
      </c>
      <c r="H11" s="1">
        <f t="shared" si="1"/>
        <v>284.95</v>
      </c>
      <c r="I11" s="13"/>
      <c r="J11" s="1">
        <f t="shared" si="2"/>
        <v>13.8</v>
      </c>
      <c r="K11" s="2">
        <f t="shared" si="3"/>
        <v>4.1907704346632002</v>
      </c>
      <c r="L11" s="1">
        <f t="shared" si="6"/>
        <v>1822.4822466263324</v>
      </c>
      <c r="M11" s="1">
        <v>344.02334173223613</v>
      </c>
      <c r="N11" s="12">
        <f t="shared" si="5"/>
        <v>1.2073112536663841</v>
      </c>
    </row>
    <row r="12" spans="2:14">
      <c r="B12" s="1">
        <v>293.97000000000003</v>
      </c>
      <c r="C12" s="12">
        <f t="shared" si="7"/>
        <v>124.99000000000004</v>
      </c>
      <c r="D12" s="1">
        <v>16</v>
      </c>
      <c r="E12" s="1">
        <f t="shared" si="0"/>
        <v>289.14999999999998</v>
      </c>
      <c r="F12" s="13"/>
      <c r="G12" s="1">
        <v>12.5</v>
      </c>
      <c r="H12" s="1">
        <f t="shared" si="1"/>
        <v>285.64999999999998</v>
      </c>
      <c r="I12" s="13"/>
      <c r="J12" s="1">
        <f t="shared" si="2"/>
        <v>14.25</v>
      </c>
      <c r="K12" s="2">
        <f t="shared" si="3"/>
        <v>4.1902517131765631</v>
      </c>
      <c r="L12" s="1">
        <f t="shared" si="6"/>
        <v>1833.0884657047857</v>
      </c>
      <c r="M12" s="1">
        <v>342.39639004108972</v>
      </c>
      <c r="N12" s="12">
        <f t="shared" si="5"/>
        <v>1.1986570629829854</v>
      </c>
    </row>
    <row r="13" spans="2:14">
      <c r="B13" s="1"/>
      <c r="C13" s="12">
        <f t="shared" si="7"/>
        <v>-168.98</v>
      </c>
      <c r="D13" s="1"/>
      <c r="E13" s="1">
        <f t="shared" si="0"/>
        <v>273.14999999999998</v>
      </c>
      <c r="F13" s="13"/>
      <c r="G13" s="1"/>
      <c r="H13" s="1">
        <f t="shared" si="1"/>
        <v>273.14999999999998</v>
      </c>
      <c r="I13" s="13"/>
      <c r="J13" s="1">
        <f t="shared" si="2"/>
        <v>0</v>
      </c>
      <c r="K13" s="2">
        <f t="shared" si="3"/>
        <v>4.2140000000000004</v>
      </c>
      <c r="L13" s="1">
        <f t="shared" si="6"/>
        <v>0</v>
      </c>
      <c r="M13" s="1">
        <v>300</v>
      </c>
      <c r="N13" s="12">
        <f t="shared" si="5"/>
        <v>1.0982976386600769</v>
      </c>
    </row>
    <row r="14" spans="2:14">
      <c r="B14" s="1"/>
      <c r="C14" s="12">
        <f t="shared" si="7"/>
        <v>-168.98</v>
      </c>
      <c r="D14" s="1"/>
      <c r="E14" s="1">
        <f t="shared" si="0"/>
        <v>273.14999999999998</v>
      </c>
      <c r="F14" s="13"/>
      <c r="G14" s="1"/>
      <c r="H14" s="1">
        <f t="shared" si="1"/>
        <v>273.14999999999998</v>
      </c>
      <c r="I14" s="13"/>
      <c r="J14" s="1">
        <f t="shared" si="2"/>
        <v>0</v>
      </c>
      <c r="K14" s="2">
        <f t="shared" si="3"/>
        <v>4.2140000000000004</v>
      </c>
      <c r="L14" s="1">
        <f t="shared" si="6"/>
        <v>0</v>
      </c>
      <c r="M14" s="1">
        <v>300</v>
      </c>
      <c r="N14" s="12">
        <f t="shared" si="5"/>
        <v>1.0982976386600769</v>
      </c>
    </row>
    <row r="15" spans="2:14">
      <c r="B15" s="7"/>
      <c r="C15" s="1">
        <f t="shared" si="7"/>
        <v>-168.98</v>
      </c>
      <c r="D15" s="15"/>
      <c r="E15" s="1">
        <f t="shared" si="0"/>
        <v>273.14999999999998</v>
      </c>
      <c r="F15" s="13"/>
      <c r="G15" s="1"/>
      <c r="H15" s="1">
        <f t="shared" si="1"/>
        <v>273.14999999999998</v>
      </c>
      <c r="I15" s="13"/>
      <c r="J15" s="1">
        <f t="shared" si="2"/>
        <v>0</v>
      </c>
      <c r="K15" s="2">
        <f t="shared" si="3"/>
        <v>4.2140000000000004</v>
      </c>
      <c r="L15" s="1">
        <f t="shared" si="6"/>
        <v>0</v>
      </c>
      <c r="M15" s="1">
        <v>300</v>
      </c>
      <c r="N15" s="12">
        <f t="shared" si="5"/>
        <v>1.0982976386600769</v>
      </c>
    </row>
    <row r="19" spans="2:11">
      <c r="B19" s="3" t="s">
        <v>23</v>
      </c>
      <c r="C19" s="4" t="s">
        <v>24</v>
      </c>
      <c r="D19" s="3" t="s">
        <v>25</v>
      </c>
      <c r="E19" s="3" t="s">
        <v>26</v>
      </c>
      <c r="F19" s="10" t="s">
        <v>27</v>
      </c>
      <c r="G19" s="3"/>
      <c r="I19" s="17" t="s">
        <v>28</v>
      </c>
      <c r="J19" s="17" t="s">
        <v>31</v>
      </c>
      <c r="K19" s="17" t="s">
        <v>30</v>
      </c>
    </row>
    <row r="20" spans="2:11">
      <c r="B20" s="1">
        <f>EXP(0.0019235*N6^3-0.0202267*N6^2-0.3760669*N6)</f>
        <v>0.56311574455287017</v>
      </c>
      <c r="C20" s="16">
        <f>M6/$J$3</f>
        <v>5.2854150064683054</v>
      </c>
      <c r="D20" s="1">
        <f>EXP(0.0019235*C20^3-0.0202267*C20^2-0.3760669*C20)</f>
        <v>0.10344578740002809</v>
      </c>
      <c r="E20" s="1">
        <f>3*$M$3*$H$3*(H6*B20-$J$3*D20)</f>
        <v>1688.3518988590106</v>
      </c>
      <c r="F20" s="7">
        <f>ABS(E20-L6)</f>
        <v>0.4234477805791812</v>
      </c>
      <c r="G20" s="1"/>
      <c r="I20" s="18">
        <v>67.540000000000006</v>
      </c>
      <c r="J20" s="18">
        <v>196.4</v>
      </c>
      <c r="K20" s="18">
        <v>12.5</v>
      </c>
    </row>
    <row r="21" spans="2:11">
      <c r="B21" s="1">
        <f>EXP(0.0019235*N7^3-0.0202267*N7^2-0.3760669*N7)</f>
        <v>0.61424143273732545</v>
      </c>
      <c r="C21" s="1">
        <f>M7/$J$3</f>
        <v>4.5208763193571428</v>
      </c>
      <c r="D21" s="1">
        <f t="shared" ref="D21:D29" si="8">EXP(0.0019235*C21^3-0.0202267*C21^2-0.3760669*C21)</f>
        <v>0.14430559514299604</v>
      </c>
      <c r="E21" s="1">
        <f t="shared" ref="E21:E29" si="9">3*$M$3*$H$3*(H7*B21-$J$3*D21)</f>
        <v>1814.7416403715749</v>
      </c>
      <c r="F21" s="7">
        <f>ABS(E21-L7)</f>
        <v>0.4702079109697479</v>
      </c>
      <c r="G21" s="1"/>
      <c r="I21" s="18">
        <v>93.13</v>
      </c>
      <c r="J21" s="18">
        <v>158.91</v>
      </c>
      <c r="K21" s="18">
        <v>12.4</v>
      </c>
    </row>
    <row r="22" spans="2:11">
      <c r="B22" s="1">
        <f>EXP(0.0019235*N8^3-0.0202267*N8^2-0.3760669*N8)</f>
        <v>0.60043200842872679</v>
      </c>
      <c r="C22" s="1">
        <f>M8/$J$3</f>
        <v>4.7053003268769498</v>
      </c>
      <c r="D22" s="1">
        <f t="shared" si="8"/>
        <v>0.13306149384692625</v>
      </c>
      <c r="E22" s="1">
        <f t="shared" si="9"/>
        <v>1774.1409953153188</v>
      </c>
      <c r="F22" s="7">
        <f t="shared" ref="F21:F29" si="10">ABS(E22-L8)</f>
        <v>1.0353608914874712</v>
      </c>
      <c r="G22" s="1"/>
      <c r="I22" s="18">
        <v>73.52</v>
      </c>
      <c r="J22" s="18">
        <v>317.73</v>
      </c>
      <c r="K22" s="18">
        <v>11.5</v>
      </c>
    </row>
    <row r="23" spans="2:11">
      <c r="B23" s="1">
        <f t="shared" ref="B23:B29" si="11">EXP(0.0019235*N9^3-0.0202267*N9^2-0.3760669*N9)</f>
        <v>0.62197133698809026</v>
      </c>
      <c r="C23" s="1">
        <f>M9/$J$3</f>
        <v>4.386868517121008</v>
      </c>
      <c r="D23" s="1">
        <f t="shared" si="8"/>
        <v>0.1531063782584948</v>
      </c>
      <c r="E23" s="1">
        <f t="shared" si="9"/>
        <v>1821.2928704621027</v>
      </c>
      <c r="F23" s="7">
        <f t="shared" si="10"/>
        <v>0.14286488643028861</v>
      </c>
      <c r="G23" s="1"/>
      <c r="I23" s="18">
        <v>78.040000000000006</v>
      </c>
      <c r="J23" s="18">
        <v>180.7</v>
      </c>
      <c r="K23" s="18">
        <v>11.1</v>
      </c>
    </row>
    <row r="24" spans="2:11">
      <c r="B24" s="1">
        <f t="shared" si="11"/>
        <v>0.6034507830000333</v>
      </c>
      <c r="C24" s="12">
        <f>M10/$J$3</f>
        <v>4.6628282203140836</v>
      </c>
      <c r="D24" s="1">
        <f t="shared" si="8"/>
        <v>0.13556541584460488</v>
      </c>
      <c r="E24" s="1">
        <f t="shared" si="9"/>
        <v>1782.159661103298</v>
      </c>
      <c r="F24" s="7">
        <f t="shared" si="10"/>
        <v>0.8950516013997003</v>
      </c>
      <c r="G24" s="12"/>
      <c r="I24" s="18">
        <v>87.2</v>
      </c>
      <c r="J24" s="18">
        <v>192.38</v>
      </c>
      <c r="K24" s="18">
        <v>11.5</v>
      </c>
    </row>
    <row r="25" spans="2:11">
      <c r="B25" s="1">
        <f t="shared" si="11"/>
        <v>0.61870461586879166</v>
      </c>
      <c r="C25" s="12">
        <f t="shared" ref="C25:C29" si="12">M11/$J$3</f>
        <v>4.4504960120599764</v>
      </c>
      <c r="D25" s="1">
        <f t="shared" si="8"/>
        <v>0.14885909499440741</v>
      </c>
      <c r="E25" s="1">
        <f t="shared" si="9"/>
        <v>1822.1955064586573</v>
      </c>
      <c r="F25" s="7">
        <f t="shared" si="10"/>
        <v>0.28674016767513422</v>
      </c>
      <c r="G25" s="1"/>
      <c r="I25" s="18">
        <v>75.59</v>
      </c>
      <c r="J25" s="18"/>
      <c r="K25" s="18">
        <v>12.2</v>
      </c>
    </row>
    <row r="26" spans="2:11">
      <c r="B26" s="1">
        <f t="shared" si="11"/>
        <v>0.62093810161554808</v>
      </c>
      <c r="C26" s="12">
        <f t="shared" si="12"/>
        <v>4.4294487715535542</v>
      </c>
      <c r="D26" s="1">
        <f t="shared" si="8"/>
        <v>0.15025013047261904</v>
      </c>
      <c r="E26" s="1">
        <f t="shared" si="9"/>
        <v>1832.8500638081302</v>
      </c>
      <c r="F26" s="7">
        <f t="shared" si="10"/>
        <v>0.23840189665543221</v>
      </c>
      <c r="G26" s="1"/>
      <c r="I26" s="18">
        <v>86.62</v>
      </c>
      <c r="J26" s="18">
        <v>178.07</v>
      </c>
      <c r="K26" s="18">
        <v>12.6</v>
      </c>
    </row>
    <row r="27" spans="2:11">
      <c r="B27" s="1">
        <f t="shared" si="11"/>
        <v>0.64733995451752668</v>
      </c>
      <c r="C27" s="12">
        <f t="shared" si="12"/>
        <v>3.8809831824062098</v>
      </c>
      <c r="D27" s="1">
        <f t="shared" si="8"/>
        <v>0.19171883968848824</v>
      </c>
      <c r="E27" s="1">
        <f t="shared" si="9"/>
        <v>1791.3227008582928</v>
      </c>
      <c r="F27" s="7">
        <f t="shared" si="10"/>
        <v>1791.3227008582928</v>
      </c>
      <c r="G27" s="1"/>
      <c r="I27" s="18"/>
      <c r="J27" s="18"/>
      <c r="K27" s="18"/>
    </row>
    <row r="28" spans="2:11">
      <c r="B28" s="1">
        <f t="shared" si="11"/>
        <v>0.64733995451752668</v>
      </c>
      <c r="C28" s="12">
        <f t="shared" si="12"/>
        <v>3.8809831824062098</v>
      </c>
      <c r="D28" s="1">
        <f t="shared" si="8"/>
        <v>0.19171883968848824</v>
      </c>
      <c r="E28" s="1">
        <f t="shared" si="9"/>
        <v>1791.3227008582928</v>
      </c>
      <c r="F28" s="7">
        <f t="shared" si="10"/>
        <v>1791.3227008582928</v>
      </c>
      <c r="G28" s="1"/>
      <c r="I28" s="18"/>
      <c r="J28" s="18"/>
      <c r="K28" s="18"/>
    </row>
    <row r="29" spans="2:11">
      <c r="B29" s="1">
        <f t="shared" si="11"/>
        <v>0.64733995451752668</v>
      </c>
      <c r="C29" s="12">
        <f t="shared" si="12"/>
        <v>3.8809831824062098</v>
      </c>
      <c r="D29" s="1">
        <f t="shared" si="8"/>
        <v>0.19171883968848824</v>
      </c>
      <c r="E29" s="1">
        <f t="shared" si="9"/>
        <v>1791.3227008582928</v>
      </c>
      <c r="F29" s="7">
        <f t="shared" si="10"/>
        <v>1791.3227008582928</v>
      </c>
      <c r="G29" s="1"/>
      <c r="I29" s="18"/>
      <c r="J29" s="18"/>
      <c r="K29" s="18"/>
    </row>
    <row r="30" spans="2:11">
      <c r="I30" s="18"/>
      <c r="J30" s="18"/>
      <c r="K3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Cu1</vt:lpstr>
      <vt:lpstr>Cu2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2025-02-13T11:39:01Z</dcterms:created>
  <dcterms:modified xsi:type="dcterms:W3CDTF">2025-02-17T13:07:15Z</dcterms:modified>
  <cp:category/>
  <cp:contentStatus/>
</cp:coreProperties>
</file>