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t\IT-Flask\"/>
    </mc:Choice>
  </mc:AlternateContent>
  <xr:revisionPtr revIDLastSave="0" documentId="13_ncr:1_{FA1100BA-397A-4807-B64B-1F5C1005D687}" xr6:coauthVersionLast="47" xr6:coauthVersionMax="47" xr10:uidLastSave="{00000000-0000-0000-0000-000000000000}"/>
  <bookViews>
    <workbookView xWindow="2028" yWindow="900" windowWidth="17280" windowHeight="8964" activeTab="3" xr2:uid="{00000000-000D-0000-FFFF-FFFF00000000}"/>
  </bookViews>
  <sheets>
    <sheet name="Base" sheetId="1" r:id="rId1"/>
    <sheet name="5.1" sheetId="3" r:id="rId2"/>
    <sheet name="5.3" sheetId="15" r:id="rId3"/>
    <sheet name="5.6" sheetId="9" r:id="rId4"/>
  </sheets>
  <definedNames>
    <definedName name="_xlnm._FilterDatabase" localSheetId="1" hidden="1">'5.1'!$A$1:$G$27</definedName>
    <definedName name="_xlnm._FilterDatabase" localSheetId="2" hidden="1">'5.3'!$A$1:$G$26</definedName>
    <definedName name="_xlnm._FilterDatabase" localSheetId="3" hidden="1">'5.6'!$A$1:$G$29</definedName>
    <definedName name="_xlnm._FilterDatabase" localSheetId="0" hidden="1">Base!$A$1:$G$29</definedName>
    <definedName name="_xlchart.v1.0" hidden="1">'5.3'!$C$2:$D$24</definedName>
    <definedName name="_xlchart.v1.1" hidden="1">'5.3'!$E$1</definedName>
    <definedName name="_xlchart.v1.10" hidden="1">'5.6'!$F$2:$F$24</definedName>
    <definedName name="_xlchart.v1.11" hidden="1">'5.6'!$G$1</definedName>
    <definedName name="_xlchart.v1.12" hidden="1">'5.6'!$G$2:$G$24</definedName>
    <definedName name="_xlchart.v1.13" hidden="1">'5.6'!$D$2:$D$24</definedName>
    <definedName name="_xlchart.v1.14" hidden="1">'5.6'!$E$1</definedName>
    <definedName name="_xlchart.v1.15" hidden="1">'5.6'!$E$2:$E$24</definedName>
    <definedName name="_xlchart.v1.2" hidden="1">'5.3'!$E$2:$E$24</definedName>
    <definedName name="_xlchart.v1.3" hidden="1">'5.3'!$C$2:$D$24</definedName>
    <definedName name="_xlchart.v1.4" hidden="1">'5.3'!$E$1</definedName>
    <definedName name="_xlchart.v1.5" hidden="1">'5.3'!$E$2:$E$24</definedName>
    <definedName name="_xlchart.v1.6" hidden="1">'5.6'!$A$2:$D$24</definedName>
    <definedName name="_xlchart.v1.7" hidden="1">'5.6'!$E$1</definedName>
    <definedName name="_xlchart.v1.8" hidden="1">'5.6'!$E$2:$E$24</definedName>
    <definedName name="_xlchart.v1.9" hidden="1">'5.6'!$F$1</definedName>
    <definedName name="_xlnm.Criteria" localSheetId="1">'5.1'!$J$9:$J$11</definedName>
    <definedName name="_xlnm.Criteria" localSheetId="2">'5.3'!$J$9:$J$11</definedName>
    <definedName name="_xlnm.Criteria" localSheetId="3">'5.6'!$J$9:$J$11</definedName>
    <definedName name="_xlnm.Criteria" localSheetId="0">Base!$J$9:$J$11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5" l="1" a="1"/>
  <c r="E25" i="15" s="1"/>
  <c r="A2" i="15" a="1"/>
  <c r="A2" i="15" s="1"/>
  <c r="E26" i="15" a="1"/>
  <c r="E26" i="15" s="1"/>
  <c r="E28" i="9"/>
  <c r="F26" i="15" a="1"/>
  <c r="F26" i="15" s="1"/>
  <c r="F25" i="15" a="1"/>
  <c r="F25" i="15" s="1"/>
  <c r="E28" i="3"/>
  <c r="F28" i="3"/>
  <c r="E29" i="3"/>
  <c r="F29" i="3"/>
  <c r="F29" i="9"/>
  <c r="F28" i="9"/>
  <c r="E29" i="9"/>
  <c r="G27" i="9"/>
  <c r="G26" i="9"/>
  <c r="G25" i="9"/>
  <c r="G6" i="9"/>
  <c r="G3" i="9"/>
  <c r="G23" i="9"/>
  <c r="G21" i="9"/>
  <c r="G20" i="9"/>
  <c r="G19" i="9"/>
  <c r="G18" i="9"/>
  <c r="G8" i="9"/>
  <c r="G16" i="9"/>
  <c r="G9" i="9"/>
  <c r="G4" i="9"/>
  <c r="G13" i="9"/>
  <c r="G12" i="9"/>
  <c r="G11" i="9"/>
  <c r="G10" i="9"/>
  <c r="G15" i="9"/>
  <c r="G24" i="9"/>
  <c r="G7" i="9"/>
  <c r="G22" i="9"/>
  <c r="G5" i="9"/>
  <c r="G14" i="9"/>
  <c r="G17" i="9"/>
  <c r="G2" i="9"/>
  <c r="G15" i="1"/>
  <c r="G23" i="1"/>
  <c r="G11" i="1"/>
  <c r="G6" i="1"/>
  <c r="G3" i="1"/>
  <c r="G26" i="1"/>
  <c r="G22" i="1"/>
  <c r="G7" i="1"/>
  <c r="G20" i="1"/>
  <c r="G17" i="1"/>
  <c r="G9" i="1"/>
  <c r="G2" i="1"/>
  <c r="G10" i="1"/>
  <c r="G4" i="1"/>
  <c r="G5" i="1"/>
  <c r="G16" i="1"/>
  <c r="G21" i="1"/>
  <c r="G18" i="1"/>
  <c r="G19" i="1"/>
  <c r="G27" i="1"/>
  <c r="G8" i="1"/>
  <c r="G25" i="1"/>
  <c r="G12" i="1"/>
  <c r="G14" i="1"/>
  <c r="G24" i="1"/>
  <c r="G13" i="1"/>
  <c r="F29" i="1"/>
  <c r="F28" i="1"/>
  <c r="E28" i="1"/>
  <c r="E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<sst xmlns="http://schemas.openxmlformats.org/spreadsheetml/2006/main" count="355" uniqueCount="56">
  <si>
    <t>Name</t>
  </si>
  <si>
    <t>Sex</t>
  </si>
  <si>
    <t>M</t>
  </si>
  <si>
    <t>F</t>
  </si>
  <si>
    <t>Max.</t>
  </si>
  <si>
    <t>Min.</t>
  </si>
  <si>
    <t>Level of Education</t>
  </si>
  <si>
    <t>Henok Seifu</t>
  </si>
  <si>
    <t>Tigest Girma</t>
  </si>
  <si>
    <t>Jedida Muhabiba</t>
  </si>
  <si>
    <t>Hellen Misiganaw</t>
  </si>
  <si>
    <t>Tizita Tarekegn</t>
  </si>
  <si>
    <t>Eyuel Yimer</t>
  </si>
  <si>
    <t>Yonas Gashaw</t>
  </si>
  <si>
    <t>Nathan Mulugeta</t>
  </si>
  <si>
    <t>Muluken Tesfaye</t>
  </si>
  <si>
    <t>Selamawit Yilma</t>
  </si>
  <si>
    <t>Menam Mikersilasse</t>
  </si>
  <si>
    <t>Bethelehem Tesfaye</t>
  </si>
  <si>
    <t>Aziza Ahmed</t>
  </si>
  <si>
    <t>Genet Yaregal</t>
  </si>
  <si>
    <t>Andinet Demeke</t>
  </si>
  <si>
    <t>Filagot Wessenyelehi</t>
  </si>
  <si>
    <t>Meron Hailegiorges</t>
  </si>
  <si>
    <t>Saba Solomon</t>
  </si>
  <si>
    <t>Dawit Hailu</t>
  </si>
  <si>
    <t>Simachew Demoz</t>
  </si>
  <si>
    <t>Yemisirach Alemu</t>
  </si>
  <si>
    <t>Haile Hawariyaw</t>
  </si>
  <si>
    <t>Tewodros Girma</t>
  </si>
  <si>
    <t>Arsema Abiy</t>
  </si>
  <si>
    <t>Daniel Tsegaye</t>
  </si>
  <si>
    <t>Kalkidan Begashaw</t>
  </si>
  <si>
    <t>Human Resource</t>
  </si>
  <si>
    <t>Finance</t>
  </si>
  <si>
    <t>Accounting</t>
  </si>
  <si>
    <t>Security</t>
  </si>
  <si>
    <t>Management</t>
  </si>
  <si>
    <t>Delivery</t>
  </si>
  <si>
    <t>Wing</t>
  </si>
  <si>
    <t>Technical Team</t>
  </si>
  <si>
    <t>Marketing</t>
  </si>
  <si>
    <t>Bachelor Degree</t>
  </si>
  <si>
    <t>Masters Degree</t>
  </si>
  <si>
    <t>Diploma</t>
  </si>
  <si>
    <t>PhD</t>
  </si>
  <si>
    <t>Salary</t>
  </si>
  <si>
    <t>Experience</t>
  </si>
  <si>
    <t>Hired Date</t>
  </si>
  <si>
    <t>15/5/2018</t>
  </si>
  <si>
    <t>22/6/2019</t>
  </si>
  <si>
    <t>23/3/2020</t>
  </si>
  <si>
    <t>25/6/2017</t>
  </si>
  <si>
    <t>28/11/2019</t>
  </si>
  <si>
    <t>14/10/2017</t>
  </si>
  <si>
    <t>17/9/2018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</si>
</sst>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2" fillId="0" borderId="12" xfId="0" applyFont="1" applyBorder="1"/>
    <xf numFmtId="14" fontId="1" fillId="0" borderId="13" xfId="0" applyNumberFormat="1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17" xfId="0" applyFont="1" applyBorder="1"/>
    <xf numFmtId="0" fontId="3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3" fontId="6" fillId="0" borderId="18" xfId="0" applyNumberFormat="1" applyFont="1" applyBorder="1" applyAlignment="1">
      <alignment horizontal="right"/>
    </xf>
    <xf numFmtId="14" fontId="1" fillId="0" borderId="19" xfId="0" applyNumberFormat="1" applyFont="1" applyBorder="1" applyAlignment="1">
      <alignment horizontal="right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2" fillId="4" borderId="22" xfId="0" applyFont="1" applyFill="1" applyBorder="1"/>
    <xf numFmtId="0" fontId="3" fillId="4" borderId="19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left"/>
    </xf>
    <xf numFmtId="3" fontId="6" fillId="4" borderId="19" xfId="0" applyNumberFormat="1" applyFont="1" applyFill="1" applyBorder="1" applyAlignment="1">
      <alignment horizontal="right"/>
    </xf>
    <xf numFmtId="14" fontId="1" fillId="4" borderId="23" xfId="0" applyNumberFormat="1" applyFont="1" applyFill="1" applyBorder="1" applyAlignment="1">
      <alignment horizontal="right"/>
    </xf>
    <xf numFmtId="0" fontId="2" fillId="0" borderId="22" xfId="0" applyFont="1" applyBorder="1"/>
    <xf numFmtId="0" fontId="3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3" fontId="6" fillId="0" borderId="19" xfId="0" applyNumberFormat="1" applyFont="1" applyBorder="1" applyAlignment="1">
      <alignment horizontal="right"/>
    </xf>
    <xf numFmtId="14" fontId="1" fillId="0" borderId="23" xfId="0" applyNumberFormat="1" applyFont="1" applyBorder="1" applyAlignment="1">
      <alignment horizontal="right"/>
    </xf>
    <xf numFmtId="0" fontId="8" fillId="0" borderId="0" xfId="0" applyFo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5" xfId="0" applyFont="1" applyBorder="1" applyAlignment="1">
      <alignment horizontal="right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Arial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Arial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Arial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Employee-Salary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'5.1'!$E$1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3">
                <a:shade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'5.1'!$A$2:$D$18</c15:sqref>
                  </c15:fullRef>
                  <c15:levelRef>
                    <c15:sqref>'5.1'!$A$2:$A$18</c15:sqref>
                  </c15:levelRef>
                </c:ext>
              </c:extLst>
              <c:f>'5.1'!$A$2:$A$18</c:f>
              <c:strCache>
                <c:ptCount val="3"/>
                <c:pt idx="0">
                  <c:v>Menam Mikersilasse</c:v>
                </c:pt>
                <c:pt idx="1">
                  <c:v>Meron Hailegiorges</c:v>
                </c:pt>
                <c:pt idx="2">
                  <c:v>Tizita Tarekegn</c:v>
                </c:pt>
              </c:strCache>
            </c:strRef>
          </c:cat>
          <c:val>
            <c:numRef>
              <c:f>'5.1'!$E$2:$E$18</c:f>
              <c:numCache>
                <c:formatCode>#,##0</c:formatCode>
                <c:ptCount val="3"/>
                <c:pt idx="0">
                  <c:v>14200</c:v>
                </c:pt>
                <c:pt idx="1">
                  <c:v>10000</c:v>
                </c:pt>
                <c:pt idx="2">
                  <c:v>8952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5-4060-AB3C-ED7B39E52324}"/>
            </c:ext>
          </c:extLst>
        </c:ser>
        <c:ser>
          <c:idx val="1"/>
          <c:order val="1"/>
          <c:tx>
            <c:strRef>
              <c:f>'5.1'!$F$1</c:f>
              <c:strCache>
                <c:ptCount val="1"/>
                <c:pt idx="0">
                  <c:v>Experience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'5.1'!$A$2:$D$18</c15:sqref>
                  </c15:fullRef>
                  <c15:levelRef>
                    <c15:sqref>'5.1'!$A$2:$A$18</c15:sqref>
                  </c15:levelRef>
                </c:ext>
              </c:extLst>
              <c:f>'5.1'!$A$2:$A$18</c:f>
              <c:strCache>
                <c:ptCount val="3"/>
                <c:pt idx="0">
                  <c:v>Menam Mikersilasse</c:v>
                </c:pt>
                <c:pt idx="1">
                  <c:v>Meron Hailegiorges</c:v>
                </c:pt>
                <c:pt idx="2">
                  <c:v>Tizita Tarekegn</c:v>
                </c:pt>
              </c:strCache>
            </c:strRef>
          </c:cat>
          <c:val>
            <c:numRef>
              <c:f>'5.1'!$F$2:$F$18</c:f>
              <c:numCache>
                <c:formatCode>#,##0</c:formatCode>
                <c:ptCount val="3"/>
                <c:pt idx="0">
                  <c:v>3.5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5-4060-AB3C-ED7B39E52324}"/>
            </c:ext>
          </c:extLst>
        </c:ser>
        <c:ser>
          <c:idx val="2"/>
          <c:order val="2"/>
          <c:tx>
            <c:strRef>
              <c:f>'5.1'!$G$1</c:f>
              <c:strCache>
                <c:ptCount val="1"/>
                <c:pt idx="0">
                  <c:v>Hired Date</c:v>
                </c:pt>
              </c:strCache>
            </c:strRef>
          </c:tx>
          <c:spPr>
            <a:solidFill>
              <a:schemeClr val="accent3">
                <a:tint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'5.1'!$A$2:$D$18</c15:sqref>
                  </c15:fullRef>
                  <c15:levelRef>
                    <c15:sqref>'5.1'!$A$2:$A$18</c15:sqref>
                  </c15:levelRef>
                </c:ext>
              </c:extLst>
              <c:f>'5.1'!$A$2:$A$18</c:f>
              <c:strCache>
                <c:ptCount val="3"/>
                <c:pt idx="0">
                  <c:v>Menam Mikersilasse</c:v>
                </c:pt>
                <c:pt idx="1">
                  <c:v>Meron Hailegiorges</c:v>
                </c:pt>
                <c:pt idx="2">
                  <c:v>Tizita Tarekegn</c:v>
                </c:pt>
              </c:strCache>
            </c:strRef>
          </c:cat>
          <c:val>
            <c:numRef>
              <c:f>'5.1'!$G$2:$G$18</c:f>
              <c:numCache>
                <c:formatCode>m/d/yyyy</c:formatCode>
                <c:ptCount val="3"/>
                <c:pt idx="0">
                  <c:v>43319</c:v>
                </c:pt>
                <c:pt idx="1">
                  <c:v>45047</c:v>
                </c:pt>
                <c:pt idx="2">
                  <c:v>43529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95-4060-AB3C-ED7B39E523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51002719"/>
        <c:axId val="2071080463"/>
      </c:barChart>
      <c:catAx>
        <c:axId val="251002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080463"/>
        <c:crosses val="autoZero"/>
        <c:auto val="1"/>
        <c:lblAlgn val="ctr"/>
        <c:lblOffset val="100"/>
        <c:noMultiLvlLbl val="0"/>
      </c:catAx>
      <c:valAx>
        <c:axId val="20710804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0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'5.1'!$A$28</c:f>
              <c:strCache>
                <c:ptCount val="1"/>
                <c:pt idx="0">
                  <c:v>Max.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'5.1'!$B$28:$F$28</c:f>
              <c:numCache>
                <c:formatCode>General</c:formatCode>
                <c:ptCount val="5"/>
                <c:pt idx="3" formatCode="#,##0">
                  <c:v>14200</c:v>
                </c:pt>
                <c:pt idx="4" formatCode="#,##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A-4495-9F14-E7FFCB563A74}"/>
            </c:ext>
          </c:extLst>
        </c:ser>
        <c:ser>
          <c:idx val="1"/>
          <c:order val="1"/>
          <c:tx>
            <c:strRef>
              <c:f>'5.1'!$A$29</c:f>
              <c:strCache>
                <c:ptCount val="1"/>
                <c:pt idx="0">
                  <c:v>Min.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'5.1'!$B$29:$F$29</c:f>
              <c:numCache>
                <c:formatCode>General</c:formatCode>
                <c:ptCount val="5"/>
                <c:pt idx="3" formatCode="#,##0">
                  <c:v>8952</c:v>
                </c:pt>
                <c:pt idx="4" formatCode="#,##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A-4495-9F14-E7FFCB56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1001279"/>
        <c:axId val="2074925663"/>
      </c:barChart>
      <c:catAx>
        <c:axId val="251001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25663"/>
        <c:crosses val="autoZero"/>
        <c:auto val="1"/>
        <c:lblAlgn val="ctr"/>
        <c:lblOffset val="100"/>
        <c:noMultiLvlLbl val="0"/>
      </c:catAx>
      <c:valAx>
        <c:axId val="207492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0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'5.3'!$F$1</c:f>
              <c:strCache>
                <c:ptCount val="1"/>
                <c:pt idx="0">
                  <c:v>Experience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>
              <a:glow rad="63500">
                <a:schemeClr val="accent1">
                  <a:alpha val="18000"/>
                </a:schemeClr>
              </a:glow>
            </a:effectLst>
          </c:spPr>
          <c:invertIfNegative val="0"/>
          <c:xVal>
            <c:numRef>
              <c:f>'5.3'!$E$2:$E$24</c:f>
              <c:numCache>
                <c:formatCode>#,##0</c:formatCode>
                <c:ptCount val="23"/>
                <c:pt idx="0">
                  <c:v>9500</c:v>
                </c:pt>
                <c:pt idx="1">
                  <c:v>28000</c:v>
                </c:pt>
                <c:pt idx="2">
                  <c:v>23990</c:v>
                </c:pt>
                <c:pt idx="3">
                  <c:v>39000</c:v>
                </c:pt>
                <c:pt idx="4">
                  <c:v>21500</c:v>
                </c:pt>
                <c:pt idx="5">
                  <c:v>38450</c:v>
                </c:pt>
                <c:pt idx="6">
                  <c:v>11560</c:v>
                </c:pt>
                <c:pt idx="7">
                  <c:v>17500</c:v>
                </c:pt>
                <c:pt idx="8">
                  <c:v>37900</c:v>
                </c:pt>
                <c:pt idx="9">
                  <c:v>16990</c:v>
                </c:pt>
                <c:pt idx="10">
                  <c:v>15560</c:v>
                </c:pt>
                <c:pt idx="11">
                  <c:v>18900</c:v>
                </c:pt>
                <c:pt idx="12">
                  <c:v>38500</c:v>
                </c:pt>
                <c:pt idx="13">
                  <c:v>14200</c:v>
                </c:pt>
                <c:pt idx="14">
                  <c:v>31000</c:v>
                </c:pt>
                <c:pt idx="15">
                  <c:v>21000</c:v>
                </c:pt>
                <c:pt idx="16">
                  <c:v>28000</c:v>
                </c:pt>
                <c:pt idx="17">
                  <c:v>29500</c:v>
                </c:pt>
                <c:pt idx="18">
                  <c:v>12565</c:v>
                </c:pt>
                <c:pt idx="19">
                  <c:v>23690</c:v>
                </c:pt>
                <c:pt idx="20">
                  <c:v>8952</c:v>
                </c:pt>
                <c:pt idx="21">
                  <c:v>31680</c:v>
                </c:pt>
                <c:pt idx="22">
                  <c:v>25600</c:v>
                </c:pt>
              </c:numCache>
            </c:numRef>
          </c:xVal>
          <c:yVal>
            <c:numRef>
              <c:f>'5.3'!$F$2:$F$24</c:f>
              <c:numCache>
                <c:formatCode>#,##0</c:formatCode>
                <c:ptCount val="23"/>
                <c:pt idx="0">
                  <c:v>4</c:v>
                </c:pt>
                <c:pt idx="1">
                  <c:v>5.5</c:v>
                </c:pt>
                <c:pt idx="2">
                  <c:v>5</c:v>
                </c:pt>
                <c:pt idx="3">
                  <c:v>9</c:v>
                </c:pt>
                <c:pt idx="4">
                  <c:v>4.5</c:v>
                </c:pt>
                <c:pt idx="5">
                  <c:v>7</c:v>
                </c:pt>
                <c:pt idx="6">
                  <c:v>3</c:v>
                </c:pt>
                <c:pt idx="7">
                  <c:v>3.5</c:v>
                </c:pt>
                <c:pt idx="8">
                  <c:v>7</c:v>
                </c:pt>
                <c:pt idx="9">
                  <c:v>1.5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3.5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1.5</c:v>
                </c:pt>
                <c:pt idx="19">
                  <c:v>6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</c:numCache>
            </c:numRef>
          </c:yVal>
          <c:bubbleSize>
            <c:numRef>
              <c:f>'5.3'!$G$2:$G$24</c:f>
              <c:numCache>
                <c:formatCode>m/d/yyyy</c:formatCode>
                <c:ptCount val="23"/>
                <c:pt idx="0">
                  <c:v>43350</c:v>
                </c:pt>
                <c:pt idx="1">
                  <c:v>43780</c:v>
                </c:pt>
                <c:pt idx="2">
                  <c:v>43955</c:v>
                </c:pt>
                <c:pt idx="3">
                  <c:v>44933</c:v>
                </c:pt>
                <c:pt idx="4">
                  <c:v>42768</c:v>
                </c:pt>
                <c:pt idx="5">
                  <c:v>44177</c:v>
                </c:pt>
                <c:pt idx="6">
                  <c:v>43622</c:v>
                </c:pt>
                <c:pt idx="7">
                  <c:v>43651</c:v>
                </c:pt>
                <c:pt idx="8">
                  <c:v>42618</c:v>
                </c:pt>
                <c:pt idx="9">
                  <c:v>42911</c:v>
                </c:pt>
                <c:pt idx="10">
                  <c:v>43235</c:v>
                </c:pt>
                <c:pt idx="11">
                  <c:v>43913</c:v>
                </c:pt>
                <c:pt idx="12">
                  <c:v>43360</c:v>
                </c:pt>
                <c:pt idx="13">
                  <c:v>43289</c:v>
                </c:pt>
                <c:pt idx="14">
                  <c:v>44051</c:v>
                </c:pt>
                <c:pt idx="15">
                  <c:v>42494</c:v>
                </c:pt>
                <c:pt idx="16">
                  <c:v>43022</c:v>
                </c:pt>
                <c:pt idx="17">
                  <c:v>43109</c:v>
                </c:pt>
                <c:pt idx="18">
                  <c:v>43253</c:v>
                </c:pt>
                <c:pt idx="19">
                  <c:v>43638</c:v>
                </c:pt>
                <c:pt idx="20">
                  <c:v>43588</c:v>
                </c:pt>
                <c:pt idx="21">
                  <c:v>44078</c:v>
                </c:pt>
                <c:pt idx="22">
                  <c:v>43797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EAA-4A61-9B79-AB7CC0465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65871760"/>
        <c:axId val="1825451392"/>
      </c:bubbleChart>
      <c:valAx>
        <c:axId val="16658717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51392"/>
        <c:crosses val="autoZero"/>
        <c:crossBetween val="midCat"/>
      </c:valAx>
      <c:valAx>
        <c:axId val="1825451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8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Salary Variation Based On Wing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Variation Based On Wing</a:t>
          </a:r>
        </a:p>
      </cx:txPr>
    </cx:title>
    <cx:plotArea>
      <cx:plotAreaRegion>
        <cx:series layoutId="clusteredColumn" uniqueId="{5E648343-DED8-4655-8CDB-04F31421D310}">
          <cx:tx>
            <cx:txData>
              <cx:f>_xlchart.v1.1</cx:f>
              <cx:v>Salary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BF43771-CF1B-44C2-9571-97A739EDE67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  <cx:data id="1">
      <cx:strDim type="cat">
        <cx:f>_xlchart.v1.6</cx:f>
      </cx:strDim>
      <cx:numDim type="val">
        <cx:f>_xlchart.v1.10</cx:f>
      </cx:numDim>
    </cx:data>
    <cx:data id="2">
      <cx:strDim type="cat">
        <cx:f>_xlchart.v1.6</cx:f>
      </cx:strDim>
      <cx:numDim type="val">
        <cx:f>_xlchart.v1.12</cx:f>
      </cx:numDim>
    </cx:data>
  </cx:chartData>
  <cx:chart>
    <cx:title pos="t" align="ctr" overlay="0">
      <cx:tx>
        <cx:txData>
          <cx:v>Employee Salary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Employee Salary Chart</a:t>
          </a:r>
        </a:p>
      </cx:txPr>
    </cx:title>
    <cx:plotArea>
      <cx:plotAreaRegion>
        <cx:series layoutId="clusteredColumn" uniqueId="{9B1626C1-CFD8-439C-B69A-09ED97977B66}" formatIdx="0">
          <cx:tx>
            <cx:txData>
              <cx:f>_xlchart.v1.7</cx:f>
              <cx:v>Salary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9F862A0-E391-4141-B2B0-0ECA6AC2C10A}" formatIdx="1">
          <cx:axisId val="2"/>
        </cx:series>
        <cx:series layoutId="clusteredColumn" hidden="1" uniqueId="{DC29E33E-30E0-4D24-A2CE-FFC8F4C0B540}" formatIdx="2">
          <cx:tx>
            <cx:txData>
              <cx:f>_xlchart.v1.9</cx:f>
              <cx:v>Experience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0FEDAADC-E95D-47A9-BCF2-5D9AB0529A67}" formatIdx="3">
          <cx:axisId val="2"/>
        </cx:series>
        <cx:series layoutId="clusteredColumn" hidden="1" uniqueId="{F73155DA-18B7-49C3-8352-6BE7C1747063}" formatIdx="4">
          <cx:tx>
            <cx:txData>
              <cx:f>_xlchart.v1.11</cx:f>
              <cx:v>Hired Date</cx:v>
            </cx:txData>
          </cx:tx>
          <cx:dataId val="2"/>
          <cx:layoutPr>
            <cx:aggregation/>
          </cx:layoutPr>
          <cx:axisId val="1"/>
        </cx:series>
        <cx:series layoutId="paretoLine" ownerIdx="4" uniqueId="{A72BCEE7-C88D-414C-A8CC-9CFD223EC7E8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txData>
          <cx:v>Salary Variation based on Education Status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Variation based on Education Status Chart</a:t>
          </a:r>
        </a:p>
      </cx:txPr>
    </cx:title>
    <cx:plotArea>
      <cx:plotAreaRegion>
        <cx:series layoutId="clusteredColumn" uniqueId="{FC4736AA-39BF-44D3-93AC-5EC4703F6E4F}">
          <cx:tx>
            <cx:txData>
              <cx:f>_xlchart.v1.14</cx:f>
              <cx:v>Salary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CE08CB8-8867-4E14-9D2D-D9E4C11EC0A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7620</xdr:rowOff>
    </xdr:from>
    <xdr:to>
      <xdr:col>3</xdr:col>
      <xdr:colOff>716280</xdr:colOff>
      <xdr:row>44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D15C28-1679-C0C3-28DD-A51C10619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15240</xdr:rowOff>
    </xdr:from>
    <xdr:to>
      <xdr:col>8</xdr:col>
      <xdr:colOff>106680</xdr:colOff>
      <xdr:row>59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1DD475-87D6-9F98-C480-4B4F01907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7620</xdr:rowOff>
    </xdr:from>
    <xdr:to>
      <xdr:col>3</xdr:col>
      <xdr:colOff>716280</xdr:colOff>
      <xdr:row>41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2AF8D-CDFD-1513-746E-50FB4BB41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708660</xdr:colOff>
      <xdr:row>26</xdr:row>
      <xdr:rowOff>0</xdr:rowOff>
    </xdr:from>
    <xdr:to>
      <xdr:col>8</xdr:col>
      <xdr:colOff>91440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D02AE5-5D2C-0749-EE32-E483E02D7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4380" y="6370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23835</xdr:rowOff>
    </xdr:from>
    <xdr:to>
      <xdr:col>3</xdr:col>
      <xdr:colOff>722335</xdr:colOff>
      <xdr:row>44</xdr:row>
      <xdr:rowOff>146137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CA3626-6165-5A62-4F5B-BEC50B60CA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11915"/>
              <a:ext cx="4578055" cy="2865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725261</xdr:colOff>
      <xdr:row>29</xdr:row>
      <xdr:rowOff>24493</xdr:rowOff>
    </xdr:from>
    <xdr:to>
      <xdr:col>8</xdr:col>
      <xdr:colOff>115661</xdr:colOff>
      <xdr:row>44</xdr:row>
      <xdr:rowOff>149483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D7585EC-89E3-4619-C849-A131B912DC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0981" y="3712573"/>
              <a:ext cx="4579620" cy="2868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162F2-9DB6-4675-96EC-29A03E363C52}" name="Table2" displayName="Table2" ref="A1:G27" totalsRowShown="0" headerRowDxfId="32" headerRowBorderDxfId="31" tableBorderDxfId="30" totalsRowBorderDxfId="29">
  <autoFilter ref="A1:G27" xr:uid="{5C6162F2-9DB6-4675-96EC-29A03E363C52}"/>
  <sortState xmlns:xlrd2="http://schemas.microsoft.com/office/spreadsheetml/2017/richdata2" ref="A2:G27">
    <sortCondition ref="A2:A27"/>
  </sortState>
  <tableColumns count="7">
    <tableColumn id="1" xr3:uid="{D2943AB1-FF48-4D21-AEFA-2290CCF61E18}" name="Name" dataDxfId="28"/>
    <tableColumn id="2" xr3:uid="{23B05831-9B48-4F0B-9F81-9E0FFE1BC470}" name="Sex" dataDxfId="27"/>
    <tableColumn id="3" xr3:uid="{C9AD1F90-B8FB-4CDD-862E-B5A6ADE589A6}" name="Wing" dataDxfId="26"/>
    <tableColumn id="4" xr3:uid="{986ED50D-3A57-484F-BBFC-2286BDF23AFF}" name="Level of Education" dataDxfId="25"/>
    <tableColumn id="5" xr3:uid="{E3DC45C1-3476-4FE4-916F-7B51FFEE1D13}" name="Salary" dataDxfId="24"/>
    <tableColumn id="6" xr3:uid="{5CEFD726-0CEA-4CDF-ACA0-CD642745C67C}" name="Experience" dataDxfId="23"/>
    <tableColumn id="7" xr3:uid="{7638B23E-E246-4DB9-8165-B9F13640C8C5}" name="Hired Da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619AD-0FE6-497D-A7C4-C1D1DC5CDF6E}" name="Table1" displayName="Table1" ref="A1:G27" totalsRowShown="0" headerRowDxfId="21" headerRowBorderDxfId="20" tableBorderDxfId="19" totalsRowBorderDxfId="18">
  <autoFilter ref="A1:G27" xr:uid="{6F7D3912-3418-4DA0-84E4-3D78B8BBAAC4}">
    <filterColumn colId="2">
      <filters>
        <filter val="Security"/>
      </filters>
    </filterColumn>
    <filterColumn colId="4">
      <customFilters>
        <customFilter operator="lessThan" val="20000"/>
      </customFilters>
    </filterColumn>
  </autoFilter>
  <sortState xmlns:xlrd2="http://schemas.microsoft.com/office/spreadsheetml/2017/richdata2" ref="A6:G18">
    <sortCondition ref="A2:A27"/>
  </sortState>
  <tableColumns count="7">
    <tableColumn id="1" xr3:uid="{FF19D1E8-ADA2-4D7C-9048-496F9B5E3D0F}" name="Name" dataDxfId="17"/>
    <tableColumn id="2" xr3:uid="{482E83C3-B3A7-4BF0-A8C8-D190D4AFF3A0}" name="Sex" dataDxfId="16"/>
    <tableColumn id="3" xr3:uid="{303049B3-6B5B-4B1C-B54B-160074DAB042}" name="Wing" dataDxfId="15"/>
    <tableColumn id="4" xr3:uid="{6B459C71-6C21-4988-B2C8-63EADDC29A51}" name="Level of Education" dataDxfId="14"/>
    <tableColumn id="5" xr3:uid="{CC77BFFD-3364-4C90-AAD1-F3FAD421A53F}" name="Salary" dataDxfId="13"/>
    <tableColumn id="6" xr3:uid="{C337C56A-650F-4151-902E-7664ED668D36}" name="Experience" dataDxfId="12"/>
    <tableColumn id="7" xr3:uid="{255F641C-CB5F-4720-941D-0816957E5484}" name="Hired Dat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E749B0-A792-4D38-BC2F-1F758E14281A}" name="Table28" displayName="Table28" ref="A1:G27" totalsRowShown="0" headerRowDxfId="10" headerRowBorderDxfId="9" tableBorderDxfId="8" totalsRowBorderDxfId="7">
  <autoFilter ref="A1:G27" xr:uid="{5C6162F2-9DB6-4675-96EC-29A03E363C52}">
    <filterColumn colId="6">
      <customFilters and="1">
        <customFilter operator="greaterThanOrEqual" val="43484"/>
        <customFilter operator="lessThanOrEqual" val="44215"/>
      </customFilters>
    </filterColumn>
  </autoFilter>
  <sortState xmlns:xlrd2="http://schemas.microsoft.com/office/spreadsheetml/2017/richdata2" ref="A3:G24">
    <sortCondition ref="A2:A27"/>
  </sortState>
  <tableColumns count="7">
    <tableColumn id="1" xr3:uid="{46C64D20-2D0B-46FF-9847-5118E6DE3582}" name="Name" dataDxfId="6"/>
    <tableColumn id="2" xr3:uid="{CB46D175-DBF5-4BF9-8A4A-F3297A1DFA05}" name="Sex" dataDxfId="5"/>
    <tableColumn id="3" xr3:uid="{811EFF29-7F90-46D0-BB01-8DA21FC0A0B3}" name="Wing" dataDxfId="4"/>
    <tableColumn id="4" xr3:uid="{3686C786-AE52-4A45-8161-7DD986BE81EA}" name="Level of Education" dataDxfId="3"/>
    <tableColumn id="5" xr3:uid="{5AA296F9-85FE-43F1-82C9-CC8F61BCDA7D}" name="Salary" dataDxfId="2"/>
    <tableColumn id="6" xr3:uid="{7985FADF-641D-4C9A-AF80-57FE3A9DBBE5}" name="Experience" dataDxfId="1"/>
    <tableColumn id="7" xr3:uid="{07F2DFA8-C3B9-4373-9319-00D1EC96BC5B}" name="Hir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G2" sqref="G2"/>
    </sheetView>
  </sheetViews>
  <sheetFormatPr defaultRowHeight="14.4" x14ac:dyDescent="0.3"/>
  <cols>
    <col min="1" max="1" width="26.88671875" customWidth="1"/>
    <col min="3" max="3" width="20.44140625" customWidth="1"/>
    <col min="4" max="4" width="22.44140625" customWidth="1"/>
    <col min="5" max="5" width="14.33203125" customWidth="1"/>
    <col min="6" max="6" width="14.5546875" customWidth="1"/>
    <col min="7" max="7" width="15.44140625" customWidth="1"/>
    <col min="10" max="10" width="11.44140625" bestFit="1" customWidth="1"/>
  </cols>
  <sheetData>
    <row r="1" spans="1:7" ht="19.2" customHeight="1" x14ac:dyDescent="0.3">
      <c r="A1" s="8" t="s">
        <v>0</v>
      </c>
      <c r="B1" s="9" t="s">
        <v>1</v>
      </c>
      <c r="C1" s="9" t="s">
        <v>39</v>
      </c>
      <c r="D1" s="9" t="s">
        <v>6</v>
      </c>
      <c r="E1" s="9" t="s">
        <v>46</v>
      </c>
      <c r="F1" s="9" t="s">
        <v>47</v>
      </c>
      <c r="G1" s="10" t="s">
        <v>48</v>
      </c>
    </row>
    <row r="2" spans="1:7" ht="19.2" customHeight="1" x14ac:dyDescent="0.3">
      <c r="A2" s="6" t="s">
        <v>21</v>
      </c>
      <c r="B2" s="1" t="s">
        <v>2</v>
      </c>
      <c r="C2" s="2" t="s">
        <v>35</v>
      </c>
      <c r="D2" s="2" t="s">
        <v>44</v>
      </c>
      <c r="E2" s="3">
        <v>9500</v>
      </c>
      <c r="F2" s="3">
        <v>4</v>
      </c>
      <c r="G2" s="7">
        <f>DATE(2018,9,7)</f>
        <v>43350</v>
      </c>
    </row>
    <row r="3" spans="1:7" ht="19.2" customHeight="1" x14ac:dyDescent="0.3">
      <c r="A3" s="6" t="s">
        <v>30</v>
      </c>
      <c r="B3" s="1" t="s">
        <v>3</v>
      </c>
      <c r="C3" s="2" t="s">
        <v>38</v>
      </c>
      <c r="D3" s="2" t="s">
        <v>43</v>
      </c>
      <c r="E3" s="3">
        <v>28000</v>
      </c>
      <c r="F3" s="3">
        <v>5.5</v>
      </c>
      <c r="G3" s="7">
        <f>DATE(2019,11,11)</f>
        <v>43780</v>
      </c>
    </row>
    <row r="4" spans="1:7" ht="19.2" customHeight="1" x14ac:dyDescent="0.3">
      <c r="A4" s="6" t="s">
        <v>19</v>
      </c>
      <c r="B4" s="1" t="s">
        <v>3</v>
      </c>
      <c r="C4" s="2" t="s">
        <v>37</v>
      </c>
      <c r="D4" s="2" t="s">
        <v>43</v>
      </c>
      <c r="E4" s="3">
        <v>23990</v>
      </c>
      <c r="F4" s="3">
        <v>5</v>
      </c>
      <c r="G4" s="7">
        <f>DATE(2020,5,4)</f>
        <v>43955</v>
      </c>
    </row>
    <row r="5" spans="1:7" ht="19.2" customHeight="1" x14ac:dyDescent="0.3">
      <c r="A5" s="6" t="s">
        <v>18</v>
      </c>
      <c r="B5" s="1" t="s">
        <v>3</v>
      </c>
      <c r="C5" s="2" t="s">
        <v>38</v>
      </c>
      <c r="D5" s="2" t="s">
        <v>43</v>
      </c>
      <c r="E5" s="3">
        <v>39000</v>
      </c>
      <c r="F5" s="3">
        <v>9</v>
      </c>
      <c r="G5" s="7">
        <f>DATE(2023,1,7)</f>
        <v>44933</v>
      </c>
    </row>
    <row r="6" spans="1:7" ht="19.2" customHeight="1" x14ac:dyDescent="0.3">
      <c r="A6" s="6" t="s">
        <v>31</v>
      </c>
      <c r="B6" s="1" t="s">
        <v>2</v>
      </c>
      <c r="C6" s="2" t="s">
        <v>41</v>
      </c>
      <c r="D6" s="2" t="s">
        <v>42</v>
      </c>
      <c r="E6" s="3">
        <v>17988</v>
      </c>
      <c r="F6" s="3">
        <v>4.5</v>
      </c>
      <c r="G6" s="7">
        <f>DATE(2020,10,10)</f>
        <v>44114</v>
      </c>
    </row>
    <row r="7" spans="1:7" ht="19.2" customHeight="1" x14ac:dyDescent="0.3">
      <c r="A7" s="6" t="s">
        <v>25</v>
      </c>
      <c r="B7" s="1" t="s">
        <v>2</v>
      </c>
      <c r="C7" s="2" t="s">
        <v>41</v>
      </c>
      <c r="D7" s="2" t="s">
        <v>42</v>
      </c>
      <c r="E7" s="3">
        <v>21500</v>
      </c>
      <c r="F7" s="3">
        <v>4.5</v>
      </c>
      <c r="G7" s="7">
        <f>DATE(2017,2,2)</f>
        <v>42768</v>
      </c>
    </row>
    <row r="8" spans="1:7" ht="19.2" customHeight="1" x14ac:dyDescent="0.3">
      <c r="A8" s="6" t="s">
        <v>12</v>
      </c>
      <c r="B8" s="1" t="s">
        <v>2</v>
      </c>
      <c r="C8" s="2" t="s">
        <v>37</v>
      </c>
      <c r="D8" s="2" t="s">
        <v>45</v>
      </c>
      <c r="E8" s="3">
        <v>38450</v>
      </c>
      <c r="F8" s="3">
        <v>7</v>
      </c>
      <c r="G8" s="7">
        <f>DATE(2020,12,12)</f>
        <v>44177</v>
      </c>
    </row>
    <row r="9" spans="1:7" ht="19.2" customHeight="1" x14ac:dyDescent="0.3">
      <c r="A9" s="6" t="s">
        <v>22</v>
      </c>
      <c r="B9" s="1" t="s">
        <v>2</v>
      </c>
      <c r="C9" s="2" t="s">
        <v>40</v>
      </c>
      <c r="D9" s="2" t="s">
        <v>42</v>
      </c>
      <c r="E9" s="3">
        <v>11560</v>
      </c>
      <c r="F9" s="3">
        <v>3</v>
      </c>
      <c r="G9" s="7">
        <f>DATE(2019,6,6)</f>
        <v>43622</v>
      </c>
    </row>
    <row r="10" spans="1:7" ht="19.2" customHeight="1" x14ac:dyDescent="0.3">
      <c r="A10" s="6" t="s">
        <v>20</v>
      </c>
      <c r="B10" s="1" t="s">
        <v>3</v>
      </c>
      <c r="C10" s="2" t="s">
        <v>34</v>
      </c>
      <c r="D10" s="2" t="s">
        <v>42</v>
      </c>
      <c r="E10" s="3">
        <v>17500</v>
      </c>
      <c r="F10" s="3">
        <v>3.5</v>
      </c>
      <c r="G10" s="7">
        <f>DATE(2019,7,5)</f>
        <v>43651</v>
      </c>
    </row>
    <row r="11" spans="1:7" ht="19.2" customHeight="1" x14ac:dyDescent="0.3">
      <c r="A11" s="6" t="s">
        <v>28</v>
      </c>
      <c r="B11" s="1" t="s">
        <v>2</v>
      </c>
      <c r="C11" s="2" t="s">
        <v>38</v>
      </c>
      <c r="D11" s="2" t="s">
        <v>45</v>
      </c>
      <c r="E11" s="3">
        <v>37900</v>
      </c>
      <c r="F11" s="3">
        <v>7</v>
      </c>
      <c r="G11" s="7">
        <f>DATE(2016,9,5)</f>
        <v>42618</v>
      </c>
    </row>
    <row r="12" spans="1:7" ht="19.2" customHeight="1" x14ac:dyDescent="0.3">
      <c r="A12" s="6" t="s">
        <v>10</v>
      </c>
      <c r="B12" s="1" t="s">
        <v>3</v>
      </c>
      <c r="C12" s="2" t="s">
        <v>33</v>
      </c>
      <c r="D12" s="2" t="s">
        <v>42</v>
      </c>
      <c r="E12" s="3">
        <v>16990</v>
      </c>
      <c r="F12" s="3">
        <v>1.5</v>
      </c>
      <c r="G12" s="7">
        <f>DATE(2017,6,25)</f>
        <v>42911</v>
      </c>
    </row>
    <row r="13" spans="1:7" ht="19.2" customHeight="1" x14ac:dyDescent="0.3">
      <c r="A13" s="6" t="s">
        <v>7</v>
      </c>
      <c r="B13" s="1" t="s">
        <v>2</v>
      </c>
      <c r="C13" s="2" t="s">
        <v>33</v>
      </c>
      <c r="D13" s="2" t="s">
        <v>42</v>
      </c>
      <c r="E13" s="3">
        <v>15560</v>
      </c>
      <c r="F13" s="3">
        <v>3</v>
      </c>
      <c r="G13" s="7">
        <f>DATE(2018, 5, 15)</f>
        <v>43235</v>
      </c>
    </row>
    <row r="14" spans="1:7" ht="19.2" customHeight="1" x14ac:dyDescent="0.3">
      <c r="A14" s="6" t="s">
        <v>9</v>
      </c>
      <c r="B14" s="1" t="s">
        <v>3</v>
      </c>
      <c r="C14" s="2" t="s">
        <v>35</v>
      </c>
      <c r="D14" s="2" t="s">
        <v>42</v>
      </c>
      <c r="E14" s="3">
        <v>18900</v>
      </c>
      <c r="F14" s="3">
        <v>4</v>
      </c>
      <c r="G14" s="7">
        <f>DATE(2020,3,23)</f>
        <v>43913</v>
      </c>
    </row>
    <row r="15" spans="1:7" ht="19.2" customHeight="1" x14ac:dyDescent="0.3">
      <c r="A15" s="6" t="s">
        <v>32</v>
      </c>
      <c r="B15" s="1" t="s">
        <v>3</v>
      </c>
      <c r="C15" s="2" t="s">
        <v>40</v>
      </c>
      <c r="D15" s="2" t="s">
        <v>45</v>
      </c>
      <c r="E15" s="3">
        <v>38500</v>
      </c>
      <c r="F15" s="3">
        <v>8</v>
      </c>
      <c r="G15" s="7">
        <f>DATE(2018,9,17)</f>
        <v>43360</v>
      </c>
    </row>
    <row r="16" spans="1:7" ht="19.2" customHeight="1" x14ac:dyDescent="0.3">
      <c r="A16" s="6" t="s">
        <v>17</v>
      </c>
      <c r="B16" s="1" t="s">
        <v>2</v>
      </c>
      <c r="C16" s="2" t="s">
        <v>36</v>
      </c>
      <c r="D16" s="2" t="s">
        <v>44</v>
      </c>
      <c r="E16" s="3">
        <v>14200</v>
      </c>
      <c r="F16" s="3">
        <v>3.5</v>
      </c>
      <c r="G16" s="7">
        <f>DATE(2018,7,8)</f>
        <v>43289</v>
      </c>
    </row>
    <row r="17" spans="1:7" ht="19.2" customHeight="1" x14ac:dyDescent="0.3">
      <c r="A17" s="6" t="s">
        <v>23</v>
      </c>
      <c r="B17" s="1" t="s">
        <v>3</v>
      </c>
      <c r="C17" s="2" t="s">
        <v>36</v>
      </c>
      <c r="D17" s="2" t="s">
        <v>44</v>
      </c>
      <c r="E17" s="3">
        <v>10000</v>
      </c>
      <c r="F17" s="3">
        <v>1</v>
      </c>
      <c r="G17" s="7">
        <f>DATE(2023,1,5)</f>
        <v>44931</v>
      </c>
    </row>
    <row r="18" spans="1:7" ht="19.2" customHeight="1" x14ac:dyDescent="0.3">
      <c r="A18" s="6" t="s">
        <v>15</v>
      </c>
      <c r="B18" s="1" t="s">
        <v>2</v>
      </c>
      <c r="C18" s="2" t="s">
        <v>40</v>
      </c>
      <c r="D18" s="2" t="s">
        <v>42</v>
      </c>
      <c r="E18" s="3">
        <v>19700</v>
      </c>
      <c r="F18" s="3">
        <v>4</v>
      </c>
      <c r="G18" s="7">
        <f>DATE(2023,1,6)</f>
        <v>44932</v>
      </c>
    </row>
    <row r="19" spans="1:7" ht="19.2" customHeight="1" x14ac:dyDescent="0.3">
      <c r="A19" s="6" t="s">
        <v>14</v>
      </c>
      <c r="B19" s="1" t="s">
        <v>2</v>
      </c>
      <c r="C19" s="2" t="s">
        <v>40</v>
      </c>
      <c r="D19" s="2" t="s">
        <v>42</v>
      </c>
      <c r="E19" s="3">
        <v>31000</v>
      </c>
      <c r="F19" s="3">
        <v>5</v>
      </c>
      <c r="G19" s="7">
        <f>DATE(2020,8,8)</f>
        <v>44051</v>
      </c>
    </row>
    <row r="20" spans="1:7" ht="19.2" customHeight="1" x14ac:dyDescent="0.3">
      <c r="A20" s="6" t="s">
        <v>24</v>
      </c>
      <c r="B20" s="1" t="s">
        <v>3</v>
      </c>
      <c r="C20" s="2" t="s">
        <v>41</v>
      </c>
      <c r="D20" s="2" t="s">
        <v>42</v>
      </c>
      <c r="E20" s="3">
        <v>21000</v>
      </c>
      <c r="F20" s="3">
        <v>4</v>
      </c>
      <c r="G20" s="7">
        <f>DATE(2016,5,4)</f>
        <v>42494</v>
      </c>
    </row>
    <row r="21" spans="1:7" ht="19.2" customHeight="1" x14ac:dyDescent="0.3">
      <c r="A21" s="6" t="s">
        <v>16</v>
      </c>
      <c r="B21" s="1" t="s">
        <v>3</v>
      </c>
      <c r="C21" s="2" t="s">
        <v>40</v>
      </c>
      <c r="D21" s="2" t="s">
        <v>42</v>
      </c>
      <c r="E21" s="3">
        <v>28000</v>
      </c>
      <c r="F21" s="3">
        <v>4</v>
      </c>
      <c r="G21" s="7">
        <f>DATE(2017,10,14)</f>
        <v>43022</v>
      </c>
    </row>
    <row r="22" spans="1:7" ht="19.2" customHeight="1" x14ac:dyDescent="0.3">
      <c r="A22" s="6" t="s">
        <v>26</v>
      </c>
      <c r="B22" s="1" t="s">
        <v>2</v>
      </c>
      <c r="C22" s="2" t="s">
        <v>40</v>
      </c>
      <c r="D22" s="2" t="s">
        <v>42</v>
      </c>
      <c r="E22" s="3">
        <v>29500</v>
      </c>
      <c r="F22" s="3">
        <v>5</v>
      </c>
      <c r="G22" s="7">
        <f>DATE(2018,1,9)</f>
        <v>43109</v>
      </c>
    </row>
    <row r="23" spans="1:7" ht="19.2" customHeight="1" x14ac:dyDescent="0.3">
      <c r="A23" s="6" t="s">
        <v>29</v>
      </c>
      <c r="B23" s="1" t="s">
        <v>2</v>
      </c>
      <c r="C23" s="2" t="s">
        <v>34</v>
      </c>
      <c r="D23" s="2" t="s">
        <v>42</v>
      </c>
      <c r="E23" s="3">
        <v>12565</v>
      </c>
      <c r="F23" s="3">
        <v>1.5</v>
      </c>
      <c r="G23" s="7">
        <f>DATE(2018,6,2)</f>
        <v>43253</v>
      </c>
    </row>
    <row r="24" spans="1:7" ht="19.2" customHeight="1" x14ac:dyDescent="0.3">
      <c r="A24" s="6" t="s">
        <v>8</v>
      </c>
      <c r="B24" s="1" t="s">
        <v>3</v>
      </c>
      <c r="C24" s="2" t="s">
        <v>35</v>
      </c>
      <c r="D24" s="2" t="s">
        <v>43</v>
      </c>
      <c r="E24" s="3">
        <v>23690</v>
      </c>
      <c r="F24" s="3">
        <v>6</v>
      </c>
      <c r="G24" s="7">
        <f>DATE(2019,6,22)</f>
        <v>43638</v>
      </c>
    </row>
    <row r="25" spans="1:7" ht="19.2" customHeight="1" x14ac:dyDescent="0.3">
      <c r="A25" s="6" t="s">
        <v>11</v>
      </c>
      <c r="B25" s="1" t="s">
        <v>3</v>
      </c>
      <c r="C25" s="2" t="s">
        <v>36</v>
      </c>
      <c r="D25" s="2" t="s">
        <v>44</v>
      </c>
      <c r="E25" s="3">
        <v>8952</v>
      </c>
      <c r="F25" s="3">
        <v>2</v>
      </c>
      <c r="G25" s="7">
        <f>DATE(2019,5,3)</f>
        <v>43588</v>
      </c>
    </row>
    <row r="26" spans="1:7" ht="19.2" customHeight="1" x14ac:dyDescent="0.3">
      <c r="A26" s="6" t="s">
        <v>27</v>
      </c>
      <c r="B26" s="1" t="s">
        <v>3</v>
      </c>
      <c r="C26" s="2" t="s">
        <v>40</v>
      </c>
      <c r="D26" s="2" t="s">
        <v>43</v>
      </c>
      <c r="E26" s="3">
        <v>31680</v>
      </c>
      <c r="F26" s="3">
        <v>6</v>
      </c>
      <c r="G26" s="7">
        <f>DATE(2020,9,4)</f>
        <v>44078</v>
      </c>
    </row>
    <row r="27" spans="1:7" ht="19.2" customHeight="1" thickBot="1" x14ac:dyDescent="0.35">
      <c r="A27" s="11" t="s">
        <v>13</v>
      </c>
      <c r="B27" s="12" t="s">
        <v>2</v>
      </c>
      <c r="C27" s="13" t="s">
        <v>38</v>
      </c>
      <c r="D27" s="13" t="s">
        <v>43</v>
      </c>
      <c r="E27" s="14">
        <v>25600</v>
      </c>
      <c r="F27" s="14">
        <v>3</v>
      </c>
      <c r="G27" s="15">
        <f>DATE(2019,11,28)</f>
        <v>43797</v>
      </c>
    </row>
    <row r="28" spans="1:7" ht="20.399999999999999" customHeight="1" x14ac:dyDescent="0.3">
      <c r="A28" s="32" t="s">
        <v>4</v>
      </c>
      <c r="B28" s="33"/>
      <c r="C28" s="33"/>
      <c r="D28" s="34"/>
      <c r="E28" s="4">
        <f>MAX(E2:E27)</f>
        <v>39000</v>
      </c>
      <c r="F28" s="4">
        <f>MAX(F2:F27)</f>
        <v>9</v>
      </c>
      <c r="G28" s="30"/>
    </row>
    <row r="29" spans="1:7" ht="20.399999999999999" customHeight="1" thickBot="1" x14ac:dyDescent="0.35">
      <c r="A29" s="35" t="s">
        <v>5</v>
      </c>
      <c r="B29" s="36"/>
      <c r="C29" s="36"/>
      <c r="D29" s="37"/>
      <c r="E29" s="5">
        <f>MIN(E2:E27)</f>
        <v>8952</v>
      </c>
      <c r="F29" s="5">
        <f>MIN(F2:F27)</f>
        <v>1</v>
      </c>
      <c r="G29" s="31"/>
    </row>
  </sheetData>
  <mergeCells count="3">
    <mergeCell ref="G28:G29"/>
    <mergeCell ref="A28:D28"/>
    <mergeCell ref="A29:D29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3912-3418-4DA0-84E4-3D78B8BBAAC4}">
  <dimension ref="A1:G29"/>
  <sheetViews>
    <sheetView topLeftCell="A31" workbookViewId="0">
      <selection activeCell="G41" sqref="G41"/>
    </sheetView>
  </sheetViews>
  <sheetFormatPr defaultRowHeight="14.4" x14ac:dyDescent="0.3"/>
  <cols>
    <col min="1" max="1" width="26.88671875" customWidth="1"/>
    <col min="3" max="3" width="20.44140625" customWidth="1"/>
    <col min="4" max="4" width="22.44140625" customWidth="1"/>
    <col min="5" max="5" width="14.33203125" customWidth="1"/>
    <col min="6" max="6" width="14.5546875" customWidth="1"/>
    <col min="7" max="7" width="15.44140625" customWidth="1"/>
    <col min="10" max="10" width="11.44140625" bestFit="1" customWidth="1"/>
  </cols>
  <sheetData>
    <row r="1" spans="1:7" ht="19.2" customHeight="1" x14ac:dyDescent="0.3">
      <c r="A1" s="8" t="s">
        <v>0</v>
      </c>
      <c r="B1" s="9" t="s">
        <v>1</v>
      </c>
      <c r="C1" s="9" t="s">
        <v>39</v>
      </c>
      <c r="D1" s="9" t="s">
        <v>6</v>
      </c>
      <c r="E1" s="9" t="s">
        <v>46</v>
      </c>
      <c r="F1" s="9" t="s">
        <v>47</v>
      </c>
      <c r="G1" s="10" t="s">
        <v>48</v>
      </c>
    </row>
    <row r="2" spans="1:7" ht="19.2" hidden="1" customHeight="1" x14ac:dyDescent="0.3">
      <c r="A2" s="6" t="s">
        <v>7</v>
      </c>
      <c r="B2" s="1" t="s">
        <v>2</v>
      </c>
      <c r="C2" s="2" t="s">
        <v>33</v>
      </c>
      <c r="D2" s="2" t="s">
        <v>42</v>
      </c>
      <c r="E2" s="3">
        <v>15560</v>
      </c>
      <c r="F2" s="3">
        <v>3</v>
      </c>
      <c r="G2" s="7" t="s">
        <v>49</v>
      </c>
    </row>
    <row r="3" spans="1:7" ht="19.2" hidden="1" customHeight="1" x14ac:dyDescent="0.3">
      <c r="A3" s="6" t="s">
        <v>8</v>
      </c>
      <c r="B3" s="1" t="s">
        <v>3</v>
      </c>
      <c r="C3" s="2" t="s">
        <v>35</v>
      </c>
      <c r="D3" s="2" t="s">
        <v>43</v>
      </c>
      <c r="E3" s="3">
        <v>23690</v>
      </c>
      <c r="F3" s="3">
        <v>6</v>
      </c>
      <c r="G3" s="7" t="s">
        <v>50</v>
      </c>
    </row>
    <row r="4" spans="1:7" ht="19.2" hidden="1" customHeight="1" x14ac:dyDescent="0.3">
      <c r="A4" s="6" t="s">
        <v>9</v>
      </c>
      <c r="B4" s="1" t="s">
        <v>3</v>
      </c>
      <c r="C4" s="2" t="s">
        <v>35</v>
      </c>
      <c r="D4" s="2" t="s">
        <v>42</v>
      </c>
      <c r="E4" s="3">
        <v>18900</v>
      </c>
      <c r="F4" s="3">
        <v>4</v>
      </c>
      <c r="G4" s="7" t="s">
        <v>51</v>
      </c>
    </row>
    <row r="5" spans="1:7" ht="19.2" hidden="1" customHeight="1" x14ac:dyDescent="0.3">
      <c r="A5" s="6" t="s">
        <v>10</v>
      </c>
      <c r="B5" s="1" t="s">
        <v>3</v>
      </c>
      <c r="C5" s="2" t="s">
        <v>33</v>
      </c>
      <c r="D5" s="2" t="s">
        <v>42</v>
      </c>
      <c r="E5" s="3">
        <v>16990</v>
      </c>
      <c r="F5" s="3">
        <v>1.5</v>
      </c>
      <c r="G5" s="7" t="s">
        <v>52</v>
      </c>
    </row>
    <row r="6" spans="1:7" ht="19.2" customHeight="1" x14ac:dyDescent="0.3">
      <c r="A6" s="6" t="s">
        <v>17</v>
      </c>
      <c r="B6" s="1" t="s">
        <v>2</v>
      </c>
      <c r="C6" s="2" t="s">
        <v>36</v>
      </c>
      <c r="D6" s="2" t="s">
        <v>44</v>
      </c>
      <c r="E6" s="3">
        <v>14200</v>
      </c>
      <c r="F6" s="3">
        <v>3.5</v>
      </c>
      <c r="G6" s="7">
        <v>43319</v>
      </c>
    </row>
    <row r="7" spans="1:7" ht="19.2" hidden="1" customHeight="1" x14ac:dyDescent="0.3">
      <c r="A7" s="6" t="s">
        <v>12</v>
      </c>
      <c r="B7" s="1" t="s">
        <v>2</v>
      </c>
      <c r="C7" s="2" t="s">
        <v>37</v>
      </c>
      <c r="D7" s="2" t="s">
        <v>45</v>
      </c>
      <c r="E7" s="3">
        <v>38450</v>
      </c>
      <c r="F7" s="3">
        <v>7</v>
      </c>
      <c r="G7" s="7">
        <v>44177</v>
      </c>
    </row>
    <row r="8" spans="1:7" ht="19.2" hidden="1" customHeight="1" x14ac:dyDescent="0.3">
      <c r="A8" s="6" t="s">
        <v>13</v>
      </c>
      <c r="B8" s="1" t="s">
        <v>2</v>
      </c>
      <c r="C8" s="2" t="s">
        <v>38</v>
      </c>
      <c r="D8" s="2" t="s">
        <v>43</v>
      </c>
      <c r="E8" s="3">
        <v>25600</v>
      </c>
      <c r="F8" s="3">
        <v>3</v>
      </c>
      <c r="G8" s="7" t="s">
        <v>53</v>
      </c>
    </row>
    <row r="9" spans="1:7" ht="19.2" hidden="1" customHeight="1" x14ac:dyDescent="0.3">
      <c r="A9" s="6" t="s">
        <v>14</v>
      </c>
      <c r="B9" s="1" t="s">
        <v>2</v>
      </c>
      <c r="C9" s="2" t="s">
        <v>40</v>
      </c>
      <c r="D9" s="2" t="s">
        <v>42</v>
      </c>
      <c r="E9" s="3">
        <v>31000</v>
      </c>
      <c r="F9" s="3">
        <v>5</v>
      </c>
      <c r="G9" s="7">
        <v>44051</v>
      </c>
    </row>
    <row r="10" spans="1:7" ht="19.2" hidden="1" customHeight="1" x14ac:dyDescent="0.3">
      <c r="A10" s="6" t="s">
        <v>15</v>
      </c>
      <c r="B10" s="1" t="s">
        <v>2</v>
      </c>
      <c r="C10" s="2" t="s">
        <v>40</v>
      </c>
      <c r="D10" s="2" t="s">
        <v>42</v>
      </c>
      <c r="E10" s="3">
        <v>19700</v>
      </c>
      <c r="F10" s="3">
        <v>4</v>
      </c>
      <c r="G10" s="7">
        <v>45078</v>
      </c>
    </row>
    <row r="11" spans="1:7" ht="19.2" hidden="1" customHeight="1" x14ac:dyDescent="0.3">
      <c r="A11" s="6" t="s">
        <v>16</v>
      </c>
      <c r="B11" s="1" t="s">
        <v>3</v>
      </c>
      <c r="C11" s="2" t="s">
        <v>40</v>
      </c>
      <c r="D11" s="2" t="s">
        <v>42</v>
      </c>
      <c r="E11" s="3">
        <v>28000</v>
      </c>
      <c r="F11" s="3">
        <v>4</v>
      </c>
      <c r="G11" s="7" t="s">
        <v>54</v>
      </c>
    </row>
    <row r="12" spans="1:7" ht="19.2" customHeight="1" x14ac:dyDescent="0.3">
      <c r="A12" s="6" t="s">
        <v>23</v>
      </c>
      <c r="B12" s="1" t="s">
        <v>3</v>
      </c>
      <c r="C12" s="2" t="s">
        <v>36</v>
      </c>
      <c r="D12" s="2" t="s">
        <v>44</v>
      </c>
      <c r="E12" s="3">
        <v>10000</v>
      </c>
      <c r="F12" s="3">
        <v>1</v>
      </c>
      <c r="G12" s="7">
        <v>45047</v>
      </c>
    </row>
    <row r="13" spans="1:7" ht="19.2" hidden="1" customHeight="1" x14ac:dyDescent="0.3">
      <c r="A13" s="6" t="s">
        <v>18</v>
      </c>
      <c r="B13" s="1" t="s">
        <v>3</v>
      </c>
      <c r="C13" s="2" t="s">
        <v>38</v>
      </c>
      <c r="D13" s="2" t="s">
        <v>43</v>
      </c>
      <c r="E13" s="3">
        <v>39000</v>
      </c>
      <c r="F13" s="3">
        <v>9</v>
      </c>
      <c r="G13" s="7">
        <v>45108</v>
      </c>
    </row>
    <row r="14" spans="1:7" ht="19.2" hidden="1" customHeight="1" x14ac:dyDescent="0.3">
      <c r="A14" s="6" t="s">
        <v>19</v>
      </c>
      <c r="B14" s="1" t="s">
        <v>3</v>
      </c>
      <c r="C14" s="2" t="s">
        <v>37</v>
      </c>
      <c r="D14" s="2" t="s">
        <v>43</v>
      </c>
      <c r="E14" s="3">
        <v>23990</v>
      </c>
      <c r="F14" s="3">
        <v>5</v>
      </c>
      <c r="G14" s="7">
        <v>43926</v>
      </c>
    </row>
    <row r="15" spans="1:7" ht="19.2" hidden="1" customHeight="1" x14ac:dyDescent="0.3">
      <c r="A15" s="6" t="s">
        <v>20</v>
      </c>
      <c r="B15" s="1" t="s">
        <v>3</v>
      </c>
      <c r="C15" s="2" t="s">
        <v>34</v>
      </c>
      <c r="D15" s="2" t="s">
        <v>42</v>
      </c>
      <c r="E15" s="3">
        <v>17500</v>
      </c>
      <c r="F15" s="3">
        <v>3.5</v>
      </c>
      <c r="G15" s="7">
        <v>43592</v>
      </c>
    </row>
    <row r="16" spans="1:7" ht="19.2" hidden="1" customHeight="1" x14ac:dyDescent="0.3">
      <c r="A16" s="6" t="s">
        <v>21</v>
      </c>
      <c r="B16" s="1" t="s">
        <v>2</v>
      </c>
      <c r="C16" s="2" t="s">
        <v>35</v>
      </c>
      <c r="D16" s="2" t="s">
        <v>44</v>
      </c>
      <c r="E16" s="3">
        <v>9500</v>
      </c>
      <c r="F16" s="3">
        <v>4</v>
      </c>
      <c r="G16" s="7">
        <v>43290</v>
      </c>
    </row>
    <row r="17" spans="1:7" ht="19.2" hidden="1" customHeight="1" x14ac:dyDescent="0.3">
      <c r="A17" s="6" t="s">
        <v>22</v>
      </c>
      <c r="B17" s="1" t="s">
        <v>2</v>
      </c>
      <c r="C17" s="2" t="s">
        <v>40</v>
      </c>
      <c r="D17" s="2" t="s">
        <v>42</v>
      </c>
      <c r="E17" s="3">
        <v>11560</v>
      </c>
      <c r="F17" s="3">
        <v>3</v>
      </c>
      <c r="G17" s="7">
        <v>43622</v>
      </c>
    </row>
    <row r="18" spans="1:7" ht="19.2" customHeight="1" thickBot="1" x14ac:dyDescent="0.35">
      <c r="A18" s="6" t="s">
        <v>11</v>
      </c>
      <c r="B18" s="1" t="s">
        <v>3</v>
      </c>
      <c r="C18" s="2" t="s">
        <v>36</v>
      </c>
      <c r="D18" s="2" t="s">
        <v>44</v>
      </c>
      <c r="E18" s="3">
        <v>8952</v>
      </c>
      <c r="F18" s="3">
        <v>2</v>
      </c>
      <c r="G18" s="7">
        <v>43529</v>
      </c>
    </row>
    <row r="19" spans="1:7" ht="19.2" hidden="1" customHeight="1" x14ac:dyDescent="0.35">
      <c r="A19" s="6" t="s">
        <v>24</v>
      </c>
      <c r="B19" s="1" t="s">
        <v>3</v>
      </c>
      <c r="C19" s="2" t="s">
        <v>41</v>
      </c>
      <c r="D19" s="2" t="s">
        <v>42</v>
      </c>
      <c r="E19" s="3">
        <v>21000</v>
      </c>
      <c r="F19" s="3">
        <v>4</v>
      </c>
      <c r="G19" s="7">
        <v>42465</v>
      </c>
    </row>
    <row r="20" spans="1:7" ht="19.2" hidden="1" customHeight="1" x14ac:dyDescent="0.35">
      <c r="A20" s="6" t="s">
        <v>25</v>
      </c>
      <c r="B20" s="1" t="s">
        <v>2</v>
      </c>
      <c r="C20" s="2" t="s">
        <v>41</v>
      </c>
      <c r="D20" s="2" t="s">
        <v>42</v>
      </c>
      <c r="E20" s="3">
        <v>21500</v>
      </c>
      <c r="F20" s="3">
        <v>4.5</v>
      </c>
      <c r="G20" s="7">
        <v>42768</v>
      </c>
    </row>
    <row r="21" spans="1:7" ht="19.2" hidden="1" customHeight="1" x14ac:dyDescent="0.35">
      <c r="A21" s="6" t="s">
        <v>26</v>
      </c>
      <c r="B21" s="1" t="s">
        <v>2</v>
      </c>
      <c r="C21" s="2" t="s">
        <v>40</v>
      </c>
      <c r="D21" s="2" t="s">
        <v>42</v>
      </c>
      <c r="E21" s="3">
        <v>29500</v>
      </c>
      <c r="F21" s="3">
        <v>5</v>
      </c>
      <c r="G21" s="7">
        <v>43344</v>
      </c>
    </row>
    <row r="22" spans="1:7" ht="19.2" hidden="1" customHeight="1" x14ac:dyDescent="0.35">
      <c r="A22" s="6" t="s">
        <v>27</v>
      </c>
      <c r="B22" s="1" t="s">
        <v>3</v>
      </c>
      <c r="C22" s="2" t="s">
        <v>40</v>
      </c>
      <c r="D22" s="2" t="s">
        <v>43</v>
      </c>
      <c r="E22" s="3">
        <v>31680</v>
      </c>
      <c r="F22" s="3">
        <v>6</v>
      </c>
      <c r="G22" s="7">
        <v>43930</v>
      </c>
    </row>
    <row r="23" spans="1:7" ht="19.2" hidden="1" customHeight="1" x14ac:dyDescent="0.35">
      <c r="A23" s="6" t="s">
        <v>30</v>
      </c>
      <c r="B23" s="1" t="s">
        <v>3</v>
      </c>
      <c r="C23" s="2" t="s">
        <v>38</v>
      </c>
      <c r="D23" s="2" t="s">
        <v>43</v>
      </c>
      <c r="E23" s="3">
        <v>28000</v>
      </c>
      <c r="F23" s="3">
        <v>5.5</v>
      </c>
      <c r="G23" s="7">
        <v>43780</v>
      </c>
    </row>
    <row r="24" spans="1:7" ht="19.2" hidden="1" customHeight="1" x14ac:dyDescent="0.35">
      <c r="A24" s="6" t="s">
        <v>31</v>
      </c>
      <c r="B24" s="1" t="s">
        <v>2</v>
      </c>
      <c r="C24" s="2" t="s">
        <v>41</v>
      </c>
      <c r="D24" s="2" t="s">
        <v>42</v>
      </c>
      <c r="E24" s="3">
        <v>17988</v>
      </c>
      <c r="F24" s="3">
        <v>4.5</v>
      </c>
      <c r="G24" s="7">
        <v>44114</v>
      </c>
    </row>
    <row r="25" spans="1:7" ht="19.2" hidden="1" customHeight="1" x14ac:dyDescent="0.35">
      <c r="A25" s="6" t="s">
        <v>32</v>
      </c>
      <c r="B25" s="1" t="s">
        <v>3</v>
      </c>
      <c r="C25" s="2" t="s">
        <v>40</v>
      </c>
      <c r="D25" s="2" t="s">
        <v>45</v>
      </c>
      <c r="E25" s="3">
        <v>38500</v>
      </c>
      <c r="F25" s="3">
        <v>8</v>
      </c>
      <c r="G25" s="7" t="s">
        <v>55</v>
      </c>
    </row>
    <row r="26" spans="1:7" ht="19.2" hidden="1" customHeight="1" x14ac:dyDescent="0.35">
      <c r="A26" s="6" t="s">
        <v>28</v>
      </c>
      <c r="B26" s="1" t="s">
        <v>2</v>
      </c>
      <c r="C26" s="2" t="s">
        <v>38</v>
      </c>
      <c r="D26" s="2" t="s">
        <v>45</v>
      </c>
      <c r="E26" s="3">
        <v>37900</v>
      </c>
      <c r="F26" s="3">
        <v>7</v>
      </c>
      <c r="G26" s="7">
        <v>42499</v>
      </c>
    </row>
    <row r="27" spans="1:7" ht="19.2" hidden="1" customHeight="1" thickBot="1" x14ac:dyDescent="0.35">
      <c r="A27" s="11" t="s">
        <v>29</v>
      </c>
      <c r="B27" s="12" t="s">
        <v>2</v>
      </c>
      <c r="C27" s="13" t="s">
        <v>34</v>
      </c>
      <c r="D27" s="13" t="s">
        <v>42</v>
      </c>
      <c r="E27" s="14">
        <v>12565</v>
      </c>
      <c r="F27" s="14">
        <v>1.5</v>
      </c>
      <c r="G27" s="15">
        <v>43137</v>
      </c>
    </row>
    <row r="28" spans="1:7" ht="20.399999999999999" customHeight="1" x14ac:dyDescent="0.3">
      <c r="A28" s="32" t="s">
        <v>4</v>
      </c>
      <c r="B28" s="33"/>
      <c r="C28" s="33"/>
      <c r="D28" s="34"/>
      <c r="E28" s="4">
        <f>_xlfn.MAXIFS(Table1[Salary], Table1[Wing], "security")</f>
        <v>14200</v>
      </c>
      <c r="F28" s="4">
        <f>_xlfn.MAXIFS(Table1[Experience], Table1[Wing], "security")</f>
        <v>3.5</v>
      </c>
      <c r="G28" s="30"/>
    </row>
    <row r="29" spans="1:7" ht="20.399999999999999" customHeight="1" thickBot="1" x14ac:dyDescent="0.35">
      <c r="A29" s="35" t="s">
        <v>5</v>
      </c>
      <c r="B29" s="36"/>
      <c r="C29" s="36"/>
      <c r="D29" s="37"/>
      <c r="E29" s="5">
        <f>_xlfn.MINIFS(Table1[Salary], Table1[Wing], "security")</f>
        <v>8952</v>
      </c>
      <c r="F29" s="5">
        <f>_xlfn.MINIFS(Table1[Experience], Table1[Wing], "security")</f>
        <v>1</v>
      </c>
      <c r="G29" s="31"/>
    </row>
  </sheetData>
  <mergeCells count="3">
    <mergeCell ref="A28:D28"/>
    <mergeCell ref="G28:G29"/>
    <mergeCell ref="A29:D29"/>
  </mergeCells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D690-97BE-447F-9AB4-757E6F184DA9}">
  <dimension ref="A1:I26"/>
  <sheetViews>
    <sheetView topLeftCell="A26" workbookViewId="0">
      <selection activeCell="J35" sqref="J35"/>
    </sheetView>
  </sheetViews>
  <sheetFormatPr defaultRowHeight="14.4" x14ac:dyDescent="0.3"/>
  <cols>
    <col min="1" max="1" width="26.88671875" customWidth="1"/>
    <col min="3" max="3" width="20.44140625" customWidth="1"/>
    <col min="4" max="4" width="22.44140625" customWidth="1"/>
    <col min="5" max="5" width="14.33203125" customWidth="1"/>
    <col min="6" max="6" width="14.5546875" customWidth="1"/>
    <col min="7" max="7" width="15.44140625" customWidth="1"/>
    <col min="10" max="10" width="11.44140625" bestFit="1" customWidth="1"/>
  </cols>
  <sheetData>
    <row r="1" spans="1:9" ht="19.2" customHeight="1" x14ac:dyDescent="0.3">
      <c r="A1" s="16" t="s">
        <v>0</v>
      </c>
      <c r="B1" s="17" t="s">
        <v>1</v>
      </c>
      <c r="C1" s="17" t="s">
        <v>39</v>
      </c>
      <c r="D1" s="17" t="s">
        <v>6</v>
      </c>
      <c r="E1" s="17" t="s">
        <v>46</v>
      </c>
      <c r="F1" s="17" t="s">
        <v>47</v>
      </c>
      <c r="G1" s="18" t="s">
        <v>48</v>
      </c>
    </row>
    <row r="2" spans="1:9" ht="19.2" customHeight="1" x14ac:dyDescent="0.3">
      <c r="A2" s="19" t="str" cm="1">
        <f t="array" ref="A2:G24">_xlfn._xlws.FILTER(Table2[], (Table2[Salary] &gt; 30000) + (Table2[Hired Date] &lt; DATE(2020, 9, 1)) )</f>
        <v>Andinet Demeke</v>
      </c>
      <c r="B2" s="20" t="str">
        <v>M</v>
      </c>
      <c r="C2" s="21" t="str">
        <v>Accounting</v>
      </c>
      <c r="D2" s="21" t="str">
        <v>Diploma</v>
      </c>
      <c r="E2" s="22">
        <v>9500</v>
      </c>
      <c r="F2" s="22">
        <v>4</v>
      </c>
      <c r="G2" s="23">
        <v>43350</v>
      </c>
    </row>
    <row r="3" spans="1:9" ht="19.2" customHeight="1" x14ac:dyDescent="0.3">
      <c r="A3" s="24" t="str">
        <v>Arsema Abiy</v>
      </c>
      <c r="B3" s="25" t="str">
        <v>F</v>
      </c>
      <c r="C3" s="26" t="str">
        <v>Delivery</v>
      </c>
      <c r="D3" s="26" t="str">
        <v>Masters Degree</v>
      </c>
      <c r="E3" s="27">
        <v>28000</v>
      </c>
      <c r="F3" s="27">
        <v>5.5</v>
      </c>
      <c r="G3" s="28">
        <v>43780</v>
      </c>
    </row>
    <row r="4" spans="1:9" ht="19.2" customHeight="1" x14ac:dyDescent="0.3">
      <c r="A4" s="19" t="str">
        <v>Aziza Ahmed</v>
      </c>
      <c r="B4" s="20" t="str">
        <v>F</v>
      </c>
      <c r="C4" s="21" t="str">
        <v>Management</v>
      </c>
      <c r="D4" s="21" t="str">
        <v>Masters Degree</v>
      </c>
      <c r="E4" s="22">
        <v>23990</v>
      </c>
      <c r="F4" s="22">
        <v>5</v>
      </c>
      <c r="G4" s="23">
        <v>43955</v>
      </c>
    </row>
    <row r="5" spans="1:9" ht="19.2" customHeight="1" x14ac:dyDescent="0.3">
      <c r="A5" s="24" t="str">
        <v>Bethelehem Tesfaye</v>
      </c>
      <c r="B5" s="25" t="str">
        <v>F</v>
      </c>
      <c r="C5" s="26" t="str">
        <v>Delivery</v>
      </c>
      <c r="D5" s="26" t="str">
        <v>Masters Degree</v>
      </c>
      <c r="E5" s="27">
        <v>39000</v>
      </c>
      <c r="F5" s="27">
        <v>9</v>
      </c>
      <c r="G5" s="28">
        <v>44933</v>
      </c>
    </row>
    <row r="6" spans="1:9" ht="19.2" customHeight="1" x14ac:dyDescent="0.3">
      <c r="A6" s="19" t="str">
        <v>Dawit Hailu</v>
      </c>
      <c r="B6" s="20" t="str">
        <v>M</v>
      </c>
      <c r="C6" s="21" t="str">
        <v>Marketing</v>
      </c>
      <c r="D6" s="21" t="str">
        <v>Bachelor Degree</v>
      </c>
      <c r="E6" s="22">
        <v>21500</v>
      </c>
      <c r="F6" s="22">
        <v>4.5</v>
      </c>
      <c r="G6" s="23">
        <v>42768</v>
      </c>
    </row>
    <row r="7" spans="1:9" ht="19.2" customHeight="1" x14ac:dyDescent="0.3">
      <c r="A7" s="24" t="str">
        <v>Eyuel Yimer</v>
      </c>
      <c r="B7" s="25" t="str">
        <v>M</v>
      </c>
      <c r="C7" s="26" t="str">
        <v>Management</v>
      </c>
      <c r="D7" s="26" t="str">
        <v>PhD</v>
      </c>
      <c r="E7" s="27">
        <v>38450</v>
      </c>
      <c r="F7" s="27">
        <v>7</v>
      </c>
      <c r="G7" s="28">
        <v>44177</v>
      </c>
      <c r="I7" s="29"/>
    </row>
    <row r="8" spans="1:9" ht="19.2" customHeight="1" x14ac:dyDescent="0.3">
      <c r="A8" s="19" t="str">
        <v>Filagot Wessenyelehi</v>
      </c>
      <c r="B8" s="20" t="str">
        <v>M</v>
      </c>
      <c r="C8" s="21" t="str">
        <v>Technical Team</v>
      </c>
      <c r="D8" s="21" t="str">
        <v>Bachelor Degree</v>
      </c>
      <c r="E8" s="22">
        <v>11560</v>
      </c>
      <c r="F8" s="22">
        <v>3</v>
      </c>
      <c r="G8" s="23">
        <v>43622</v>
      </c>
    </row>
    <row r="9" spans="1:9" ht="19.2" customHeight="1" x14ac:dyDescent="0.3">
      <c r="A9" s="24" t="str">
        <v>Genet Yaregal</v>
      </c>
      <c r="B9" s="25" t="str">
        <v>F</v>
      </c>
      <c r="C9" s="26" t="str">
        <v>Finance</v>
      </c>
      <c r="D9" s="26" t="str">
        <v>Bachelor Degree</v>
      </c>
      <c r="E9" s="27">
        <v>17500</v>
      </c>
      <c r="F9" s="27">
        <v>3.5</v>
      </c>
      <c r="G9" s="28">
        <v>43651</v>
      </c>
    </row>
    <row r="10" spans="1:9" ht="19.2" customHeight="1" x14ac:dyDescent="0.3">
      <c r="A10" s="19" t="str">
        <v>Haile Hawariyaw</v>
      </c>
      <c r="B10" s="20" t="str">
        <v>M</v>
      </c>
      <c r="C10" s="21" t="str">
        <v>Delivery</v>
      </c>
      <c r="D10" s="21" t="str">
        <v>PhD</v>
      </c>
      <c r="E10" s="22">
        <v>37900</v>
      </c>
      <c r="F10" s="22">
        <v>7</v>
      </c>
      <c r="G10" s="23">
        <v>42618</v>
      </c>
    </row>
    <row r="11" spans="1:9" ht="19.2" customHeight="1" x14ac:dyDescent="0.3">
      <c r="A11" s="24" t="str">
        <v>Hellen Misiganaw</v>
      </c>
      <c r="B11" s="25" t="str">
        <v>F</v>
      </c>
      <c r="C11" s="26" t="str">
        <v>Human Resource</v>
      </c>
      <c r="D11" s="26" t="str">
        <v>Bachelor Degree</v>
      </c>
      <c r="E11" s="27">
        <v>16990</v>
      </c>
      <c r="F11" s="27">
        <v>1.5</v>
      </c>
      <c r="G11" s="28">
        <v>42911</v>
      </c>
    </row>
    <row r="12" spans="1:9" ht="19.2" customHeight="1" x14ac:dyDescent="0.3">
      <c r="A12" s="19" t="str">
        <v>Henok Seifu</v>
      </c>
      <c r="B12" s="20" t="str">
        <v>M</v>
      </c>
      <c r="C12" s="21" t="str">
        <v>Human Resource</v>
      </c>
      <c r="D12" s="21" t="str">
        <v>Bachelor Degree</v>
      </c>
      <c r="E12" s="22">
        <v>15560</v>
      </c>
      <c r="F12" s="22">
        <v>3</v>
      </c>
      <c r="G12" s="23">
        <v>43235</v>
      </c>
    </row>
    <row r="13" spans="1:9" ht="19.2" customHeight="1" x14ac:dyDescent="0.3">
      <c r="A13" s="24" t="str">
        <v>Jedida Muhabiba</v>
      </c>
      <c r="B13" s="25" t="str">
        <v>F</v>
      </c>
      <c r="C13" s="26" t="str">
        <v>Accounting</v>
      </c>
      <c r="D13" s="26" t="str">
        <v>Bachelor Degree</v>
      </c>
      <c r="E13" s="27">
        <v>18900</v>
      </c>
      <c r="F13" s="27">
        <v>4</v>
      </c>
      <c r="G13" s="28">
        <v>43913</v>
      </c>
    </row>
    <row r="14" spans="1:9" ht="19.2" customHeight="1" x14ac:dyDescent="0.3">
      <c r="A14" s="19" t="str">
        <v>Kalkidan Begashaw</v>
      </c>
      <c r="B14" s="20" t="str">
        <v>F</v>
      </c>
      <c r="C14" s="21" t="str">
        <v>Technical Team</v>
      </c>
      <c r="D14" s="21" t="str">
        <v>PhD</v>
      </c>
      <c r="E14" s="22">
        <v>38500</v>
      </c>
      <c r="F14" s="22">
        <v>8</v>
      </c>
      <c r="G14" s="23">
        <v>43360</v>
      </c>
    </row>
    <row r="15" spans="1:9" ht="19.2" customHeight="1" x14ac:dyDescent="0.3">
      <c r="A15" s="24" t="str">
        <v>Menam Mikersilasse</v>
      </c>
      <c r="B15" s="25" t="str">
        <v>M</v>
      </c>
      <c r="C15" s="26" t="str">
        <v>Security</v>
      </c>
      <c r="D15" s="26" t="str">
        <v>Diploma</v>
      </c>
      <c r="E15" s="27">
        <v>14200</v>
      </c>
      <c r="F15" s="27">
        <v>3.5</v>
      </c>
      <c r="G15" s="28">
        <v>43289</v>
      </c>
    </row>
    <row r="16" spans="1:9" ht="19.2" customHeight="1" x14ac:dyDescent="0.3">
      <c r="A16" s="19" t="str">
        <v>Nathan Mulugeta</v>
      </c>
      <c r="B16" s="20" t="str">
        <v>M</v>
      </c>
      <c r="C16" s="21" t="str">
        <v>Technical Team</v>
      </c>
      <c r="D16" s="21" t="str">
        <v>Bachelor Degree</v>
      </c>
      <c r="E16" s="22">
        <v>31000</v>
      </c>
      <c r="F16" s="22">
        <v>5</v>
      </c>
      <c r="G16" s="23">
        <v>44051</v>
      </c>
    </row>
    <row r="17" spans="1:7" ht="19.2" customHeight="1" x14ac:dyDescent="0.3">
      <c r="A17" s="24" t="str">
        <v>Saba Solomon</v>
      </c>
      <c r="B17" s="25" t="str">
        <v>F</v>
      </c>
      <c r="C17" s="26" t="str">
        <v>Marketing</v>
      </c>
      <c r="D17" s="26" t="str">
        <v>Bachelor Degree</v>
      </c>
      <c r="E17" s="27">
        <v>21000</v>
      </c>
      <c r="F17" s="27">
        <v>4</v>
      </c>
      <c r="G17" s="28">
        <v>42494</v>
      </c>
    </row>
    <row r="18" spans="1:7" ht="19.2" customHeight="1" x14ac:dyDescent="0.3">
      <c r="A18" s="19" t="str">
        <v>Selamawit Yilma</v>
      </c>
      <c r="B18" s="20" t="str">
        <v>F</v>
      </c>
      <c r="C18" s="21" t="str">
        <v>Technical Team</v>
      </c>
      <c r="D18" s="21" t="str">
        <v>Bachelor Degree</v>
      </c>
      <c r="E18" s="22">
        <v>28000</v>
      </c>
      <c r="F18" s="22">
        <v>4</v>
      </c>
      <c r="G18" s="23">
        <v>43022</v>
      </c>
    </row>
    <row r="19" spans="1:7" ht="19.2" customHeight="1" x14ac:dyDescent="0.3">
      <c r="A19" s="24" t="str">
        <v>Simachew Demoz</v>
      </c>
      <c r="B19" s="25" t="str">
        <v>M</v>
      </c>
      <c r="C19" s="26" t="str">
        <v>Technical Team</v>
      </c>
      <c r="D19" s="26" t="str">
        <v>Bachelor Degree</v>
      </c>
      <c r="E19" s="27">
        <v>29500</v>
      </c>
      <c r="F19" s="27">
        <v>5</v>
      </c>
      <c r="G19" s="28">
        <v>43109</v>
      </c>
    </row>
    <row r="20" spans="1:7" ht="19.2" customHeight="1" x14ac:dyDescent="0.3">
      <c r="A20" s="19" t="str">
        <v>Tewodros Girma</v>
      </c>
      <c r="B20" s="20" t="str">
        <v>M</v>
      </c>
      <c r="C20" s="21" t="str">
        <v>Finance</v>
      </c>
      <c r="D20" s="21" t="str">
        <v>Bachelor Degree</v>
      </c>
      <c r="E20" s="22">
        <v>12565</v>
      </c>
      <c r="F20" s="22">
        <v>1.5</v>
      </c>
      <c r="G20" s="23">
        <v>43253</v>
      </c>
    </row>
    <row r="21" spans="1:7" ht="19.2" customHeight="1" x14ac:dyDescent="0.3">
      <c r="A21" s="24" t="str">
        <v>Tigest Girma</v>
      </c>
      <c r="B21" s="25" t="str">
        <v>F</v>
      </c>
      <c r="C21" s="26" t="str">
        <v>Accounting</v>
      </c>
      <c r="D21" s="26" t="str">
        <v>Masters Degree</v>
      </c>
      <c r="E21" s="27">
        <v>23690</v>
      </c>
      <c r="F21" s="27">
        <v>6</v>
      </c>
      <c r="G21" s="28">
        <v>43638</v>
      </c>
    </row>
    <row r="22" spans="1:7" ht="19.2" customHeight="1" x14ac:dyDescent="0.3">
      <c r="A22" s="19" t="str">
        <v>Tizita Tarekegn</v>
      </c>
      <c r="B22" s="20" t="str">
        <v>F</v>
      </c>
      <c r="C22" s="21" t="str">
        <v>Security</v>
      </c>
      <c r="D22" s="21" t="str">
        <v>Diploma</v>
      </c>
      <c r="E22" s="22">
        <v>8952</v>
      </c>
      <c r="F22" s="22">
        <v>2</v>
      </c>
      <c r="G22" s="23">
        <v>43588</v>
      </c>
    </row>
    <row r="23" spans="1:7" ht="19.2" customHeight="1" x14ac:dyDescent="0.3">
      <c r="A23" s="24" t="str">
        <v>Yemisirach Alemu</v>
      </c>
      <c r="B23" s="25" t="str">
        <v>F</v>
      </c>
      <c r="C23" s="26" t="str">
        <v>Technical Team</v>
      </c>
      <c r="D23" s="26" t="str">
        <v>Masters Degree</v>
      </c>
      <c r="E23" s="27">
        <v>31680</v>
      </c>
      <c r="F23" s="27">
        <v>6</v>
      </c>
      <c r="G23" s="28">
        <v>44078</v>
      </c>
    </row>
    <row r="24" spans="1:7" ht="19.2" customHeight="1" thickBot="1" x14ac:dyDescent="0.35">
      <c r="A24" s="19" t="str">
        <v>Yonas Gashaw</v>
      </c>
      <c r="B24" s="20" t="str">
        <v>M</v>
      </c>
      <c r="C24" s="21" t="str">
        <v>Delivery</v>
      </c>
      <c r="D24" s="21" t="str">
        <v>Masters Degree</v>
      </c>
      <c r="E24" s="22">
        <v>25600</v>
      </c>
      <c r="F24" s="22">
        <v>3</v>
      </c>
      <c r="G24" s="23">
        <v>43797</v>
      </c>
    </row>
    <row r="25" spans="1:7" ht="20.399999999999999" customHeight="1" x14ac:dyDescent="0.3">
      <c r="A25" s="32" t="s">
        <v>4</v>
      </c>
      <c r="B25" s="33"/>
      <c r="C25" s="33"/>
      <c r="D25" s="34"/>
      <c r="E25" s="4" cm="1">
        <f t="array" ref="E25">MAX(IF((Table2[Salary] &gt; 30000) + (Table2[Hired Date] &lt; DATE(2020, 9, 1)), Table2[Salary]))</f>
        <v>39000</v>
      </c>
      <c r="F25" s="4" cm="1">
        <f t="array" ref="F25">MAX(IF((Table2[Salary] &gt; 30000) + (Table2[Hired Date] &lt; DATE(2020, 9, 1)), Table2[Experience]))</f>
        <v>9</v>
      </c>
      <c r="G25" s="30"/>
    </row>
    <row r="26" spans="1:7" ht="20.399999999999999" customHeight="1" thickBot="1" x14ac:dyDescent="0.35">
      <c r="A26" s="35" t="s">
        <v>5</v>
      </c>
      <c r="B26" s="36"/>
      <c r="C26" s="36"/>
      <c r="D26" s="37"/>
      <c r="E26" s="5" cm="1">
        <f t="array" ref="E26">MIN(IF((Table2[Salary] &gt; 30000) + (Table2[Hired Date] &lt; DATE(2020, 9, 1)), Table2[Salary]))</f>
        <v>8952</v>
      </c>
      <c r="F26" s="5" cm="1">
        <f t="array" ref="F26">MIN(IF((Table2[Salary] &gt; 30000) + (Table2[Hired Date] &lt; DATE(2020, 9, 1)), Table2[Experience]))</f>
        <v>1.5</v>
      </c>
      <c r="G26" s="31"/>
    </row>
  </sheetData>
  <mergeCells count="3">
    <mergeCell ref="A25:D25"/>
    <mergeCell ref="G25:G26"/>
    <mergeCell ref="A26:D26"/>
  </mergeCells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7EC3-DB71-42A8-976F-6CE2C32826B7}">
  <dimension ref="A1:G29"/>
  <sheetViews>
    <sheetView tabSelected="1" topLeftCell="A23" zoomScale="117" workbookViewId="0">
      <selection activeCell="E28" sqref="E28"/>
    </sheetView>
  </sheetViews>
  <sheetFormatPr defaultRowHeight="14.4" x14ac:dyDescent="0.3"/>
  <cols>
    <col min="1" max="1" width="26.88671875" customWidth="1"/>
    <col min="3" max="3" width="20.44140625" customWidth="1"/>
    <col min="4" max="4" width="22.44140625" customWidth="1"/>
    <col min="5" max="5" width="14.33203125" customWidth="1"/>
    <col min="6" max="6" width="14.5546875" customWidth="1"/>
    <col min="7" max="7" width="15.44140625" customWidth="1"/>
    <col min="10" max="10" width="11.44140625" bestFit="1" customWidth="1"/>
  </cols>
  <sheetData>
    <row r="1" spans="1:7" ht="19.2" customHeight="1" x14ac:dyDescent="0.3">
      <c r="A1" s="8" t="s">
        <v>0</v>
      </c>
      <c r="B1" s="9" t="s">
        <v>1</v>
      </c>
      <c r="C1" s="9" t="s">
        <v>39</v>
      </c>
      <c r="D1" s="9" t="s">
        <v>6</v>
      </c>
      <c r="E1" s="9" t="s">
        <v>46</v>
      </c>
      <c r="F1" s="9" t="s">
        <v>47</v>
      </c>
      <c r="G1" s="10" t="s">
        <v>48</v>
      </c>
    </row>
    <row r="2" spans="1:7" ht="19.2" hidden="1" customHeight="1" x14ac:dyDescent="0.3">
      <c r="A2" s="6" t="s">
        <v>7</v>
      </c>
      <c r="B2" s="1" t="s">
        <v>2</v>
      </c>
      <c r="C2" s="2" t="s">
        <v>33</v>
      </c>
      <c r="D2" s="2" t="s">
        <v>42</v>
      </c>
      <c r="E2" s="3">
        <v>15560</v>
      </c>
      <c r="F2" s="3">
        <v>3</v>
      </c>
      <c r="G2" s="7">
        <f>DATE(2018, 5, 15)</f>
        <v>43235</v>
      </c>
    </row>
    <row r="3" spans="1:7" ht="19.2" customHeight="1" x14ac:dyDescent="0.3">
      <c r="A3" s="6" t="s">
        <v>30</v>
      </c>
      <c r="B3" s="1" t="s">
        <v>3</v>
      </c>
      <c r="C3" s="2" t="s">
        <v>38</v>
      </c>
      <c r="D3" s="2" t="s">
        <v>43</v>
      </c>
      <c r="E3" s="3">
        <v>28000</v>
      </c>
      <c r="F3" s="3">
        <v>5.5</v>
      </c>
      <c r="G3" s="7">
        <f>DATE(2019,11,11)</f>
        <v>43780</v>
      </c>
    </row>
    <row r="4" spans="1:7" ht="19.2" customHeight="1" x14ac:dyDescent="0.3">
      <c r="A4" s="6" t="s">
        <v>19</v>
      </c>
      <c r="B4" s="1" t="s">
        <v>3</v>
      </c>
      <c r="C4" s="2" t="s">
        <v>37</v>
      </c>
      <c r="D4" s="2" t="s">
        <v>43</v>
      </c>
      <c r="E4" s="3">
        <v>23990</v>
      </c>
      <c r="F4" s="3">
        <v>5</v>
      </c>
      <c r="G4" s="7">
        <f>DATE(2020,5,4)</f>
        <v>43955</v>
      </c>
    </row>
    <row r="5" spans="1:7" ht="19.2" hidden="1" customHeight="1" x14ac:dyDescent="0.3">
      <c r="A5" s="6" t="s">
        <v>10</v>
      </c>
      <c r="B5" s="1" t="s">
        <v>3</v>
      </c>
      <c r="C5" s="2" t="s">
        <v>33</v>
      </c>
      <c r="D5" s="2" t="s">
        <v>42</v>
      </c>
      <c r="E5" s="3">
        <v>16990</v>
      </c>
      <c r="F5" s="3">
        <v>1.5</v>
      </c>
      <c r="G5" s="7">
        <f>DATE(2017,6,25)</f>
        <v>42911</v>
      </c>
    </row>
    <row r="6" spans="1:7" ht="19.2" customHeight="1" x14ac:dyDescent="0.3">
      <c r="A6" s="6" t="s">
        <v>31</v>
      </c>
      <c r="B6" s="1" t="s">
        <v>2</v>
      </c>
      <c r="C6" s="2" t="s">
        <v>41</v>
      </c>
      <c r="D6" s="2" t="s">
        <v>42</v>
      </c>
      <c r="E6" s="3">
        <v>17988</v>
      </c>
      <c r="F6" s="3">
        <v>4.5</v>
      </c>
      <c r="G6" s="7">
        <f>DATE(2020,10,10)</f>
        <v>44114</v>
      </c>
    </row>
    <row r="7" spans="1:7" ht="19.2" customHeight="1" x14ac:dyDescent="0.3">
      <c r="A7" s="6" t="s">
        <v>12</v>
      </c>
      <c r="B7" s="1" t="s">
        <v>2</v>
      </c>
      <c r="C7" s="2" t="s">
        <v>37</v>
      </c>
      <c r="D7" s="2" t="s">
        <v>45</v>
      </c>
      <c r="E7" s="3">
        <v>38450</v>
      </c>
      <c r="F7" s="3">
        <v>7</v>
      </c>
      <c r="G7" s="7">
        <f>DATE(2020,12,12)</f>
        <v>44177</v>
      </c>
    </row>
    <row r="8" spans="1:7" ht="19.2" customHeight="1" x14ac:dyDescent="0.3">
      <c r="A8" s="6" t="s">
        <v>22</v>
      </c>
      <c r="B8" s="1" t="s">
        <v>2</v>
      </c>
      <c r="C8" s="2" t="s">
        <v>40</v>
      </c>
      <c r="D8" s="2" t="s">
        <v>42</v>
      </c>
      <c r="E8" s="3">
        <v>11560</v>
      </c>
      <c r="F8" s="3">
        <v>3</v>
      </c>
      <c r="G8" s="7">
        <f>DATE(2019,6,6)</f>
        <v>43622</v>
      </c>
    </row>
    <row r="9" spans="1:7" ht="19.2" customHeight="1" x14ac:dyDescent="0.3">
      <c r="A9" s="6" t="s">
        <v>20</v>
      </c>
      <c r="B9" s="1" t="s">
        <v>3</v>
      </c>
      <c r="C9" s="2" t="s">
        <v>34</v>
      </c>
      <c r="D9" s="2" t="s">
        <v>42</v>
      </c>
      <c r="E9" s="3">
        <v>17500</v>
      </c>
      <c r="F9" s="3">
        <v>3.5</v>
      </c>
      <c r="G9" s="7">
        <f>DATE(2019,7,5)</f>
        <v>43651</v>
      </c>
    </row>
    <row r="10" spans="1:7" ht="19.2" hidden="1" customHeight="1" x14ac:dyDescent="0.3">
      <c r="A10" s="6" t="s">
        <v>15</v>
      </c>
      <c r="B10" s="1" t="s">
        <v>2</v>
      </c>
      <c r="C10" s="2" t="s">
        <v>40</v>
      </c>
      <c r="D10" s="2" t="s">
        <v>42</v>
      </c>
      <c r="E10" s="3">
        <v>19700</v>
      </c>
      <c r="F10" s="3">
        <v>4</v>
      </c>
      <c r="G10" s="7">
        <f>DATE(2023,1,6)</f>
        <v>44932</v>
      </c>
    </row>
    <row r="11" spans="1:7" ht="19.2" hidden="1" customHeight="1" x14ac:dyDescent="0.3">
      <c r="A11" s="6" t="s">
        <v>16</v>
      </c>
      <c r="B11" s="1" t="s">
        <v>3</v>
      </c>
      <c r="C11" s="2" t="s">
        <v>40</v>
      </c>
      <c r="D11" s="2" t="s">
        <v>42</v>
      </c>
      <c r="E11" s="3">
        <v>28000</v>
      </c>
      <c r="F11" s="3">
        <v>4</v>
      </c>
      <c r="G11" s="7">
        <f>DATE(2017,10,14)</f>
        <v>43022</v>
      </c>
    </row>
    <row r="12" spans="1:7" ht="19.2" hidden="1" customHeight="1" x14ac:dyDescent="0.3">
      <c r="A12" s="6" t="s">
        <v>17</v>
      </c>
      <c r="B12" s="1" t="s">
        <v>2</v>
      </c>
      <c r="C12" s="2" t="s">
        <v>36</v>
      </c>
      <c r="D12" s="2" t="s">
        <v>44</v>
      </c>
      <c r="E12" s="3">
        <v>14200</v>
      </c>
      <c r="F12" s="3">
        <v>3.5</v>
      </c>
      <c r="G12" s="7">
        <f>DATE(2018,7,8)</f>
        <v>43289</v>
      </c>
    </row>
    <row r="13" spans="1:7" ht="19.2" hidden="1" customHeight="1" x14ac:dyDescent="0.3">
      <c r="A13" s="6" t="s">
        <v>18</v>
      </c>
      <c r="B13" s="1" t="s">
        <v>3</v>
      </c>
      <c r="C13" s="2" t="s">
        <v>38</v>
      </c>
      <c r="D13" s="2" t="s">
        <v>43</v>
      </c>
      <c r="E13" s="3">
        <v>39000</v>
      </c>
      <c r="F13" s="3">
        <v>9</v>
      </c>
      <c r="G13" s="7">
        <f>DATE(2023,1,7)</f>
        <v>44933</v>
      </c>
    </row>
    <row r="14" spans="1:7" ht="19.2" customHeight="1" x14ac:dyDescent="0.3">
      <c r="A14" s="6" t="s">
        <v>9</v>
      </c>
      <c r="B14" s="1" t="s">
        <v>3</v>
      </c>
      <c r="C14" s="2" t="s">
        <v>35</v>
      </c>
      <c r="D14" s="2" t="s">
        <v>42</v>
      </c>
      <c r="E14" s="3">
        <v>18900</v>
      </c>
      <c r="F14" s="3">
        <v>4</v>
      </c>
      <c r="G14" s="7">
        <f>DATE(2020,3,23)</f>
        <v>43913</v>
      </c>
    </row>
    <row r="15" spans="1:7" ht="19.2" customHeight="1" x14ac:dyDescent="0.3">
      <c r="A15" s="6" t="s">
        <v>14</v>
      </c>
      <c r="B15" s="1" t="s">
        <v>2</v>
      </c>
      <c r="C15" s="2" t="s">
        <v>40</v>
      </c>
      <c r="D15" s="2" t="s">
        <v>42</v>
      </c>
      <c r="E15" s="3">
        <v>31000</v>
      </c>
      <c r="F15" s="3">
        <v>5</v>
      </c>
      <c r="G15" s="7">
        <f>DATE(2020,8,8)</f>
        <v>44051</v>
      </c>
    </row>
    <row r="16" spans="1:7" ht="19.2" hidden="1" customHeight="1" x14ac:dyDescent="0.3">
      <c r="A16" s="6" t="s">
        <v>21</v>
      </c>
      <c r="B16" s="1" t="s">
        <v>2</v>
      </c>
      <c r="C16" s="2" t="s">
        <v>35</v>
      </c>
      <c r="D16" s="2" t="s">
        <v>44</v>
      </c>
      <c r="E16" s="3">
        <v>9500</v>
      </c>
      <c r="F16" s="3">
        <v>4</v>
      </c>
      <c r="G16" s="7">
        <f>DATE(2018,9,7)</f>
        <v>43350</v>
      </c>
    </row>
    <row r="17" spans="1:7" ht="19.2" customHeight="1" x14ac:dyDescent="0.3">
      <c r="A17" s="6" t="s">
        <v>8</v>
      </c>
      <c r="B17" s="1" t="s">
        <v>3</v>
      </c>
      <c r="C17" s="2" t="s">
        <v>35</v>
      </c>
      <c r="D17" s="2" t="s">
        <v>43</v>
      </c>
      <c r="E17" s="3">
        <v>23690</v>
      </c>
      <c r="F17" s="3">
        <v>6</v>
      </c>
      <c r="G17" s="7">
        <f>DATE(2019,6,22)</f>
        <v>43638</v>
      </c>
    </row>
    <row r="18" spans="1:7" ht="19.2" hidden="1" customHeight="1" x14ac:dyDescent="0.3">
      <c r="A18" s="6" t="s">
        <v>23</v>
      </c>
      <c r="B18" s="1" t="s">
        <v>3</v>
      </c>
      <c r="C18" s="2" t="s">
        <v>36</v>
      </c>
      <c r="D18" s="2" t="s">
        <v>44</v>
      </c>
      <c r="E18" s="3">
        <v>10000</v>
      </c>
      <c r="F18" s="3">
        <v>1</v>
      </c>
      <c r="G18" s="7">
        <f>DATE(2023,1,5)</f>
        <v>44931</v>
      </c>
    </row>
    <row r="19" spans="1:7" ht="19.2" hidden="1" customHeight="1" x14ac:dyDescent="0.3">
      <c r="A19" s="6" t="s">
        <v>24</v>
      </c>
      <c r="B19" s="1" t="s">
        <v>3</v>
      </c>
      <c r="C19" s="2" t="s">
        <v>41</v>
      </c>
      <c r="D19" s="2" t="s">
        <v>42</v>
      </c>
      <c r="E19" s="3">
        <v>21000</v>
      </c>
      <c r="F19" s="3">
        <v>4</v>
      </c>
      <c r="G19" s="7">
        <f>DATE(2016,5,4)</f>
        <v>42494</v>
      </c>
    </row>
    <row r="20" spans="1:7" ht="19.2" hidden="1" customHeight="1" x14ac:dyDescent="0.3">
      <c r="A20" s="6" t="s">
        <v>25</v>
      </c>
      <c r="B20" s="1" t="s">
        <v>2</v>
      </c>
      <c r="C20" s="2" t="s">
        <v>41</v>
      </c>
      <c r="D20" s="2" t="s">
        <v>42</v>
      </c>
      <c r="E20" s="3">
        <v>21500</v>
      </c>
      <c r="F20" s="3">
        <v>4.5</v>
      </c>
      <c r="G20" s="7">
        <f>DATE(2017,2,2)</f>
        <v>42768</v>
      </c>
    </row>
    <row r="21" spans="1:7" ht="19.2" hidden="1" customHeight="1" x14ac:dyDescent="0.3">
      <c r="A21" s="6" t="s">
        <v>26</v>
      </c>
      <c r="B21" s="1" t="s">
        <v>2</v>
      </c>
      <c r="C21" s="2" t="s">
        <v>40</v>
      </c>
      <c r="D21" s="2" t="s">
        <v>42</v>
      </c>
      <c r="E21" s="3">
        <v>29500</v>
      </c>
      <c r="F21" s="3">
        <v>5</v>
      </c>
      <c r="G21" s="7">
        <f>DATE(2018,1,9)</f>
        <v>43109</v>
      </c>
    </row>
    <row r="22" spans="1:7" ht="19.2" customHeight="1" x14ac:dyDescent="0.3">
      <c r="A22" s="6" t="s">
        <v>11</v>
      </c>
      <c r="B22" s="1" t="s">
        <v>3</v>
      </c>
      <c r="C22" s="2" t="s">
        <v>36</v>
      </c>
      <c r="D22" s="2" t="s">
        <v>44</v>
      </c>
      <c r="E22" s="3">
        <v>8952</v>
      </c>
      <c r="F22" s="3">
        <v>2</v>
      </c>
      <c r="G22" s="7">
        <f>DATE(2019,5,3)</f>
        <v>43588</v>
      </c>
    </row>
    <row r="23" spans="1:7" ht="19.2" customHeight="1" x14ac:dyDescent="0.3">
      <c r="A23" s="6" t="s">
        <v>27</v>
      </c>
      <c r="B23" s="1" t="s">
        <v>3</v>
      </c>
      <c r="C23" s="2" t="s">
        <v>40</v>
      </c>
      <c r="D23" s="2" t="s">
        <v>43</v>
      </c>
      <c r="E23" s="3">
        <v>31680</v>
      </c>
      <c r="F23" s="3">
        <v>6</v>
      </c>
      <c r="G23" s="7">
        <f>DATE(2020,9,4)</f>
        <v>44078</v>
      </c>
    </row>
    <row r="24" spans="1:7" ht="19.2" customHeight="1" thickBot="1" x14ac:dyDescent="0.35">
      <c r="A24" s="6" t="s">
        <v>13</v>
      </c>
      <c r="B24" s="1" t="s">
        <v>2</v>
      </c>
      <c r="C24" s="2" t="s">
        <v>38</v>
      </c>
      <c r="D24" s="2" t="s">
        <v>43</v>
      </c>
      <c r="E24" s="3">
        <v>25600</v>
      </c>
      <c r="F24" s="3">
        <v>3</v>
      </c>
      <c r="G24" s="7">
        <f>DATE(2019,11,28)</f>
        <v>43797</v>
      </c>
    </row>
    <row r="25" spans="1:7" ht="19.2" hidden="1" customHeight="1" x14ac:dyDescent="0.35">
      <c r="A25" s="6" t="s">
        <v>32</v>
      </c>
      <c r="B25" s="1" t="s">
        <v>3</v>
      </c>
      <c r="C25" s="2" t="s">
        <v>40</v>
      </c>
      <c r="D25" s="2" t="s">
        <v>45</v>
      </c>
      <c r="E25" s="3">
        <v>38500</v>
      </c>
      <c r="F25" s="3">
        <v>8</v>
      </c>
      <c r="G25" s="7">
        <f>DATE(2018,9,17)</f>
        <v>43360</v>
      </c>
    </row>
    <row r="26" spans="1:7" ht="19.2" hidden="1" customHeight="1" x14ac:dyDescent="0.35">
      <c r="A26" s="6" t="s">
        <v>28</v>
      </c>
      <c r="B26" s="1" t="s">
        <v>2</v>
      </c>
      <c r="C26" s="2" t="s">
        <v>38</v>
      </c>
      <c r="D26" s="2" t="s">
        <v>45</v>
      </c>
      <c r="E26" s="3">
        <v>37900</v>
      </c>
      <c r="F26" s="3">
        <v>7</v>
      </c>
      <c r="G26" s="7">
        <f>DATE(2016,9,5)</f>
        <v>42618</v>
      </c>
    </row>
    <row r="27" spans="1:7" ht="19.2" hidden="1" customHeight="1" thickBot="1" x14ac:dyDescent="0.35">
      <c r="A27" s="11" t="s">
        <v>29</v>
      </c>
      <c r="B27" s="12" t="s">
        <v>2</v>
      </c>
      <c r="C27" s="13" t="s">
        <v>34</v>
      </c>
      <c r="D27" s="13" t="s">
        <v>42</v>
      </c>
      <c r="E27" s="14">
        <v>12565</v>
      </c>
      <c r="F27" s="14">
        <v>1.5</v>
      </c>
      <c r="G27" s="15">
        <f>DATE(2018,6,2)</f>
        <v>43253</v>
      </c>
    </row>
    <row r="28" spans="1:7" ht="20.399999999999999" customHeight="1" x14ac:dyDescent="0.3">
      <c r="A28" s="32" t="s">
        <v>4</v>
      </c>
      <c r="B28" s="33"/>
      <c r="C28" s="33"/>
      <c r="D28" s="34"/>
      <c r="E28" s="4">
        <f>_xlfn.MAXIFS(Table28[Salary], Table28[Hired Date], "&gt;="&amp;DATE(2019,1,19), Table28[Hired Date], "&lt;="&amp;DATE(2021,1,19))</f>
        <v>38450</v>
      </c>
      <c r="F28" s="4">
        <f>_xlfn.MAXIFS(Table28[Experience], Table28[Hired Date], "&gt;="&amp;DATE(2019,1,19), Table28[Hired Date], "&lt;="&amp;DATE(2021,1,19))</f>
        <v>7</v>
      </c>
      <c r="G28" s="30"/>
    </row>
    <row r="29" spans="1:7" ht="20.399999999999999" customHeight="1" thickBot="1" x14ac:dyDescent="0.35">
      <c r="A29" s="35" t="s">
        <v>5</v>
      </c>
      <c r="B29" s="36"/>
      <c r="C29" s="36"/>
      <c r="D29" s="37"/>
      <c r="E29" s="5">
        <f>_xlfn.MINIFS(Table28[Salary], Table28[Hired Date], "&gt;="&amp;DATE(2019,1,19), Table28[Hired Date], "&lt;="&amp;DATE(2021,1,19))</f>
        <v>8952</v>
      </c>
      <c r="F29" s="5">
        <f>_xlfn.MINIFS(Table28[Experience], Table28[Hired Date], "&gt;="&amp;DATE(2019,1,19), Table28[Hired Date], "&lt;="&amp;DATE(2021,1,19))</f>
        <v>2</v>
      </c>
      <c r="G29" s="31"/>
    </row>
  </sheetData>
  <mergeCells count="3">
    <mergeCell ref="A28:D28"/>
    <mergeCell ref="G28:G29"/>
    <mergeCell ref="A29:D29"/>
  </mergeCells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Base</vt:lpstr>
      <vt:lpstr>5.1</vt:lpstr>
      <vt:lpstr>5.3</vt:lpstr>
      <vt:lpstr>5.6</vt:lpstr>
      <vt:lpstr>'5.1'!Criteria</vt:lpstr>
      <vt:lpstr>'5.3'!Criteria</vt:lpstr>
      <vt:lpstr>'5.6'!Criteria</vt:lpstr>
      <vt:lpstr>Base!Criteria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Godoleyas Solomon</cp:lastModifiedBy>
  <dcterms:created xsi:type="dcterms:W3CDTF">2021-01-19T16:12:54Z</dcterms:created>
  <dcterms:modified xsi:type="dcterms:W3CDTF">2024-02-05T17:45:21Z</dcterms:modified>
</cp:coreProperties>
</file>